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" yWindow="4632" windowWidth="15384" windowHeight="4668" tabRatio="761" activeTab="2"/>
  </bookViews>
  <sheets>
    <sheet name="ExpPlans" sheetId="4" r:id="rId1"/>
    <sheet name="DataforPaper" sheetId="13" r:id="rId2"/>
    <sheet name="RRComparison" sheetId="1" r:id="rId3"/>
    <sheet name="NewControlsCapital" sheetId="2" r:id="rId4"/>
    <sheet name="RetirementCost_Savings" sheetId="5" r:id="rId5"/>
    <sheet name="NewControlsFOM" sheetId="7" r:id="rId6"/>
    <sheet name="MTPCapital" sheetId="10" r:id="rId7"/>
    <sheet name="LandfillCapital" sheetId="8" r:id="rId8"/>
    <sheet name="WaterCapital" sheetId="9" r:id="rId9"/>
  </sheets>
  <definedNames>
    <definedName name="_xlnm.Print_Area" localSheetId="6">MTPCapital!$A$1:$AG$235</definedName>
    <definedName name="_xlnm.Print_Area" localSheetId="3">NewControlsCapital!$A$1:$AH$48</definedName>
    <definedName name="_xlnm.Print_Area" localSheetId="2">RRComparison!$A$1:$AG$530</definedName>
    <definedName name="_xlnm.Print_Area" localSheetId="8">WaterCapital!$A$1:$AG$30</definedName>
    <definedName name="_xlnm.Print_Titles" localSheetId="7">LandfillCapital!$A:$C</definedName>
    <definedName name="_xlnm.Print_Titles" localSheetId="6">MTPCapital!$A:$C,MTPCapital!$1:$2</definedName>
    <definedName name="_xlnm.Print_Titles" localSheetId="3">NewControlsCapital!$A:$C</definedName>
    <definedName name="_xlnm.Print_Titles" localSheetId="5">NewControlsFOM!$A:$F</definedName>
    <definedName name="_xlnm.Print_Titles" localSheetId="4">RetirementCost_Savings!$A:$B</definedName>
    <definedName name="_xlnm.Print_Titles" localSheetId="2">RRComparison!$1:$5</definedName>
    <definedName name="_xlnm.Print_Titles" localSheetId="8">WaterCapital!$A:$C</definedName>
  </definedNames>
  <calcPr calcId="145621"/>
</workbook>
</file>

<file path=xl/calcChain.xml><?xml version="1.0" encoding="utf-8"?>
<calcChain xmlns="http://schemas.openxmlformats.org/spreadsheetml/2006/main">
  <c r="C35" i="13" l="1"/>
  <c r="D35" i="13"/>
  <c r="E35" i="13"/>
  <c r="F35" i="13"/>
  <c r="G35" i="13"/>
  <c r="B35" i="13"/>
  <c r="AH449" i="1" l="1"/>
  <c r="AI449" i="1"/>
  <c r="AJ449" i="1"/>
  <c r="AK449" i="1"/>
  <c r="AL449" i="1"/>
  <c r="AM449" i="1"/>
  <c r="AN449" i="1"/>
  <c r="AO449" i="1"/>
  <c r="AP449" i="1"/>
  <c r="AQ449" i="1"/>
  <c r="AR449" i="1"/>
  <c r="AS449" i="1"/>
  <c r="AT449" i="1"/>
  <c r="AU449" i="1"/>
  <c r="AV449" i="1"/>
  <c r="AW449" i="1"/>
  <c r="AX449" i="1"/>
  <c r="AY449" i="1"/>
  <c r="AZ449" i="1"/>
  <c r="BA449" i="1"/>
  <c r="BB449" i="1"/>
  <c r="BC449" i="1"/>
  <c r="BD449" i="1"/>
  <c r="BE449" i="1"/>
  <c r="BF449" i="1"/>
  <c r="BG449" i="1"/>
  <c r="BH449" i="1"/>
  <c r="BI449" i="1"/>
  <c r="BJ449" i="1"/>
  <c r="BK449" i="1"/>
  <c r="BL449" i="1"/>
  <c r="BM449" i="1"/>
  <c r="BN449" i="1"/>
  <c r="BO449" i="1"/>
  <c r="BP449" i="1"/>
  <c r="BQ449" i="1"/>
  <c r="BR449" i="1"/>
  <c r="BS449" i="1"/>
  <c r="AH450" i="1"/>
  <c r="AI450" i="1"/>
  <c r="AJ450" i="1"/>
  <c r="AK450" i="1"/>
  <c r="AL450" i="1"/>
  <c r="AM450" i="1"/>
  <c r="AN450" i="1"/>
  <c r="AO450" i="1"/>
  <c r="AP450" i="1"/>
  <c r="AQ450" i="1"/>
  <c r="AR450" i="1"/>
  <c r="AS450" i="1"/>
  <c r="AT450" i="1"/>
  <c r="AU450" i="1"/>
  <c r="AV450" i="1"/>
  <c r="AW450" i="1"/>
  <c r="AX450" i="1"/>
  <c r="AY450" i="1"/>
  <c r="AZ450" i="1"/>
  <c r="BA450" i="1"/>
  <c r="BB450" i="1"/>
  <c r="BC450" i="1"/>
  <c r="BD450" i="1"/>
  <c r="BE450" i="1"/>
  <c r="BF450" i="1"/>
  <c r="BG450" i="1"/>
  <c r="BH450" i="1"/>
  <c r="BI450" i="1"/>
  <c r="BJ450" i="1"/>
  <c r="BK450" i="1"/>
  <c r="BL450" i="1"/>
  <c r="BM450" i="1"/>
  <c r="BN450" i="1"/>
  <c r="BO450" i="1"/>
  <c r="BP450" i="1"/>
  <c r="BQ450" i="1"/>
  <c r="BR450" i="1"/>
  <c r="BS450" i="1"/>
  <c r="AH451" i="1"/>
  <c r="AI451" i="1"/>
  <c r="AJ451" i="1"/>
  <c r="AK451" i="1"/>
  <c r="AL451" i="1"/>
  <c r="AM451" i="1"/>
  <c r="AN451" i="1"/>
  <c r="AO451" i="1"/>
  <c r="AP451" i="1"/>
  <c r="AQ451" i="1"/>
  <c r="AR451" i="1"/>
  <c r="AS451" i="1"/>
  <c r="AT451" i="1"/>
  <c r="AU451" i="1"/>
  <c r="AV451" i="1"/>
  <c r="AW451" i="1"/>
  <c r="AX451" i="1"/>
  <c r="AY451" i="1"/>
  <c r="AZ451" i="1"/>
  <c r="BA451" i="1"/>
  <c r="BB451" i="1"/>
  <c r="BC451" i="1"/>
  <c r="BD451" i="1"/>
  <c r="BE451" i="1"/>
  <c r="BF451" i="1"/>
  <c r="BG451" i="1"/>
  <c r="BH451" i="1"/>
  <c r="BI451" i="1"/>
  <c r="BJ451" i="1"/>
  <c r="BK451" i="1"/>
  <c r="BL451" i="1"/>
  <c r="BM451" i="1"/>
  <c r="BN451" i="1"/>
  <c r="BO451" i="1"/>
  <c r="BP451" i="1"/>
  <c r="BQ451" i="1"/>
  <c r="BR451" i="1"/>
  <c r="BS451" i="1"/>
  <c r="AH452" i="1"/>
  <c r="AI452" i="1"/>
  <c r="AJ452" i="1"/>
  <c r="AK452" i="1"/>
  <c r="AL452" i="1"/>
  <c r="AM452" i="1"/>
  <c r="AN452" i="1"/>
  <c r="AO452" i="1"/>
  <c r="AP452" i="1"/>
  <c r="AQ452" i="1"/>
  <c r="AR452" i="1"/>
  <c r="AS452" i="1"/>
  <c r="AT452" i="1"/>
  <c r="AU452" i="1"/>
  <c r="AV452" i="1"/>
  <c r="AW452" i="1"/>
  <c r="AX452" i="1"/>
  <c r="AY452" i="1"/>
  <c r="AZ452" i="1"/>
  <c r="BA452" i="1"/>
  <c r="BB452" i="1"/>
  <c r="BC452" i="1"/>
  <c r="BD452" i="1"/>
  <c r="BE452" i="1"/>
  <c r="BF452" i="1"/>
  <c r="BG452" i="1"/>
  <c r="BH452" i="1"/>
  <c r="BI452" i="1"/>
  <c r="BJ452" i="1"/>
  <c r="BK452" i="1"/>
  <c r="BL452" i="1"/>
  <c r="BM452" i="1"/>
  <c r="BN452" i="1"/>
  <c r="BO452" i="1"/>
  <c r="BP452" i="1"/>
  <c r="BQ452" i="1"/>
  <c r="BR452" i="1"/>
  <c r="BS452" i="1"/>
  <c r="AH453" i="1"/>
  <c r="AI453" i="1"/>
  <c r="AJ453" i="1"/>
  <c r="AK453" i="1"/>
  <c r="AL453" i="1"/>
  <c r="AM453" i="1"/>
  <c r="AN453" i="1"/>
  <c r="AO453" i="1"/>
  <c r="AP453" i="1"/>
  <c r="AQ453" i="1"/>
  <c r="AR453" i="1"/>
  <c r="AS453" i="1"/>
  <c r="AT453" i="1"/>
  <c r="AU453" i="1"/>
  <c r="AV453" i="1"/>
  <c r="AW453" i="1"/>
  <c r="AX453" i="1"/>
  <c r="AY453" i="1"/>
  <c r="AZ453" i="1"/>
  <c r="BA453" i="1"/>
  <c r="BB453" i="1"/>
  <c r="BC453" i="1"/>
  <c r="BD453" i="1"/>
  <c r="BE453" i="1"/>
  <c r="BF453" i="1"/>
  <c r="BG453" i="1"/>
  <c r="BH453" i="1"/>
  <c r="BI453" i="1"/>
  <c r="BJ453" i="1"/>
  <c r="BK453" i="1"/>
  <c r="BL453" i="1"/>
  <c r="BM453" i="1"/>
  <c r="BN453" i="1"/>
  <c r="BO453" i="1"/>
  <c r="BP453" i="1"/>
  <c r="BQ453" i="1"/>
  <c r="BR453" i="1"/>
  <c r="BS453" i="1"/>
  <c r="AH454" i="1"/>
  <c r="AI454" i="1"/>
  <c r="AJ454" i="1"/>
  <c r="AK454" i="1"/>
  <c r="AL454" i="1"/>
  <c r="AM454" i="1"/>
  <c r="AN454" i="1"/>
  <c r="AO454" i="1"/>
  <c r="AP454" i="1"/>
  <c r="AQ454" i="1"/>
  <c r="AR454" i="1"/>
  <c r="AS454" i="1"/>
  <c r="AT454" i="1"/>
  <c r="AU454" i="1"/>
  <c r="AV454" i="1"/>
  <c r="AW454" i="1"/>
  <c r="AX454" i="1"/>
  <c r="AY454" i="1"/>
  <c r="AZ454" i="1"/>
  <c r="BA454" i="1"/>
  <c r="BB454" i="1"/>
  <c r="BC454" i="1"/>
  <c r="BD454" i="1"/>
  <c r="BE454" i="1"/>
  <c r="BF454" i="1"/>
  <c r="BG454" i="1"/>
  <c r="BH454" i="1"/>
  <c r="BI454" i="1"/>
  <c r="BJ454" i="1"/>
  <c r="BK454" i="1"/>
  <c r="BL454" i="1"/>
  <c r="BM454" i="1"/>
  <c r="BN454" i="1"/>
  <c r="BO454" i="1"/>
  <c r="BP454" i="1"/>
  <c r="BQ454" i="1"/>
  <c r="BR454" i="1"/>
  <c r="BS454" i="1"/>
  <c r="AH455" i="1"/>
  <c r="AI455" i="1"/>
  <c r="AJ455" i="1"/>
  <c r="AK455" i="1"/>
  <c r="AL455" i="1"/>
  <c r="AM455" i="1"/>
  <c r="AN455" i="1"/>
  <c r="AO455" i="1"/>
  <c r="AP455" i="1"/>
  <c r="AQ455" i="1"/>
  <c r="AR455" i="1"/>
  <c r="AS455" i="1"/>
  <c r="AT455" i="1"/>
  <c r="AU455" i="1"/>
  <c r="AV455" i="1"/>
  <c r="AW455" i="1"/>
  <c r="AX455" i="1"/>
  <c r="AY455" i="1"/>
  <c r="AZ455" i="1"/>
  <c r="BA455" i="1"/>
  <c r="BB455" i="1"/>
  <c r="BC455" i="1"/>
  <c r="BD455" i="1"/>
  <c r="BE455" i="1"/>
  <c r="BF455" i="1"/>
  <c r="BG455" i="1"/>
  <c r="BH455" i="1"/>
  <c r="BI455" i="1"/>
  <c r="BJ455" i="1"/>
  <c r="BK455" i="1"/>
  <c r="BL455" i="1"/>
  <c r="BM455" i="1"/>
  <c r="BN455" i="1"/>
  <c r="BO455" i="1"/>
  <c r="BP455" i="1"/>
  <c r="BQ455" i="1"/>
  <c r="BR455" i="1"/>
  <c r="BS455" i="1"/>
  <c r="AH456" i="1"/>
  <c r="AI456" i="1"/>
  <c r="AJ456" i="1"/>
  <c r="AK456" i="1"/>
  <c r="AL456" i="1"/>
  <c r="AM456" i="1"/>
  <c r="AN456" i="1"/>
  <c r="AO456" i="1"/>
  <c r="AP456" i="1"/>
  <c r="AQ456" i="1"/>
  <c r="AR456" i="1"/>
  <c r="AS456" i="1"/>
  <c r="AT456" i="1"/>
  <c r="AU456" i="1"/>
  <c r="AV456" i="1"/>
  <c r="AW456" i="1"/>
  <c r="AX456" i="1"/>
  <c r="AY456" i="1"/>
  <c r="AZ456" i="1"/>
  <c r="BA456" i="1"/>
  <c r="BB456" i="1"/>
  <c r="BC456" i="1"/>
  <c r="BD456" i="1"/>
  <c r="BE456" i="1"/>
  <c r="BF456" i="1"/>
  <c r="BG456" i="1"/>
  <c r="BH456" i="1"/>
  <c r="BI456" i="1"/>
  <c r="BJ456" i="1"/>
  <c r="BK456" i="1"/>
  <c r="BL456" i="1"/>
  <c r="BM456" i="1"/>
  <c r="BN456" i="1"/>
  <c r="BO456" i="1"/>
  <c r="BP456" i="1"/>
  <c r="BQ456" i="1"/>
  <c r="BR456" i="1"/>
  <c r="BS456" i="1"/>
  <c r="AH457" i="1"/>
  <c r="AI457" i="1"/>
  <c r="AJ457" i="1"/>
  <c r="AK457" i="1"/>
  <c r="AL457" i="1"/>
  <c r="AM457" i="1"/>
  <c r="AN457" i="1"/>
  <c r="AO457" i="1"/>
  <c r="AP457" i="1"/>
  <c r="AQ457" i="1"/>
  <c r="AR457" i="1"/>
  <c r="AS457" i="1"/>
  <c r="AT457" i="1"/>
  <c r="AU457" i="1"/>
  <c r="AV457" i="1"/>
  <c r="AW457" i="1"/>
  <c r="AX457" i="1"/>
  <c r="AY457" i="1"/>
  <c r="AZ457" i="1"/>
  <c r="BA457" i="1"/>
  <c r="BB457" i="1"/>
  <c r="BC457" i="1"/>
  <c r="BD457" i="1"/>
  <c r="BE457" i="1"/>
  <c r="BF457" i="1"/>
  <c r="BG457" i="1"/>
  <c r="BH457" i="1"/>
  <c r="BI457" i="1"/>
  <c r="BJ457" i="1"/>
  <c r="BK457" i="1"/>
  <c r="BL457" i="1"/>
  <c r="BM457" i="1"/>
  <c r="BN457" i="1"/>
  <c r="BO457" i="1"/>
  <c r="BP457" i="1"/>
  <c r="BQ457" i="1"/>
  <c r="BR457" i="1"/>
  <c r="BS457" i="1"/>
  <c r="AH458" i="1"/>
  <c r="AI458" i="1"/>
  <c r="AJ458" i="1"/>
  <c r="AK458" i="1"/>
  <c r="AL458" i="1"/>
  <c r="AM458" i="1"/>
  <c r="AN458" i="1"/>
  <c r="AO458" i="1"/>
  <c r="AP458" i="1"/>
  <c r="AQ458" i="1"/>
  <c r="AR458" i="1"/>
  <c r="AS458" i="1"/>
  <c r="AT458" i="1"/>
  <c r="AU458" i="1"/>
  <c r="AV458" i="1"/>
  <c r="AW458" i="1"/>
  <c r="AX458" i="1"/>
  <c r="AY458" i="1"/>
  <c r="AZ458" i="1"/>
  <c r="BA458" i="1"/>
  <c r="BB458" i="1"/>
  <c r="BC458" i="1"/>
  <c r="BD458" i="1"/>
  <c r="BE458" i="1"/>
  <c r="BF458" i="1"/>
  <c r="BG458" i="1"/>
  <c r="BH458" i="1"/>
  <c r="BI458" i="1"/>
  <c r="BJ458" i="1"/>
  <c r="BK458" i="1"/>
  <c r="BL458" i="1"/>
  <c r="BM458" i="1"/>
  <c r="BN458" i="1"/>
  <c r="BO458" i="1"/>
  <c r="BP458" i="1"/>
  <c r="BQ458" i="1"/>
  <c r="BR458" i="1"/>
  <c r="BS458" i="1"/>
  <c r="AH459" i="1"/>
  <c r="AI459" i="1"/>
  <c r="AJ459" i="1"/>
  <c r="AK459" i="1"/>
  <c r="AL459" i="1"/>
  <c r="AM459" i="1"/>
  <c r="AN459" i="1"/>
  <c r="AO459" i="1"/>
  <c r="AP459" i="1"/>
  <c r="AQ459" i="1"/>
  <c r="AR459" i="1"/>
  <c r="AS459" i="1"/>
  <c r="AT459" i="1"/>
  <c r="AU459" i="1"/>
  <c r="AV459" i="1"/>
  <c r="AW459" i="1"/>
  <c r="AX459" i="1"/>
  <c r="AY459" i="1"/>
  <c r="AZ459" i="1"/>
  <c r="BA459" i="1"/>
  <c r="BB459" i="1"/>
  <c r="BC459" i="1"/>
  <c r="BD459" i="1"/>
  <c r="BE459" i="1"/>
  <c r="BF459" i="1"/>
  <c r="BG459" i="1"/>
  <c r="BH459" i="1"/>
  <c r="BI459" i="1"/>
  <c r="BJ459" i="1"/>
  <c r="BK459" i="1"/>
  <c r="BL459" i="1"/>
  <c r="BM459" i="1"/>
  <c r="BN459" i="1"/>
  <c r="BO459" i="1"/>
  <c r="BP459" i="1"/>
  <c r="BQ459" i="1"/>
  <c r="BR459" i="1"/>
  <c r="BS459" i="1"/>
  <c r="AH460" i="1"/>
  <c r="AI460" i="1"/>
  <c r="AJ460" i="1"/>
  <c r="AK460" i="1"/>
  <c r="AL460" i="1"/>
  <c r="AM460" i="1"/>
  <c r="AN460" i="1"/>
  <c r="AO460" i="1"/>
  <c r="AP460" i="1"/>
  <c r="AQ460" i="1"/>
  <c r="AR460" i="1"/>
  <c r="AS460" i="1"/>
  <c r="AT460" i="1"/>
  <c r="AU460" i="1"/>
  <c r="AV460" i="1"/>
  <c r="AW460" i="1"/>
  <c r="AX460" i="1"/>
  <c r="AY460" i="1"/>
  <c r="AZ460" i="1"/>
  <c r="BA460" i="1"/>
  <c r="BB460" i="1"/>
  <c r="BC460" i="1"/>
  <c r="BD460" i="1"/>
  <c r="BE460" i="1"/>
  <c r="BF460" i="1"/>
  <c r="BG460" i="1"/>
  <c r="BH460" i="1"/>
  <c r="BI460" i="1"/>
  <c r="BJ460" i="1"/>
  <c r="BK460" i="1"/>
  <c r="BL460" i="1"/>
  <c r="BM460" i="1"/>
  <c r="BN460" i="1"/>
  <c r="BO460" i="1"/>
  <c r="BP460" i="1"/>
  <c r="BQ460" i="1"/>
  <c r="BR460" i="1"/>
  <c r="BS460" i="1"/>
  <c r="AH461" i="1"/>
  <c r="AI461" i="1"/>
  <c r="AJ461" i="1"/>
  <c r="AK461" i="1"/>
  <c r="AL461" i="1"/>
  <c r="AM461" i="1"/>
  <c r="AN461" i="1"/>
  <c r="AO461" i="1"/>
  <c r="AP461" i="1"/>
  <c r="AQ461" i="1"/>
  <c r="AR461" i="1"/>
  <c r="AS461" i="1"/>
  <c r="AT461" i="1"/>
  <c r="AU461" i="1"/>
  <c r="AV461" i="1"/>
  <c r="AW461" i="1"/>
  <c r="AX461" i="1"/>
  <c r="AY461" i="1"/>
  <c r="AZ461" i="1"/>
  <c r="BA461" i="1"/>
  <c r="BB461" i="1"/>
  <c r="BC461" i="1"/>
  <c r="BD461" i="1"/>
  <c r="BE461" i="1"/>
  <c r="BF461" i="1"/>
  <c r="BG461" i="1"/>
  <c r="BH461" i="1"/>
  <c r="BI461" i="1"/>
  <c r="BJ461" i="1"/>
  <c r="BK461" i="1"/>
  <c r="BL461" i="1"/>
  <c r="BM461" i="1"/>
  <c r="BN461" i="1"/>
  <c r="BO461" i="1"/>
  <c r="BP461" i="1"/>
  <c r="BQ461" i="1"/>
  <c r="BR461" i="1"/>
  <c r="BS461" i="1"/>
  <c r="AH462" i="1"/>
  <c r="AI462" i="1"/>
  <c r="AJ462" i="1"/>
  <c r="AK462" i="1"/>
  <c r="AL462" i="1"/>
  <c r="AM462" i="1"/>
  <c r="AN462" i="1"/>
  <c r="AO462" i="1"/>
  <c r="AP462" i="1"/>
  <c r="AQ462" i="1"/>
  <c r="AR462" i="1"/>
  <c r="AS462" i="1"/>
  <c r="AT462" i="1"/>
  <c r="AU462" i="1"/>
  <c r="AV462" i="1"/>
  <c r="AW462" i="1"/>
  <c r="AX462" i="1"/>
  <c r="AY462" i="1"/>
  <c r="AZ462" i="1"/>
  <c r="BA462" i="1"/>
  <c r="BB462" i="1"/>
  <c r="BC462" i="1"/>
  <c r="BD462" i="1"/>
  <c r="BE462" i="1"/>
  <c r="BF462" i="1"/>
  <c r="BG462" i="1"/>
  <c r="BH462" i="1"/>
  <c r="BI462" i="1"/>
  <c r="BJ462" i="1"/>
  <c r="BK462" i="1"/>
  <c r="BL462" i="1"/>
  <c r="BM462" i="1"/>
  <c r="BN462" i="1"/>
  <c r="BO462" i="1"/>
  <c r="BP462" i="1"/>
  <c r="BQ462" i="1"/>
  <c r="BR462" i="1"/>
  <c r="BS462" i="1"/>
  <c r="AH463" i="1"/>
  <c r="AI463" i="1"/>
  <c r="AJ463" i="1"/>
  <c r="AK463" i="1"/>
  <c r="AL463" i="1"/>
  <c r="AM463" i="1"/>
  <c r="AN463" i="1"/>
  <c r="AO463" i="1"/>
  <c r="AP463" i="1"/>
  <c r="AQ463" i="1"/>
  <c r="AR463" i="1"/>
  <c r="AS463" i="1"/>
  <c r="AT463" i="1"/>
  <c r="AU463" i="1"/>
  <c r="AV463" i="1"/>
  <c r="AW463" i="1"/>
  <c r="AX463" i="1"/>
  <c r="AY463" i="1"/>
  <c r="AZ463" i="1"/>
  <c r="BA463" i="1"/>
  <c r="BB463" i="1"/>
  <c r="BC463" i="1"/>
  <c r="BD463" i="1"/>
  <c r="BE463" i="1"/>
  <c r="BF463" i="1"/>
  <c r="BG463" i="1"/>
  <c r="BH463" i="1"/>
  <c r="BI463" i="1"/>
  <c r="BJ463" i="1"/>
  <c r="BK463" i="1"/>
  <c r="BL463" i="1"/>
  <c r="BM463" i="1"/>
  <c r="BN463" i="1"/>
  <c r="BO463" i="1"/>
  <c r="BP463" i="1"/>
  <c r="BQ463" i="1"/>
  <c r="BR463" i="1"/>
  <c r="BS463" i="1"/>
  <c r="AH464" i="1"/>
  <c r="AI464" i="1"/>
  <c r="AJ464" i="1"/>
  <c r="AK464" i="1"/>
  <c r="AL464" i="1"/>
  <c r="AM464" i="1"/>
  <c r="AN464" i="1"/>
  <c r="AO464" i="1"/>
  <c r="AP464" i="1"/>
  <c r="AQ464" i="1"/>
  <c r="AR464" i="1"/>
  <c r="AS464" i="1"/>
  <c r="AT464" i="1"/>
  <c r="AU464" i="1"/>
  <c r="AV464" i="1"/>
  <c r="AW464" i="1"/>
  <c r="AX464" i="1"/>
  <c r="AY464" i="1"/>
  <c r="AZ464" i="1"/>
  <c r="BA464" i="1"/>
  <c r="BB464" i="1"/>
  <c r="BC464" i="1"/>
  <c r="BD464" i="1"/>
  <c r="BE464" i="1"/>
  <c r="BF464" i="1"/>
  <c r="BG464" i="1"/>
  <c r="BH464" i="1"/>
  <c r="BI464" i="1"/>
  <c r="BJ464" i="1"/>
  <c r="BK464" i="1"/>
  <c r="BL464" i="1"/>
  <c r="BM464" i="1"/>
  <c r="BN464" i="1"/>
  <c r="BO464" i="1"/>
  <c r="BP464" i="1"/>
  <c r="BQ464" i="1"/>
  <c r="BR464" i="1"/>
  <c r="BS464" i="1"/>
  <c r="AH465" i="1"/>
  <c r="AI465" i="1"/>
  <c r="AJ465" i="1"/>
  <c r="AK465" i="1"/>
  <c r="AL465" i="1"/>
  <c r="AM465" i="1"/>
  <c r="AN465" i="1"/>
  <c r="AO465" i="1"/>
  <c r="AP465" i="1"/>
  <c r="AQ465" i="1"/>
  <c r="AR465" i="1"/>
  <c r="AS465" i="1"/>
  <c r="AT465" i="1"/>
  <c r="AU465" i="1"/>
  <c r="AV465" i="1"/>
  <c r="AW465" i="1"/>
  <c r="AX465" i="1"/>
  <c r="AY465" i="1"/>
  <c r="AZ465" i="1"/>
  <c r="BA465" i="1"/>
  <c r="BB465" i="1"/>
  <c r="BC465" i="1"/>
  <c r="BD465" i="1"/>
  <c r="BE465" i="1"/>
  <c r="BF465" i="1"/>
  <c r="BG465" i="1"/>
  <c r="BH465" i="1"/>
  <c r="BI465" i="1"/>
  <c r="BJ465" i="1"/>
  <c r="BK465" i="1"/>
  <c r="BL465" i="1"/>
  <c r="BM465" i="1"/>
  <c r="BN465" i="1"/>
  <c r="BO465" i="1"/>
  <c r="BP465" i="1"/>
  <c r="BQ465" i="1"/>
  <c r="BR465" i="1"/>
  <c r="BS465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AW466" i="1"/>
  <c r="AX466" i="1"/>
  <c r="AY466" i="1"/>
  <c r="AZ466" i="1"/>
  <c r="BA466" i="1"/>
  <c r="BB466" i="1"/>
  <c r="BC466" i="1"/>
  <c r="BD466" i="1"/>
  <c r="BE466" i="1"/>
  <c r="BF466" i="1"/>
  <c r="BG466" i="1"/>
  <c r="BH466" i="1"/>
  <c r="BI466" i="1"/>
  <c r="BJ466" i="1"/>
  <c r="BK466" i="1"/>
  <c r="BL466" i="1"/>
  <c r="BM466" i="1"/>
  <c r="BN466" i="1"/>
  <c r="BO466" i="1"/>
  <c r="BP466" i="1"/>
  <c r="BQ466" i="1"/>
  <c r="BR466" i="1"/>
  <c r="BS466" i="1"/>
  <c r="AH467" i="1"/>
  <c r="AI467" i="1"/>
  <c r="AJ467" i="1"/>
  <c r="AK467" i="1"/>
  <c r="AL467" i="1"/>
  <c r="AM467" i="1"/>
  <c r="AN467" i="1"/>
  <c r="AO467" i="1"/>
  <c r="AP467" i="1"/>
  <c r="AQ467" i="1"/>
  <c r="AR467" i="1"/>
  <c r="AS467" i="1"/>
  <c r="AT467" i="1"/>
  <c r="AU467" i="1"/>
  <c r="AV467" i="1"/>
  <c r="AW467" i="1"/>
  <c r="AX467" i="1"/>
  <c r="AY467" i="1"/>
  <c r="AZ467" i="1"/>
  <c r="BA467" i="1"/>
  <c r="BB467" i="1"/>
  <c r="BC467" i="1"/>
  <c r="BD467" i="1"/>
  <c r="BE467" i="1"/>
  <c r="BF467" i="1"/>
  <c r="BG467" i="1"/>
  <c r="BH467" i="1"/>
  <c r="BI467" i="1"/>
  <c r="BJ467" i="1"/>
  <c r="BK467" i="1"/>
  <c r="BL467" i="1"/>
  <c r="BM467" i="1"/>
  <c r="BN467" i="1"/>
  <c r="BO467" i="1"/>
  <c r="BP467" i="1"/>
  <c r="BQ467" i="1"/>
  <c r="BR467" i="1"/>
  <c r="BS467" i="1"/>
  <c r="A6" i="13"/>
  <c r="F4" i="13"/>
  <c r="G4" i="13"/>
  <c r="I4" i="13"/>
  <c r="J4" i="13"/>
  <c r="E4" i="13"/>
  <c r="H4" i="13" s="1"/>
  <c r="A7" i="13" l="1"/>
  <c r="D382" i="1"/>
  <c r="E382" i="1"/>
  <c r="F382" i="1"/>
  <c r="D383" i="1"/>
  <c r="D404" i="1" s="1"/>
  <c r="E383" i="1"/>
  <c r="E404" i="1" s="1"/>
  <c r="F383" i="1"/>
  <c r="F404" i="1" s="1"/>
  <c r="E340" i="1"/>
  <c r="F340" i="1"/>
  <c r="G340" i="1"/>
  <c r="H340" i="1"/>
  <c r="J340" i="1"/>
  <c r="K340" i="1"/>
  <c r="L340" i="1"/>
  <c r="M340" i="1"/>
  <c r="N340" i="1"/>
  <c r="O340" i="1"/>
  <c r="P340" i="1"/>
  <c r="Q340" i="1"/>
  <c r="R340" i="1"/>
  <c r="S340" i="1"/>
  <c r="T340" i="1"/>
  <c r="U340" i="1"/>
  <c r="V340" i="1"/>
  <c r="W340" i="1"/>
  <c r="X340" i="1"/>
  <c r="Y340" i="1"/>
  <c r="Z340" i="1"/>
  <c r="AA340" i="1"/>
  <c r="AB340" i="1"/>
  <c r="AC340" i="1"/>
  <c r="AD340" i="1"/>
  <c r="AE340" i="1"/>
  <c r="AF340" i="1"/>
  <c r="AG340" i="1"/>
  <c r="E341" i="1"/>
  <c r="F341" i="1"/>
  <c r="F362" i="1" s="1"/>
  <c r="G341" i="1"/>
  <c r="G362" i="1" s="1"/>
  <c r="H341" i="1"/>
  <c r="H362" i="1" s="1"/>
  <c r="J341" i="1"/>
  <c r="K341" i="1"/>
  <c r="K362" i="1" s="1"/>
  <c r="L341" i="1"/>
  <c r="M341" i="1"/>
  <c r="M362" i="1" s="1"/>
  <c r="N341" i="1"/>
  <c r="O341" i="1"/>
  <c r="O362" i="1" s="1"/>
  <c r="P341" i="1"/>
  <c r="Q341" i="1"/>
  <c r="Q362" i="1" s="1"/>
  <c r="R341" i="1"/>
  <c r="S341" i="1"/>
  <c r="S362" i="1" s="1"/>
  <c r="T341" i="1"/>
  <c r="U341" i="1"/>
  <c r="U362" i="1" s="1"/>
  <c r="V341" i="1"/>
  <c r="W341" i="1"/>
  <c r="W362" i="1" s="1"/>
  <c r="X341" i="1"/>
  <c r="Y341" i="1"/>
  <c r="Y362" i="1" s="1"/>
  <c r="Z341" i="1"/>
  <c r="AA341" i="1"/>
  <c r="AA362" i="1" s="1"/>
  <c r="AB341" i="1"/>
  <c r="AC341" i="1"/>
  <c r="AC362" i="1" s="1"/>
  <c r="AD341" i="1"/>
  <c r="AE341" i="1"/>
  <c r="AE362" i="1" s="1"/>
  <c r="AF341" i="1"/>
  <c r="AG341" i="1"/>
  <c r="AG362" i="1" s="1"/>
  <c r="D341" i="1"/>
  <c r="D340" i="1"/>
  <c r="BA130" i="1"/>
  <c r="BA487" i="1" s="1"/>
  <c r="BB130" i="1"/>
  <c r="BC130" i="1"/>
  <c r="BC487" i="1" s="1"/>
  <c r="BD130" i="1"/>
  <c r="BE130" i="1"/>
  <c r="BE487" i="1" s="1"/>
  <c r="BF130" i="1"/>
  <c r="BG130" i="1"/>
  <c r="BG487" i="1" s="1"/>
  <c r="BH130" i="1"/>
  <c r="BI130" i="1"/>
  <c r="BI487" i="1" s="1"/>
  <c r="BJ130" i="1"/>
  <c r="BK130" i="1"/>
  <c r="BK487" i="1" s="1"/>
  <c r="BL130" i="1"/>
  <c r="BM130" i="1"/>
  <c r="BM487" i="1" s="1"/>
  <c r="BN130" i="1"/>
  <c r="BO130" i="1"/>
  <c r="BO487" i="1" s="1"/>
  <c r="BP130" i="1"/>
  <c r="BQ130" i="1"/>
  <c r="BQ487" i="1" s="1"/>
  <c r="BR130" i="1"/>
  <c r="BS130" i="1"/>
  <c r="BS487" i="1" s="1"/>
  <c r="BA131" i="1"/>
  <c r="BB131" i="1"/>
  <c r="BC131" i="1"/>
  <c r="BD131" i="1"/>
  <c r="BE131" i="1"/>
  <c r="BF131" i="1"/>
  <c r="BG131" i="1"/>
  <c r="BH131" i="1"/>
  <c r="BI131" i="1"/>
  <c r="BJ131" i="1"/>
  <c r="BK131" i="1"/>
  <c r="BL131" i="1"/>
  <c r="BM131" i="1"/>
  <c r="BN131" i="1"/>
  <c r="BO131" i="1"/>
  <c r="BP131" i="1"/>
  <c r="BQ131" i="1"/>
  <c r="BR131" i="1"/>
  <c r="BS131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C88" i="1"/>
  <c r="C89" i="1"/>
  <c r="B46" i="1"/>
  <c r="B67" i="1" s="1"/>
  <c r="B88" i="1" s="1"/>
  <c r="B109" i="1" s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B47" i="1"/>
  <c r="B68" i="1" s="1"/>
  <c r="B89" i="1" s="1"/>
  <c r="B110" i="1" s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C25" i="1"/>
  <c r="C26" i="1"/>
  <c r="A8" i="13" l="1"/>
  <c r="D362" i="1"/>
  <c r="B341" i="1"/>
  <c r="B362" i="1" s="1"/>
  <c r="B173" i="1"/>
  <c r="B194" i="1" s="1"/>
  <c r="B131" i="1"/>
  <c r="B152" i="1" s="1"/>
  <c r="B340" i="1"/>
  <c r="B361" i="1" s="1"/>
  <c r="B172" i="1"/>
  <c r="B193" i="1" s="1"/>
  <c r="B130" i="1"/>
  <c r="B151" i="1" s="1"/>
  <c r="AD68" i="1"/>
  <c r="Z68" i="1"/>
  <c r="V68" i="1"/>
  <c r="R68" i="1"/>
  <c r="N68" i="1"/>
  <c r="J68" i="1"/>
  <c r="F68" i="1"/>
  <c r="BS488" i="1"/>
  <c r="BS299" i="1"/>
  <c r="BS152" i="1"/>
  <c r="BQ488" i="1"/>
  <c r="BQ299" i="1"/>
  <c r="BQ152" i="1"/>
  <c r="BO488" i="1"/>
  <c r="BO299" i="1"/>
  <c r="BO152" i="1"/>
  <c r="BM488" i="1"/>
  <c r="BM299" i="1"/>
  <c r="BM152" i="1"/>
  <c r="BK488" i="1"/>
  <c r="BK299" i="1"/>
  <c r="BK152" i="1"/>
  <c r="BI488" i="1"/>
  <c r="BI299" i="1"/>
  <c r="BI152" i="1"/>
  <c r="BG488" i="1"/>
  <c r="BG299" i="1"/>
  <c r="BG152" i="1"/>
  <c r="BE488" i="1"/>
  <c r="BE299" i="1"/>
  <c r="BE152" i="1"/>
  <c r="BC488" i="1"/>
  <c r="BC299" i="1"/>
  <c r="BC152" i="1"/>
  <c r="BA488" i="1"/>
  <c r="BA299" i="1"/>
  <c r="BA152" i="1"/>
  <c r="AF68" i="1"/>
  <c r="AB68" i="1"/>
  <c r="X68" i="1"/>
  <c r="T68" i="1"/>
  <c r="P68" i="1"/>
  <c r="L68" i="1"/>
  <c r="H68" i="1"/>
  <c r="AG68" i="1"/>
  <c r="AE68" i="1"/>
  <c r="AC68" i="1"/>
  <c r="AA68" i="1"/>
  <c r="Y68" i="1"/>
  <c r="W68" i="1"/>
  <c r="U68" i="1"/>
  <c r="S68" i="1"/>
  <c r="Q68" i="1"/>
  <c r="O68" i="1"/>
  <c r="M68" i="1"/>
  <c r="K68" i="1"/>
  <c r="I68" i="1"/>
  <c r="G68" i="1"/>
  <c r="E68" i="1"/>
  <c r="C110" i="1"/>
  <c r="BR488" i="1"/>
  <c r="BR299" i="1"/>
  <c r="BR152" i="1"/>
  <c r="BP488" i="1"/>
  <c r="BP299" i="1"/>
  <c r="BP152" i="1"/>
  <c r="BN488" i="1"/>
  <c r="BN299" i="1"/>
  <c r="BN152" i="1"/>
  <c r="BL488" i="1"/>
  <c r="BL299" i="1"/>
  <c r="BL152" i="1"/>
  <c r="BJ488" i="1"/>
  <c r="BJ299" i="1"/>
  <c r="BJ152" i="1"/>
  <c r="BH488" i="1"/>
  <c r="BH299" i="1"/>
  <c r="BH152" i="1"/>
  <c r="BF488" i="1"/>
  <c r="BF299" i="1"/>
  <c r="BF152" i="1"/>
  <c r="BD488" i="1"/>
  <c r="BD299" i="1"/>
  <c r="BD152" i="1"/>
  <c r="BB488" i="1"/>
  <c r="BB299" i="1"/>
  <c r="BB152" i="1"/>
  <c r="BR487" i="1"/>
  <c r="BR298" i="1"/>
  <c r="BP487" i="1"/>
  <c r="BP298" i="1"/>
  <c r="BN487" i="1"/>
  <c r="BN298" i="1"/>
  <c r="BL487" i="1"/>
  <c r="BL298" i="1"/>
  <c r="BJ487" i="1"/>
  <c r="BJ298" i="1"/>
  <c r="BH487" i="1"/>
  <c r="BH298" i="1"/>
  <c r="BF487" i="1"/>
  <c r="BF298" i="1"/>
  <c r="BD487" i="1"/>
  <c r="BD298" i="1"/>
  <c r="BB487" i="1"/>
  <c r="BB298" i="1"/>
  <c r="BS298" i="1"/>
  <c r="BO298" i="1"/>
  <c r="BK298" i="1"/>
  <c r="BG298" i="1"/>
  <c r="BC298" i="1"/>
  <c r="BQ298" i="1"/>
  <c r="BM298" i="1"/>
  <c r="BI298" i="1"/>
  <c r="BE298" i="1"/>
  <c r="BA298" i="1"/>
  <c r="AF362" i="1"/>
  <c r="AD362" i="1"/>
  <c r="AB362" i="1"/>
  <c r="Z362" i="1"/>
  <c r="X362" i="1"/>
  <c r="V362" i="1"/>
  <c r="T362" i="1"/>
  <c r="R362" i="1"/>
  <c r="P362" i="1"/>
  <c r="N362" i="1"/>
  <c r="L362" i="1"/>
  <c r="J362" i="1"/>
  <c r="E362" i="1"/>
  <c r="C47" i="1"/>
  <c r="D68" i="1"/>
  <c r="C46" i="1"/>
  <c r="E8" i="8"/>
  <c r="F8" i="8"/>
  <c r="G8" i="8"/>
  <c r="H8" i="8"/>
  <c r="I8" i="8"/>
  <c r="J8" i="8"/>
  <c r="K8" i="8"/>
  <c r="L8" i="8"/>
  <c r="M8" i="8"/>
  <c r="N8" i="8"/>
  <c r="O8" i="8"/>
  <c r="P8" i="8"/>
  <c r="Q8" i="8"/>
  <c r="R8" i="8"/>
  <c r="S8" i="8"/>
  <c r="T8" i="8"/>
  <c r="U8" i="8"/>
  <c r="V8" i="8"/>
  <c r="W8" i="8"/>
  <c r="X8" i="8"/>
  <c r="Y8" i="8"/>
  <c r="Z8" i="8"/>
  <c r="AA8" i="8"/>
  <c r="AB8" i="8"/>
  <c r="AC8" i="8"/>
  <c r="AD8" i="8"/>
  <c r="AE8" i="8"/>
  <c r="AF8" i="8"/>
  <c r="AG8" i="8"/>
  <c r="D8" i="8"/>
  <c r="D6" i="8"/>
  <c r="D7" i="8"/>
  <c r="E6" i="8"/>
  <c r="F6" i="8"/>
  <c r="G6" i="8"/>
  <c r="H6" i="8"/>
  <c r="I6" i="8"/>
  <c r="J6" i="8"/>
  <c r="K6" i="8"/>
  <c r="L6" i="8"/>
  <c r="M6" i="8"/>
  <c r="N6" i="8"/>
  <c r="O6" i="8"/>
  <c r="P6" i="8"/>
  <c r="Q6" i="8"/>
  <c r="R6" i="8"/>
  <c r="S6" i="8"/>
  <c r="T6" i="8"/>
  <c r="U6" i="8"/>
  <c r="V6" i="8"/>
  <c r="W6" i="8"/>
  <c r="X6" i="8"/>
  <c r="Y6" i="8"/>
  <c r="Z6" i="8"/>
  <c r="AA6" i="8"/>
  <c r="AB6" i="8"/>
  <c r="AC6" i="8"/>
  <c r="AD6" i="8"/>
  <c r="AE6" i="8"/>
  <c r="AF6" i="8"/>
  <c r="AG6" i="8"/>
  <c r="E7" i="8"/>
  <c r="F7" i="8"/>
  <c r="G7" i="8"/>
  <c r="H7" i="8"/>
  <c r="I7" i="8"/>
  <c r="J7" i="8"/>
  <c r="K7" i="8"/>
  <c r="L7" i="8"/>
  <c r="M7" i="8"/>
  <c r="N7" i="8"/>
  <c r="O7" i="8"/>
  <c r="P7" i="8"/>
  <c r="Q7" i="8"/>
  <c r="R7" i="8"/>
  <c r="S7" i="8"/>
  <c r="T7" i="8"/>
  <c r="U7" i="8"/>
  <c r="V7" i="8"/>
  <c r="W7" i="8"/>
  <c r="X7" i="8"/>
  <c r="Y7" i="8"/>
  <c r="Z7" i="8"/>
  <c r="AA7" i="8"/>
  <c r="AB7" i="8"/>
  <c r="AC7" i="8"/>
  <c r="AD7" i="8"/>
  <c r="AE7" i="8"/>
  <c r="AF7" i="8"/>
  <c r="AG7" i="8"/>
  <c r="A9" i="13" l="1"/>
  <c r="BD320" i="1"/>
  <c r="BH320" i="1"/>
  <c r="BL320" i="1"/>
  <c r="BP320" i="1"/>
  <c r="BC320" i="1"/>
  <c r="BG320" i="1"/>
  <c r="BK320" i="1"/>
  <c r="BO320" i="1"/>
  <c r="BS320" i="1"/>
  <c r="B383" i="1"/>
  <c r="B404" i="1" s="1"/>
  <c r="B299" i="1"/>
  <c r="B320" i="1" s="1"/>
  <c r="B215" i="1"/>
  <c r="B236" i="1" s="1"/>
  <c r="B257" i="1" s="1"/>
  <c r="B278" i="1" s="1"/>
  <c r="C68" i="1"/>
  <c r="BB320" i="1"/>
  <c r="BF320" i="1"/>
  <c r="BJ320" i="1"/>
  <c r="BN320" i="1"/>
  <c r="BR320" i="1"/>
  <c r="BA320" i="1"/>
  <c r="BE320" i="1"/>
  <c r="BI320" i="1"/>
  <c r="BM320" i="1"/>
  <c r="BQ320" i="1"/>
  <c r="B382" i="1"/>
  <c r="B403" i="1" s="1"/>
  <c r="B298" i="1"/>
  <c r="B319" i="1" s="1"/>
  <c r="B214" i="1"/>
  <c r="B235" i="1" s="1"/>
  <c r="B256" i="1" s="1"/>
  <c r="B277" i="1" s="1"/>
  <c r="C323" i="1"/>
  <c r="C72" i="1"/>
  <c r="C73" i="1"/>
  <c r="C74" i="1"/>
  <c r="C75" i="1"/>
  <c r="C76" i="1"/>
  <c r="C77" i="1"/>
  <c r="C78" i="1"/>
  <c r="C79" i="1"/>
  <c r="C80" i="1"/>
  <c r="C81" i="1"/>
  <c r="C109" i="1" s="1"/>
  <c r="C82" i="1"/>
  <c r="C83" i="1"/>
  <c r="C84" i="1"/>
  <c r="C85" i="1"/>
  <c r="C86" i="1"/>
  <c r="C87" i="1"/>
  <c r="C71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A10" i="13" l="1"/>
  <c r="B488" i="1"/>
  <c r="B509" i="1" s="1"/>
  <c r="B530" i="1" s="1"/>
  <c r="B425" i="1"/>
  <c r="B446" i="1" s="1"/>
  <c r="B467" i="1" s="1"/>
  <c r="B487" i="1"/>
  <c r="B508" i="1" s="1"/>
  <c r="B529" i="1" s="1"/>
  <c r="B424" i="1"/>
  <c r="B445" i="1" s="1"/>
  <c r="B466" i="1" s="1"/>
  <c r="BA124" i="1"/>
  <c r="BB124" i="1"/>
  <c r="BC124" i="1"/>
  <c r="BD124" i="1"/>
  <c r="BE124" i="1"/>
  <c r="BF124" i="1"/>
  <c r="BG124" i="1"/>
  <c r="BH124" i="1"/>
  <c r="BI124" i="1"/>
  <c r="BJ124" i="1"/>
  <c r="BK124" i="1"/>
  <c r="BL124" i="1"/>
  <c r="BM124" i="1"/>
  <c r="BN124" i="1"/>
  <c r="BO124" i="1"/>
  <c r="BP124" i="1"/>
  <c r="BQ124" i="1"/>
  <c r="BR124" i="1"/>
  <c r="BS124" i="1"/>
  <c r="BA125" i="1"/>
  <c r="BB125" i="1"/>
  <c r="BC125" i="1"/>
  <c r="BD125" i="1"/>
  <c r="BE125" i="1"/>
  <c r="BF125" i="1"/>
  <c r="BG125" i="1"/>
  <c r="BH125" i="1"/>
  <c r="BI125" i="1"/>
  <c r="BJ125" i="1"/>
  <c r="BK125" i="1"/>
  <c r="BL125" i="1"/>
  <c r="BM125" i="1"/>
  <c r="BN125" i="1"/>
  <c r="BO125" i="1"/>
  <c r="BP125" i="1"/>
  <c r="BQ125" i="1"/>
  <c r="BR125" i="1"/>
  <c r="BS125" i="1"/>
  <c r="BA126" i="1"/>
  <c r="BB126" i="1"/>
  <c r="BC126" i="1"/>
  <c r="BD126" i="1"/>
  <c r="BE126" i="1"/>
  <c r="BF126" i="1"/>
  <c r="BG126" i="1"/>
  <c r="BH126" i="1"/>
  <c r="BI126" i="1"/>
  <c r="BJ126" i="1"/>
  <c r="BK126" i="1"/>
  <c r="BL126" i="1"/>
  <c r="BM126" i="1"/>
  <c r="BN126" i="1"/>
  <c r="BO126" i="1"/>
  <c r="BP126" i="1"/>
  <c r="BQ126" i="1"/>
  <c r="BR126" i="1"/>
  <c r="BS126" i="1"/>
  <c r="BA127" i="1"/>
  <c r="BB127" i="1"/>
  <c r="BC127" i="1"/>
  <c r="BD127" i="1"/>
  <c r="BE127" i="1"/>
  <c r="BF127" i="1"/>
  <c r="BG127" i="1"/>
  <c r="BH127" i="1"/>
  <c r="BI127" i="1"/>
  <c r="BJ127" i="1"/>
  <c r="BK127" i="1"/>
  <c r="BL127" i="1"/>
  <c r="BM127" i="1"/>
  <c r="BN127" i="1"/>
  <c r="BO127" i="1"/>
  <c r="BP127" i="1"/>
  <c r="BQ127" i="1"/>
  <c r="BR127" i="1"/>
  <c r="BS127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BN128" i="1"/>
  <c r="BO128" i="1"/>
  <c r="BP128" i="1"/>
  <c r="BQ128" i="1"/>
  <c r="BR128" i="1"/>
  <c r="BS128" i="1"/>
  <c r="BA129" i="1"/>
  <c r="BB129" i="1"/>
  <c r="BC129" i="1"/>
  <c r="BD129" i="1"/>
  <c r="BE129" i="1"/>
  <c r="BF129" i="1"/>
  <c r="BG129" i="1"/>
  <c r="BH129" i="1"/>
  <c r="BI129" i="1"/>
  <c r="BJ129" i="1"/>
  <c r="BK129" i="1"/>
  <c r="BL129" i="1"/>
  <c r="BM129" i="1"/>
  <c r="BN129" i="1"/>
  <c r="BO129" i="1"/>
  <c r="BP129" i="1"/>
  <c r="BQ129" i="1"/>
  <c r="BR129" i="1"/>
  <c r="BS129" i="1"/>
  <c r="BA123" i="1"/>
  <c r="BA151" i="1" s="1"/>
  <c r="BB123" i="1"/>
  <c r="BC123" i="1"/>
  <c r="BC151" i="1" s="1"/>
  <c r="BD123" i="1"/>
  <c r="BE123" i="1"/>
  <c r="BE151" i="1" s="1"/>
  <c r="BF123" i="1"/>
  <c r="BG123" i="1"/>
  <c r="BG151" i="1" s="1"/>
  <c r="BH123" i="1"/>
  <c r="BI123" i="1"/>
  <c r="BI151" i="1" s="1"/>
  <c r="BJ123" i="1"/>
  <c r="BK123" i="1"/>
  <c r="BK151" i="1" s="1"/>
  <c r="BL123" i="1"/>
  <c r="BM123" i="1"/>
  <c r="BM151" i="1" s="1"/>
  <c r="BN123" i="1"/>
  <c r="BO123" i="1"/>
  <c r="BO151" i="1" s="1"/>
  <c r="BP123" i="1"/>
  <c r="BQ123" i="1"/>
  <c r="BQ151" i="1" s="1"/>
  <c r="BR123" i="1"/>
  <c r="BS123" i="1"/>
  <c r="BS151" i="1" s="1"/>
  <c r="E339" i="1"/>
  <c r="F339" i="1"/>
  <c r="G339" i="1"/>
  <c r="H339" i="1"/>
  <c r="J339" i="1"/>
  <c r="K339" i="1"/>
  <c r="L339" i="1"/>
  <c r="M339" i="1"/>
  <c r="N339" i="1"/>
  <c r="O339" i="1"/>
  <c r="P339" i="1"/>
  <c r="Q339" i="1"/>
  <c r="R339" i="1"/>
  <c r="S339" i="1"/>
  <c r="T339" i="1"/>
  <c r="U339" i="1"/>
  <c r="V339" i="1"/>
  <c r="W339" i="1"/>
  <c r="X339" i="1"/>
  <c r="Y339" i="1"/>
  <c r="Z339" i="1"/>
  <c r="AA339" i="1"/>
  <c r="AB339" i="1"/>
  <c r="AC339" i="1"/>
  <c r="AD339" i="1"/>
  <c r="AE339" i="1"/>
  <c r="AF339" i="1"/>
  <c r="AG339" i="1"/>
  <c r="D339" i="1"/>
  <c r="BA145" i="1"/>
  <c r="BC145" i="1"/>
  <c r="BE145" i="1"/>
  <c r="BG145" i="1"/>
  <c r="BI145" i="1"/>
  <c r="BK145" i="1"/>
  <c r="BM145" i="1"/>
  <c r="BO145" i="1"/>
  <c r="BQ145" i="1"/>
  <c r="BS145" i="1"/>
  <c r="BB146" i="1"/>
  <c r="BR146" i="1"/>
  <c r="BA147" i="1"/>
  <c r="BC147" i="1"/>
  <c r="BE147" i="1"/>
  <c r="BG147" i="1"/>
  <c r="BI147" i="1"/>
  <c r="BK147" i="1"/>
  <c r="BM147" i="1"/>
  <c r="BO147" i="1"/>
  <c r="BQ147" i="1"/>
  <c r="BS147" i="1"/>
  <c r="BP148" i="1"/>
  <c r="BA149" i="1"/>
  <c r="BC149" i="1"/>
  <c r="BE149" i="1"/>
  <c r="BG149" i="1"/>
  <c r="BI149" i="1"/>
  <c r="BK149" i="1"/>
  <c r="BM149" i="1"/>
  <c r="BO149" i="1"/>
  <c r="BQ149" i="1"/>
  <c r="BS149" i="1"/>
  <c r="BF150" i="1"/>
  <c r="BN150" i="1"/>
  <c r="BA481" i="1"/>
  <c r="BB481" i="1"/>
  <c r="BC481" i="1"/>
  <c r="BD481" i="1"/>
  <c r="BE481" i="1"/>
  <c r="BF481" i="1"/>
  <c r="BG481" i="1"/>
  <c r="BH481" i="1"/>
  <c r="BI481" i="1"/>
  <c r="BJ481" i="1"/>
  <c r="BK481" i="1"/>
  <c r="BL481" i="1"/>
  <c r="BM481" i="1"/>
  <c r="BN481" i="1"/>
  <c r="BO481" i="1"/>
  <c r="BP481" i="1"/>
  <c r="BQ481" i="1"/>
  <c r="BR481" i="1"/>
  <c r="BS481" i="1"/>
  <c r="BB482" i="1"/>
  <c r="BD482" i="1"/>
  <c r="BF482" i="1"/>
  <c r="BH482" i="1"/>
  <c r="BJ482" i="1"/>
  <c r="BL482" i="1"/>
  <c r="BN482" i="1"/>
  <c r="BP482" i="1"/>
  <c r="BR482" i="1"/>
  <c r="BA483" i="1"/>
  <c r="BB483" i="1"/>
  <c r="BC483" i="1"/>
  <c r="BD483" i="1"/>
  <c r="BE483" i="1"/>
  <c r="BF483" i="1"/>
  <c r="BG483" i="1"/>
  <c r="BH483" i="1"/>
  <c r="BI483" i="1"/>
  <c r="BJ483" i="1"/>
  <c r="BK483" i="1"/>
  <c r="BL483" i="1"/>
  <c r="BM483" i="1"/>
  <c r="BN483" i="1"/>
  <c r="BO483" i="1"/>
  <c r="BP483" i="1"/>
  <c r="BQ483" i="1"/>
  <c r="BR483" i="1"/>
  <c r="BS483" i="1"/>
  <c r="BB484" i="1"/>
  <c r="BD484" i="1"/>
  <c r="BF484" i="1"/>
  <c r="BH484" i="1"/>
  <c r="BJ484" i="1"/>
  <c r="BL484" i="1"/>
  <c r="BN484" i="1"/>
  <c r="BP484" i="1"/>
  <c r="BR484" i="1"/>
  <c r="BA485" i="1"/>
  <c r="BB485" i="1"/>
  <c r="BC485" i="1"/>
  <c r="BD485" i="1"/>
  <c r="BE485" i="1"/>
  <c r="BF485" i="1"/>
  <c r="BG485" i="1"/>
  <c r="BH485" i="1"/>
  <c r="BI485" i="1"/>
  <c r="BJ485" i="1"/>
  <c r="BK485" i="1"/>
  <c r="BL485" i="1"/>
  <c r="BM485" i="1"/>
  <c r="BN485" i="1"/>
  <c r="BO485" i="1"/>
  <c r="BP485" i="1"/>
  <c r="BQ485" i="1"/>
  <c r="BR485" i="1"/>
  <c r="BS485" i="1"/>
  <c r="BB486" i="1"/>
  <c r="BD486" i="1"/>
  <c r="BF486" i="1"/>
  <c r="BH486" i="1"/>
  <c r="BJ486" i="1"/>
  <c r="BL486" i="1"/>
  <c r="BN486" i="1"/>
  <c r="BP486" i="1"/>
  <c r="BR486" i="1"/>
  <c r="A11" i="13" l="1"/>
  <c r="BR148" i="1"/>
  <c r="BR151" i="1"/>
  <c r="BP146" i="1"/>
  <c r="BP151" i="1"/>
  <c r="BN148" i="1"/>
  <c r="BN151" i="1"/>
  <c r="BL146" i="1"/>
  <c r="BL151" i="1"/>
  <c r="BJ148" i="1"/>
  <c r="BJ151" i="1"/>
  <c r="BH146" i="1"/>
  <c r="BH151" i="1"/>
  <c r="BF148" i="1"/>
  <c r="BF151" i="1"/>
  <c r="BD146" i="1"/>
  <c r="BD151" i="1"/>
  <c r="BB148" i="1"/>
  <c r="BB151" i="1"/>
  <c r="BH148" i="1"/>
  <c r="BJ146" i="1"/>
  <c r="BR150" i="1"/>
  <c r="BJ150" i="1"/>
  <c r="BB150" i="1"/>
  <c r="BL148" i="1"/>
  <c r="BD148" i="1"/>
  <c r="BN146" i="1"/>
  <c r="BF146" i="1"/>
  <c r="BS150" i="1"/>
  <c r="BQ150" i="1"/>
  <c r="BO150" i="1"/>
  <c r="BM150" i="1"/>
  <c r="BK150" i="1"/>
  <c r="BI150" i="1"/>
  <c r="BG150" i="1"/>
  <c r="BE150" i="1"/>
  <c r="BC150" i="1"/>
  <c r="BA150" i="1"/>
  <c r="BP150" i="1"/>
  <c r="BL150" i="1"/>
  <c r="BH150" i="1"/>
  <c r="BD150" i="1"/>
  <c r="BR149" i="1"/>
  <c r="BP149" i="1"/>
  <c r="BN149" i="1"/>
  <c r="BL149" i="1"/>
  <c r="BJ149" i="1"/>
  <c r="BH149" i="1"/>
  <c r="BF149" i="1"/>
  <c r="BD149" i="1"/>
  <c r="BB149" i="1"/>
  <c r="BS148" i="1"/>
  <c r="BQ148" i="1"/>
  <c r="BO148" i="1"/>
  <c r="BM148" i="1"/>
  <c r="BK148" i="1"/>
  <c r="BI148" i="1"/>
  <c r="BG148" i="1"/>
  <c r="BE148" i="1"/>
  <c r="BC148" i="1"/>
  <c r="BA148" i="1"/>
  <c r="BR147" i="1"/>
  <c r="BP147" i="1"/>
  <c r="BN147" i="1"/>
  <c r="BL147" i="1"/>
  <c r="BJ147" i="1"/>
  <c r="BH147" i="1"/>
  <c r="BF147" i="1"/>
  <c r="BD147" i="1"/>
  <c r="BB147" i="1"/>
  <c r="BS146" i="1"/>
  <c r="BQ146" i="1"/>
  <c r="BO146" i="1"/>
  <c r="BM146" i="1"/>
  <c r="BK146" i="1"/>
  <c r="BI146" i="1"/>
  <c r="BG146" i="1"/>
  <c r="BE146" i="1"/>
  <c r="BC146" i="1"/>
  <c r="BA146" i="1"/>
  <c r="BR145" i="1"/>
  <c r="BP145" i="1"/>
  <c r="BN145" i="1"/>
  <c r="BL145" i="1"/>
  <c r="BJ145" i="1"/>
  <c r="BH145" i="1"/>
  <c r="BF145" i="1"/>
  <c r="BD145" i="1"/>
  <c r="BB145" i="1"/>
  <c r="BS486" i="1"/>
  <c r="BQ486" i="1"/>
  <c r="BO486" i="1"/>
  <c r="BM486" i="1"/>
  <c r="BK486" i="1"/>
  <c r="BI486" i="1"/>
  <c r="BG486" i="1"/>
  <c r="BE486" i="1"/>
  <c r="BC486" i="1"/>
  <c r="BA486" i="1"/>
  <c r="BS484" i="1"/>
  <c r="BQ484" i="1"/>
  <c r="BO484" i="1"/>
  <c r="BM484" i="1"/>
  <c r="BK484" i="1"/>
  <c r="BI484" i="1"/>
  <c r="BG484" i="1"/>
  <c r="BE484" i="1"/>
  <c r="BC484" i="1"/>
  <c r="BA484" i="1"/>
  <c r="BS482" i="1"/>
  <c r="BQ482" i="1"/>
  <c r="BO482" i="1"/>
  <c r="BM482" i="1"/>
  <c r="BK482" i="1"/>
  <c r="BI482" i="1"/>
  <c r="BG482" i="1"/>
  <c r="BE482" i="1"/>
  <c r="BC482" i="1"/>
  <c r="BA482" i="1"/>
  <c r="D376" i="1"/>
  <c r="E376" i="1"/>
  <c r="F376" i="1"/>
  <c r="D377" i="1"/>
  <c r="E377" i="1"/>
  <c r="F377" i="1"/>
  <c r="D378" i="1"/>
  <c r="E378" i="1"/>
  <c r="F378" i="1"/>
  <c r="D379" i="1"/>
  <c r="E379" i="1"/>
  <c r="F379" i="1"/>
  <c r="D380" i="1"/>
  <c r="E380" i="1"/>
  <c r="F380" i="1"/>
  <c r="D381" i="1"/>
  <c r="E381" i="1"/>
  <c r="F381" i="1"/>
  <c r="E324" i="1"/>
  <c r="E345" i="1" s="1"/>
  <c r="F324" i="1"/>
  <c r="F345" i="1" s="1"/>
  <c r="G324" i="1"/>
  <c r="G345" i="1" s="1"/>
  <c r="H324" i="1"/>
  <c r="H345" i="1" s="1"/>
  <c r="J324" i="1"/>
  <c r="J345" i="1" s="1"/>
  <c r="K324" i="1"/>
  <c r="K345" i="1" s="1"/>
  <c r="L324" i="1"/>
  <c r="L345" i="1" s="1"/>
  <c r="M324" i="1"/>
  <c r="M345" i="1" s="1"/>
  <c r="N324" i="1"/>
  <c r="N345" i="1" s="1"/>
  <c r="O324" i="1"/>
  <c r="O345" i="1" s="1"/>
  <c r="P324" i="1"/>
  <c r="P345" i="1" s="1"/>
  <c r="Q324" i="1"/>
  <c r="Q345" i="1" s="1"/>
  <c r="R324" i="1"/>
  <c r="R345" i="1" s="1"/>
  <c r="S324" i="1"/>
  <c r="S345" i="1" s="1"/>
  <c r="T324" i="1"/>
  <c r="T345" i="1" s="1"/>
  <c r="U324" i="1"/>
  <c r="U345" i="1" s="1"/>
  <c r="V324" i="1"/>
  <c r="V345" i="1" s="1"/>
  <c r="W324" i="1"/>
  <c r="W345" i="1" s="1"/>
  <c r="X324" i="1"/>
  <c r="X345" i="1" s="1"/>
  <c r="Y324" i="1"/>
  <c r="Y345" i="1" s="1"/>
  <c r="Z324" i="1"/>
  <c r="Z345" i="1" s="1"/>
  <c r="AA324" i="1"/>
  <c r="AA345" i="1" s="1"/>
  <c r="AB324" i="1"/>
  <c r="AB345" i="1" s="1"/>
  <c r="AC324" i="1"/>
  <c r="AC345" i="1" s="1"/>
  <c r="AD324" i="1"/>
  <c r="AD345" i="1" s="1"/>
  <c r="AE324" i="1"/>
  <c r="AE345" i="1" s="1"/>
  <c r="AF324" i="1"/>
  <c r="AF345" i="1" s="1"/>
  <c r="AG324" i="1"/>
  <c r="AG345" i="1" s="1"/>
  <c r="E325" i="1"/>
  <c r="F325" i="1"/>
  <c r="G325" i="1"/>
  <c r="H325" i="1"/>
  <c r="J325" i="1"/>
  <c r="K325" i="1"/>
  <c r="L325" i="1"/>
  <c r="M325" i="1"/>
  <c r="N325" i="1"/>
  <c r="O325" i="1"/>
  <c r="P325" i="1"/>
  <c r="Q325" i="1"/>
  <c r="R325" i="1"/>
  <c r="S325" i="1"/>
  <c r="T325" i="1"/>
  <c r="U325" i="1"/>
  <c r="V325" i="1"/>
  <c r="W325" i="1"/>
  <c r="X325" i="1"/>
  <c r="Y325" i="1"/>
  <c r="Z325" i="1"/>
  <c r="AA325" i="1"/>
  <c r="AB325" i="1"/>
  <c r="AC325" i="1"/>
  <c r="AD325" i="1"/>
  <c r="AE325" i="1"/>
  <c r="AF325" i="1"/>
  <c r="AG325" i="1"/>
  <c r="E326" i="1"/>
  <c r="F326" i="1"/>
  <c r="G326" i="1"/>
  <c r="H326" i="1"/>
  <c r="J326" i="1"/>
  <c r="K326" i="1"/>
  <c r="L326" i="1"/>
  <c r="M326" i="1"/>
  <c r="N326" i="1"/>
  <c r="O326" i="1"/>
  <c r="P326" i="1"/>
  <c r="Q326" i="1"/>
  <c r="R326" i="1"/>
  <c r="S326" i="1"/>
  <c r="T326" i="1"/>
  <c r="U326" i="1"/>
  <c r="V326" i="1"/>
  <c r="W326" i="1"/>
  <c r="X326" i="1"/>
  <c r="Y326" i="1"/>
  <c r="Z326" i="1"/>
  <c r="AA326" i="1"/>
  <c r="AB326" i="1"/>
  <c r="AC326" i="1"/>
  <c r="AD326" i="1"/>
  <c r="AE326" i="1"/>
  <c r="AF326" i="1"/>
  <c r="AG326" i="1"/>
  <c r="E327" i="1"/>
  <c r="E348" i="1" s="1"/>
  <c r="F327" i="1"/>
  <c r="F348" i="1" s="1"/>
  <c r="G327" i="1"/>
  <c r="G348" i="1" s="1"/>
  <c r="H327" i="1"/>
  <c r="H348" i="1" s="1"/>
  <c r="J327" i="1"/>
  <c r="J348" i="1" s="1"/>
  <c r="K327" i="1"/>
  <c r="K348" i="1" s="1"/>
  <c r="L327" i="1"/>
  <c r="L348" i="1" s="1"/>
  <c r="M327" i="1"/>
  <c r="M348" i="1" s="1"/>
  <c r="N327" i="1"/>
  <c r="N348" i="1" s="1"/>
  <c r="O327" i="1"/>
  <c r="O348" i="1" s="1"/>
  <c r="P327" i="1"/>
  <c r="P348" i="1" s="1"/>
  <c r="Q327" i="1"/>
  <c r="Q348" i="1" s="1"/>
  <c r="R327" i="1"/>
  <c r="R348" i="1" s="1"/>
  <c r="S327" i="1"/>
  <c r="S348" i="1" s="1"/>
  <c r="T327" i="1"/>
  <c r="T348" i="1" s="1"/>
  <c r="U327" i="1"/>
  <c r="U348" i="1" s="1"/>
  <c r="V327" i="1"/>
  <c r="V348" i="1" s="1"/>
  <c r="W327" i="1"/>
  <c r="W348" i="1" s="1"/>
  <c r="X327" i="1"/>
  <c r="X348" i="1" s="1"/>
  <c r="Y327" i="1"/>
  <c r="Y348" i="1" s="1"/>
  <c r="Z327" i="1"/>
  <c r="Z348" i="1" s="1"/>
  <c r="AA327" i="1"/>
  <c r="AA348" i="1" s="1"/>
  <c r="AB327" i="1"/>
  <c r="AB348" i="1" s="1"/>
  <c r="AC327" i="1"/>
  <c r="AC348" i="1" s="1"/>
  <c r="AD327" i="1"/>
  <c r="AD348" i="1" s="1"/>
  <c r="AE327" i="1"/>
  <c r="AE348" i="1" s="1"/>
  <c r="AF327" i="1"/>
  <c r="AF348" i="1" s="1"/>
  <c r="AG327" i="1"/>
  <c r="AG348" i="1" s="1"/>
  <c r="E328" i="1"/>
  <c r="F328" i="1"/>
  <c r="F349" i="1" s="1"/>
  <c r="G328" i="1"/>
  <c r="H328" i="1"/>
  <c r="H349" i="1" s="1"/>
  <c r="J328" i="1"/>
  <c r="J349" i="1" s="1"/>
  <c r="K328" i="1"/>
  <c r="L328" i="1"/>
  <c r="L349" i="1" s="1"/>
  <c r="M328" i="1"/>
  <c r="N328" i="1"/>
  <c r="N349" i="1" s="1"/>
  <c r="O328" i="1"/>
  <c r="P328" i="1"/>
  <c r="P349" i="1" s="1"/>
  <c r="Q328" i="1"/>
  <c r="R328" i="1"/>
  <c r="R349" i="1" s="1"/>
  <c r="S328" i="1"/>
  <c r="T328" i="1"/>
  <c r="T349" i="1" s="1"/>
  <c r="U328" i="1"/>
  <c r="V328" i="1"/>
  <c r="V349" i="1" s="1"/>
  <c r="W328" i="1"/>
  <c r="X328" i="1"/>
  <c r="X349" i="1" s="1"/>
  <c r="Y328" i="1"/>
  <c r="Z328" i="1"/>
  <c r="Z349" i="1" s="1"/>
  <c r="AA328" i="1"/>
  <c r="AB328" i="1"/>
  <c r="AB349" i="1" s="1"/>
  <c r="AC328" i="1"/>
  <c r="AD328" i="1"/>
  <c r="AD349" i="1" s="1"/>
  <c r="AE328" i="1"/>
  <c r="AF328" i="1"/>
  <c r="AF349" i="1" s="1"/>
  <c r="AG328" i="1"/>
  <c r="E329" i="1"/>
  <c r="E350" i="1" s="1"/>
  <c r="F329" i="1"/>
  <c r="G329" i="1"/>
  <c r="G350" i="1" s="1"/>
  <c r="H329" i="1"/>
  <c r="J329" i="1"/>
  <c r="K329" i="1"/>
  <c r="K350" i="1" s="1"/>
  <c r="L329" i="1"/>
  <c r="M329" i="1"/>
  <c r="M350" i="1" s="1"/>
  <c r="N329" i="1"/>
  <c r="O329" i="1"/>
  <c r="O350" i="1" s="1"/>
  <c r="P329" i="1"/>
  <c r="Q329" i="1"/>
  <c r="Q350" i="1" s="1"/>
  <c r="R329" i="1"/>
  <c r="S329" i="1"/>
  <c r="S350" i="1" s="1"/>
  <c r="T329" i="1"/>
  <c r="U329" i="1"/>
  <c r="U350" i="1" s="1"/>
  <c r="V329" i="1"/>
  <c r="W329" i="1"/>
  <c r="W350" i="1" s="1"/>
  <c r="X329" i="1"/>
  <c r="Y329" i="1"/>
  <c r="Y350" i="1" s="1"/>
  <c r="Z329" i="1"/>
  <c r="AA329" i="1"/>
  <c r="AA350" i="1" s="1"/>
  <c r="AB329" i="1"/>
  <c r="AC329" i="1"/>
  <c r="AC350" i="1" s="1"/>
  <c r="AD329" i="1"/>
  <c r="AE329" i="1"/>
  <c r="AE350" i="1" s="1"/>
  <c r="AF329" i="1"/>
  <c r="AG329" i="1"/>
  <c r="AG350" i="1" s="1"/>
  <c r="E330" i="1"/>
  <c r="E351" i="1" s="1"/>
  <c r="F330" i="1"/>
  <c r="F351" i="1" s="1"/>
  <c r="G330" i="1"/>
  <c r="G351" i="1" s="1"/>
  <c r="H330" i="1"/>
  <c r="H351" i="1" s="1"/>
  <c r="J330" i="1"/>
  <c r="J351" i="1" s="1"/>
  <c r="K330" i="1"/>
  <c r="K351" i="1" s="1"/>
  <c r="L330" i="1"/>
  <c r="L351" i="1" s="1"/>
  <c r="M330" i="1"/>
  <c r="M351" i="1" s="1"/>
  <c r="N330" i="1"/>
  <c r="N351" i="1" s="1"/>
  <c r="O330" i="1"/>
  <c r="O351" i="1" s="1"/>
  <c r="P330" i="1"/>
  <c r="P351" i="1" s="1"/>
  <c r="Q330" i="1"/>
  <c r="Q351" i="1" s="1"/>
  <c r="R330" i="1"/>
  <c r="R351" i="1" s="1"/>
  <c r="S330" i="1"/>
  <c r="S351" i="1" s="1"/>
  <c r="T330" i="1"/>
  <c r="T351" i="1" s="1"/>
  <c r="U330" i="1"/>
  <c r="U351" i="1" s="1"/>
  <c r="V330" i="1"/>
  <c r="V351" i="1" s="1"/>
  <c r="W330" i="1"/>
  <c r="W351" i="1" s="1"/>
  <c r="X330" i="1"/>
  <c r="X351" i="1" s="1"/>
  <c r="Y330" i="1"/>
  <c r="Y351" i="1" s="1"/>
  <c r="Z330" i="1"/>
  <c r="Z351" i="1" s="1"/>
  <c r="AA330" i="1"/>
  <c r="AA351" i="1" s="1"/>
  <c r="AB330" i="1"/>
  <c r="AB351" i="1" s="1"/>
  <c r="AC330" i="1"/>
  <c r="AC351" i="1" s="1"/>
  <c r="AD330" i="1"/>
  <c r="AD351" i="1" s="1"/>
  <c r="AE330" i="1"/>
  <c r="AE351" i="1" s="1"/>
  <c r="AF330" i="1"/>
  <c r="AF351" i="1" s="1"/>
  <c r="AG330" i="1"/>
  <c r="AG351" i="1" s="1"/>
  <c r="E331" i="1"/>
  <c r="E352" i="1" s="1"/>
  <c r="F331" i="1"/>
  <c r="G331" i="1"/>
  <c r="G352" i="1" s="1"/>
  <c r="H331" i="1"/>
  <c r="J331" i="1"/>
  <c r="K331" i="1"/>
  <c r="K352" i="1" s="1"/>
  <c r="L331" i="1"/>
  <c r="M331" i="1"/>
  <c r="M352" i="1" s="1"/>
  <c r="N331" i="1"/>
  <c r="O331" i="1"/>
  <c r="O352" i="1" s="1"/>
  <c r="P331" i="1"/>
  <c r="Q331" i="1"/>
  <c r="Q352" i="1" s="1"/>
  <c r="R331" i="1"/>
  <c r="S331" i="1"/>
  <c r="S352" i="1" s="1"/>
  <c r="T331" i="1"/>
  <c r="U331" i="1"/>
  <c r="U352" i="1" s="1"/>
  <c r="V331" i="1"/>
  <c r="W331" i="1"/>
  <c r="W352" i="1" s="1"/>
  <c r="X331" i="1"/>
  <c r="Y331" i="1"/>
  <c r="Y352" i="1" s="1"/>
  <c r="Z331" i="1"/>
  <c r="AA331" i="1"/>
  <c r="AA352" i="1" s="1"/>
  <c r="AB331" i="1"/>
  <c r="AC331" i="1"/>
  <c r="AC352" i="1" s="1"/>
  <c r="AD331" i="1"/>
  <c r="AE331" i="1"/>
  <c r="AE352" i="1" s="1"/>
  <c r="AF331" i="1"/>
  <c r="AG331" i="1"/>
  <c r="AG352" i="1" s="1"/>
  <c r="E332" i="1"/>
  <c r="E353" i="1" s="1"/>
  <c r="F332" i="1"/>
  <c r="F353" i="1" s="1"/>
  <c r="G332" i="1"/>
  <c r="G353" i="1" s="1"/>
  <c r="H332" i="1"/>
  <c r="H353" i="1" s="1"/>
  <c r="J332" i="1"/>
  <c r="J353" i="1" s="1"/>
  <c r="K332" i="1"/>
  <c r="K353" i="1" s="1"/>
  <c r="L332" i="1"/>
  <c r="L353" i="1" s="1"/>
  <c r="M332" i="1"/>
  <c r="M353" i="1" s="1"/>
  <c r="N332" i="1"/>
  <c r="N353" i="1" s="1"/>
  <c r="O332" i="1"/>
  <c r="O353" i="1" s="1"/>
  <c r="P332" i="1"/>
  <c r="P353" i="1" s="1"/>
  <c r="Q332" i="1"/>
  <c r="Q353" i="1" s="1"/>
  <c r="R332" i="1"/>
  <c r="R353" i="1" s="1"/>
  <c r="S332" i="1"/>
  <c r="S353" i="1" s="1"/>
  <c r="T332" i="1"/>
  <c r="T353" i="1" s="1"/>
  <c r="U332" i="1"/>
  <c r="U353" i="1" s="1"/>
  <c r="V332" i="1"/>
  <c r="V353" i="1" s="1"/>
  <c r="W332" i="1"/>
  <c r="W353" i="1" s="1"/>
  <c r="X332" i="1"/>
  <c r="X353" i="1" s="1"/>
  <c r="Y332" i="1"/>
  <c r="Y353" i="1" s="1"/>
  <c r="Z332" i="1"/>
  <c r="Z353" i="1" s="1"/>
  <c r="AA332" i="1"/>
  <c r="AA353" i="1" s="1"/>
  <c r="AB332" i="1"/>
  <c r="AB353" i="1" s="1"/>
  <c r="AC332" i="1"/>
  <c r="AC353" i="1" s="1"/>
  <c r="AD332" i="1"/>
  <c r="AD353" i="1" s="1"/>
  <c r="AE332" i="1"/>
  <c r="AE353" i="1" s="1"/>
  <c r="AF332" i="1"/>
  <c r="AF353" i="1" s="1"/>
  <c r="AG332" i="1"/>
  <c r="AG353" i="1" s="1"/>
  <c r="E333" i="1"/>
  <c r="E361" i="1" s="1"/>
  <c r="F333" i="1"/>
  <c r="F361" i="1" s="1"/>
  <c r="G333" i="1"/>
  <c r="G361" i="1" s="1"/>
  <c r="H333" i="1"/>
  <c r="H361" i="1" s="1"/>
  <c r="J333" i="1"/>
  <c r="J361" i="1" s="1"/>
  <c r="K333" i="1"/>
  <c r="K361" i="1" s="1"/>
  <c r="L333" i="1"/>
  <c r="L361" i="1" s="1"/>
  <c r="M333" i="1"/>
  <c r="M361" i="1" s="1"/>
  <c r="N333" i="1"/>
  <c r="N361" i="1" s="1"/>
  <c r="O333" i="1"/>
  <c r="O361" i="1" s="1"/>
  <c r="P333" i="1"/>
  <c r="P361" i="1" s="1"/>
  <c r="Q333" i="1"/>
  <c r="Q361" i="1" s="1"/>
  <c r="R333" i="1"/>
  <c r="R361" i="1" s="1"/>
  <c r="S333" i="1"/>
  <c r="S361" i="1" s="1"/>
  <c r="T333" i="1"/>
  <c r="T361" i="1" s="1"/>
  <c r="U333" i="1"/>
  <c r="U361" i="1" s="1"/>
  <c r="V333" i="1"/>
  <c r="V361" i="1" s="1"/>
  <c r="W333" i="1"/>
  <c r="W361" i="1" s="1"/>
  <c r="X333" i="1"/>
  <c r="X361" i="1" s="1"/>
  <c r="Y333" i="1"/>
  <c r="Y361" i="1" s="1"/>
  <c r="Z333" i="1"/>
  <c r="Z361" i="1" s="1"/>
  <c r="AA333" i="1"/>
  <c r="AA361" i="1" s="1"/>
  <c r="AB333" i="1"/>
  <c r="AB361" i="1" s="1"/>
  <c r="AC333" i="1"/>
  <c r="AC361" i="1" s="1"/>
  <c r="AD333" i="1"/>
  <c r="AD361" i="1" s="1"/>
  <c r="AE333" i="1"/>
  <c r="AE361" i="1" s="1"/>
  <c r="AF333" i="1"/>
  <c r="AF361" i="1" s="1"/>
  <c r="AG333" i="1"/>
  <c r="AG361" i="1" s="1"/>
  <c r="E334" i="1"/>
  <c r="F334" i="1"/>
  <c r="F355" i="1" s="1"/>
  <c r="G334" i="1"/>
  <c r="H334" i="1"/>
  <c r="H355" i="1" s="1"/>
  <c r="J334" i="1"/>
  <c r="J355" i="1" s="1"/>
  <c r="K334" i="1"/>
  <c r="L334" i="1"/>
  <c r="L355" i="1" s="1"/>
  <c r="M334" i="1"/>
  <c r="N334" i="1"/>
  <c r="N355" i="1" s="1"/>
  <c r="O334" i="1"/>
  <c r="P334" i="1"/>
  <c r="P355" i="1" s="1"/>
  <c r="Q334" i="1"/>
  <c r="R334" i="1"/>
  <c r="R355" i="1" s="1"/>
  <c r="S334" i="1"/>
  <c r="T334" i="1"/>
  <c r="T355" i="1" s="1"/>
  <c r="U334" i="1"/>
  <c r="V334" i="1"/>
  <c r="V355" i="1" s="1"/>
  <c r="W334" i="1"/>
  <c r="X334" i="1"/>
  <c r="X355" i="1" s="1"/>
  <c r="Y334" i="1"/>
  <c r="Z334" i="1"/>
  <c r="Z355" i="1" s="1"/>
  <c r="AA334" i="1"/>
  <c r="AB334" i="1"/>
  <c r="AB355" i="1" s="1"/>
  <c r="AC334" i="1"/>
  <c r="AD334" i="1"/>
  <c r="AD355" i="1" s="1"/>
  <c r="AE334" i="1"/>
  <c r="AF334" i="1"/>
  <c r="AF355" i="1" s="1"/>
  <c r="AG334" i="1"/>
  <c r="E335" i="1"/>
  <c r="E356" i="1" s="1"/>
  <c r="F335" i="1"/>
  <c r="F356" i="1" s="1"/>
  <c r="G335" i="1"/>
  <c r="G356" i="1" s="1"/>
  <c r="H335" i="1"/>
  <c r="H356" i="1" s="1"/>
  <c r="J335" i="1"/>
  <c r="J356" i="1" s="1"/>
  <c r="K335" i="1"/>
  <c r="K356" i="1" s="1"/>
  <c r="L335" i="1"/>
  <c r="L356" i="1" s="1"/>
  <c r="M335" i="1"/>
  <c r="M356" i="1" s="1"/>
  <c r="N335" i="1"/>
  <c r="N356" i="1" s="1"/>
  <c r="O335" i="1"/>
  <c r="O356" i="1" s="1"/>
  <c r="P335" i="1"/>
  <c r="P356" i="1" s="1"/>
  <c r="Q335" i="1"/>
  <c r="Q356" i="1" s="1"/>
  <c r="R335" i="1"/>
  <c r="R356" i="1" s="1"/>
  <c r="S335" i="1"/>
  <c r="S356" i="1" s="1"/>
  <c r="T335" i="1"/>
  <c r="T356" i="1" s="1"/>
  <c r="U335" i="1"/>
  <c r="U356" i="1" s="1"/>
  <c r="V335" i="1"/>
  <c r="V356" i="1" s="1"/>
  <c r="W335" i="1"/>
  <c r="W356" i="1" s="1"/>
  <c r="X335" i="1"/>
  <c r="X356" i="1" s="1"/>
  <c r="Y335" i="1"/>
  <c r="Y356" i="1" s="1"/>
  <c r="Z335" i="1"/>
  <c r="Z356" i="1" s="1"/>
  <c r="AA335" i="1"/>
  <c r="AA356" i="1" s="1"/>
  <c r="AB335" i="1"/>
  <c r="AB356" i="1" s="1"/>
  <c r="AC335" i="1"/>
  <c r="AC356" i="1" s="1"/>
  <c r="AD335" i="1"/>
  <c r="AD356" i="1" s="1"/>
  <c r="AE335" i="1"/>
  <c r="AE356" i="1" s="1"/>
  <c r="AF335" i="1"/>
  <c r="AF356" i="1" s="1"/>
  <c r="AG335" i="1"/>
  <c r="AG356" i="1" s="1"/>
  <c r="E336" i="1"/>
  <c r="F336" i="1"/>
  <c r="F357" i="1" s="1"/>
  <c r="G336" i="1"/>
  <c r="H336" i="1"/>
  <c r="H357" i="1" s="1"/>
  <c r="J336" i="1"/>
  <c r="J357" i="1" s="1"/>
  <c r="K336" i="1"/>
  <c r="L336" i="1"/>
  <c r="L357" i="1" s="1"/>
  <c r="M336" i="1"/>
  <c r="N336" i="1"/>
  <c r="N357" i="1" s="1"/>
  <c r="O336" i="1"/>
  <c r="P336" i="1"/>
  <c r="P357" i="1" s="1"/>
  <c r="Q336" i="1"/>
  <c r="R336" i="1"/>
  <c r="R357" i="1" s="1"/>
  <c r="S336" i="1"/>
  <c r="T336" i="1"/>
  <c r="T357" i="1" s="1"/>
  <c r="U336" i="1"/>
  <c r="V336" i="1"/>
  <c r="V357" i="1" s="1"/>
  <c r="W336" i="1"/>
  <c r="X336" i="1"/>
  <c r="X357" i="1" s="1"/>
  <c r="Y336" i="1"/>
  <c r="Z336" i="1"/>
  <c r="Z357" i="1" s="1"/>
  <c r="AA336" i="1"/>
  <c r="AB336" i="1"/>
  <c r="AB357" i="1" s="1"/>
  <c r="AC336" i="1"/>
  <c r="AD336" i="1"/>
  <c r="AD357" i="1" s="1"/>
  <c r="AE336" i="1"/>
  <c r="AF336" i="1"/>
  <c r="AF357" i="1" s="1"/>
  <c r="AG336" i="1"/>
  <c r="E337" i="1"/>
  <c r="E358" i="1" s="1"/>
  <c r="F337" i="1"/>
  <c r="F358" i="1" s="1"/>
  <c r="G337" i="1"/>
  <c r="G358" i="1" s="1"/>
  <c r="H337" i="1"/>
  <c r="H358" i="1" s="1"/>
  <c r="J337" i="1"/>
  <c r="J358" i="1" s="1"/>
  <c r="K337" i="1"/>
  <c r="K358" i="1" s="1"/>
  <c r="L337" i="1"/>
  <c r="L358" i="1" s="1"/>
  <c r="M337" i="1"/>
  <c r="M358" i="1" s="1"/>
  <c r="N337" i="1"/>
  <c r="N358" i="1" s="1"/>
  <c r="O337" i="1"/>
  <c r="O358" i="1" s="1"/>
  <c r="P337" i="1"/>
  <c r="P358" i="1" s="1"/>
  <c r="Q337" i="1"/>
  <c r="Q358" i="1" s="1"/>
  <c r="R337" i="1"/>
  <c r="R358" i="1" s="1"/>
  <c r="S337" i="1"/>
  <c r="S358" i="1" s="1"/>
  <c r="T337" i="1"/>
  <c r="T358" i="1" s="1"/>
  <c r="U337" i="1"/>
  <c r="U358" i="1" s="1"/>
  <c r="V337" i="1"/>
  <c r="V358" i="1" s="1"/>
  <c r="W337" i="1"/>
  <c r="W358" i="1" s="1"/>
  <c r="X337" i="1"/>
  <c r="X358" i="1" s="1"/>
  <c r="Y337" i="1"/>
  <c r="Y358" i="1" s="1"/>
  <c r="Z337" i="1"/>
  <c r="Z358" i="1" s="1"/>
  <c r="AA337" i="1"/>
  <c r="AA358" i="1" s="1"/>
  <c r="AB337" i="1"/>
  <c r="AB358" i="1" s="1"/>
  <c r="AC337" i="1"/>
  <c r="AC358" i="1" s="1"/>
  <c r="AD337" i="1"/>
  <c r="AD358" i="1" s="1"/>
  <c r="AE337" i="1"/>
  <c r="AE358" i="1" s="1"/>
  <c r="AF337" i="1"/>
  <c r="AF358" i="1" s="1"/>
  <c r="AG337" i="1"/>
  <c r="AG358" i="1" s="1"/>
  <c r="E338" i="1"/>
  <c r="E359" i="1" s="1"/>
  <c r="F338" i="1"/>
  <c r="F359" i="1" s="1"/>
  <c r="G338" i="1"/>
  <c r="G359" i="1" s="1"/>
  <c r="H338" i="1"/>
  <c r="H359" i="1" s="1"/>
  <c r="J338" i="1"/>
  <c r="J359" i="1" s="1"/>
  <c r="K338" i="1"/>
  <c r="K359" i="1" s="1"/>
  <c r="L338" i="1"/>
  <c r="L359" i="1" s="1"/>
  <c r="M338" i="1"/>
  <c r="M359" i="1" s="1"/>
  <c r="N338" i="1"/>
  <c r="N359" i="1" s="1"/>
  <c r="O338" i="1"/>
  <c r="O359" i="1" s="1"/>
  <c r="P338" i="1"/>
  <c r="P359" i="1" s="1"/>
  <c r="Q338" i="1"/>
  <c r="Q359" i="1" s="1"/>
  <c r="R338" i="1"/>
  <c r="R359" i="1" s="1"/>
  <c r="S338" i="1"/>
  <c r="S359" i="1" s="1"/>
  <c r="T338" i="1"/>
  <c r="T359" i="1" s="1"/>
  <c r="U338" i="1"/>
  <c r="U359" i="1" s="1"/>
  <c r="V338" i="1"/>
  <c r="V359" i="1" s="1"/>
  <c r="W338" i="1"/>
  <c r="W359" i="1" s="1"/>
  <c r="X338" i="1"/>
  <c r="X359" i="1" s="1"/>
  <c r="Y338" i="1"/>
  <c r="Y359" i="1" s="1"/>
  <c r="Z338" i="1"/>
  <c r="Z359" i="1" s="1"/>
  <c r="AA338" i="1"/>
  <c r="AA359" i="1" s="1"/>
  <c r="AB338" i="1"/>
  <c r="AB359" i="1" s="1"/>
  <c r="AC338" i="1"/>
  <c r="AC359" i="1" s="1"/>
  <c r="AD338" i="1"/>
  <c r="AD359" i="1" s="1"/>
  <c r="AE338" i="1"/>
  <c r="AE359" i="1" s="1"/>
  <c r="AF338" i="1"/>
  <c r="AF359" i="1" s="1"/>
  <c r="AG338" i="1"/>
  <c r="AG359" i="1" s="1"/>
  <c r="D335" i="1"/>
  <c r="D336" i="1"/>
  <c r="D337" i="1"/>
  <c r="D338" i="1"/>
  <c r="D334" i="1"/>
  <c r="D333" i="1"/>
  <c r="D361" i="1" s="1"/>
  <c r="D332" i="1"/>
  <c r="D331" i="1"/>
  <c r="D330" i="1"/>
  <c r="D327" i="1"/>
  <c r="D326" i="1"/>
  <c r="BA292" i="1"/>
  <c r="BB292" i="1"/>
  <c r="BC292" i="1"/>
  <c r="BD292" i="1"/>
  <c r="BE292" i="1"/>
  <c r="BF292" i="1"/>
  <c r="BG292" i="1"/>
  <c r="BH292" i="1"/>
  <c r="BI292" i="1"/>
  <c r="BJ292" i="1"/>
  <c r="BK292" i="1"/>
  <c r="BL292" i="1"/>
  <c r="BM292" i="1"/>
  <c r="BN292" i="1"/>
  <c r="BO292" i="1"/>
  <c r="BP292" i="1"/>
  <c r="BQ292" i="1"/>
  <c r="BR292" i="1"/>
  <c r="BS292" i="1"/>
  <c r="BA293" i="1"/>
  <c r="BB293" i="1"/>
  <c r="BC293" i="1"/>
  <c r="BD293" i="1"/>
  <c r="BE293" i="1"/>
  <c r="BF293" i="1"/>
  <c r="BG293" i="1"/>
  <c r="BH293" i="1"/>
  <c r="BI293" i="1"/>
  <c r="BJ293" i="1"/>
  <c r="BK293" i="1"/>
  <c r="BL293" i="1"/>
  <c r="BM293" i="1"/>
  <c r="BN293" i="1"/>
  <c r="BO293" i="1"/>
  <c r="BP293" i="1"/>
  <c r="BQ293" i="1"/>
  <c r="BR293" i="1"/>
  <c r="BS293" i="1"/>
  <c r="BA294" i="1"/>
  <c r="BB294" i="1"/>
  <c r="BC294" i="1"/>
  <c r="BD294" i="1"/>
  <c r="BE294" i="1"/>
  <c r="BF294" i="1"/>
  <c r="BG294" i="1"/>
  <c r="BH294" i="1"/>
  <c r="BI294" i="1"/>
  <c r="BJ294" i="1"/>
  <c r="BK294" i="1"/>
  <c r="BL294" i="1"/>
  <c r="BM294" i="1"/>
  <c r="BN294" i="1"/>
  <c r="BO294" i="1"/>
  <c r="BP294" i="1"/>
  <c r="BQ294" i="1"/>
  <c r="BR294" i="1"/>
  <c r="BS294" i="1"/>
  <c r="BA295" i="1"/>
  <c r="BB295" i="1"/>
  <c r="BC295" i="1"/>
  <c r="BD295" i="1"/>
  <c r="BE295" i="1"/>
  <c r="BF295" i="1"/>
  <c r="BG295" i="1"/>
  <c r="BH295" i="1"/>
  <c r="BI295" i="1"/>
  <c r="BJ295" i="1"/>
  <c r="BK295" i="1"/>
  <c r="BL295" i="1"/>
  <c r="BM295" i="1"/>
  <c r="BN295" i="1"/>
  <c r="BO295" i="1"/>
  <c r="BP295" i="1"/>
  <c r="BQ295" i="1"/>
  <c r="BR295" i="1"/>
  <c r="BS295" i="1"/>
  <c r="BA296" i="1"/>
  <c r="BB296" i="1"/>
  <c r="BC296" i="1"/>
  <c r="BD296" i="1"/>
  <c r="BE296" i="1"/>
  <c r="BF296" i="1"/>
  <c r="BG296" i="1"/>
  <c r="BH296" i="1"/>
  <c r="BI296" i="1"/>
  <c r="BJ296" i="1"/>
  <c r="BK296" i="1"/>
  <c r="BL296" i="1"/>
  <c r="BM296" i="1"/>
  <c r="BN296" i="1"/>
  <c r="BO296" i="1"/>
  <c r="BP296" i="1"/>
  <c r="BQ296" i="1"/>
  <c r="BR296" i="1"/>
  <c r="BS296" i="1"/>
  <c r="BA297" i="1"/>
  <c r="BB297" i="1"/>
  <c r="BC297" i="1"/>
  <c r="BD297" i="1"/>
  <c r="BE297" i="1"/>
  <c r="BF297" i="1"/>
  <c r="BG297" i="1"/>
  <c r="BH297" i="1"/>
  <c r="BI297" i="1"/>
  <c r="BJ297" i="1"/>
  <c r="BK297" i="1"/>
  <c r="BL297" i="1"/>
  <c r="BM297" i="1"/>
  <c r="BN297" i="1"/>
  <c r="BO297" i="1"/>
  <c r="BP297" i="1"/>
  <c r="BQ297" i="1"/>
  <c r="BR297" i="1"/>
  <c r="BS297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BI113" i="1"/>
  <c r="BJ113" i="1"/>
  <c r="BK113" i="1"/>
  <c r="BL113" i="1"/>
  <c r="BM113" i="1"/>
  <c r="BN113" i="1"/>
  <c r="BO113" i="1"/>
  <c r="BP113" i="1"/>
  <c r="BQ113" i="1"/>
  <c r="BR113" i="1"/>
  <c r="BS113" i="1"/>
  <c r="BA114" i="1"/>
  <c r="BA135" i="1" s="1"/>
  <c r="BB114" i="1"/>
  <c r="BB135" i="1" s="1"/>
  <c r="BC114" i="1"/>
  <c r="BC135" i="1" s="1"/>
  <c r="BD114" i="1"/>
  <c r="BD135" i="1" s="1"/>
  <c r="BE114" i="1"/>
  <c r="BE135" i="1" s="1"/>
  <c r="BF114" i="1"/>
  <c r="BF135" i="1" s="1"/>
  <c r="BG114" i="1"/>
  <c r="BG135" i="1" s="1"/>
  <c r="BH114" i="1"/>
  <c r="BH135" i="1" s="1"/>
  <c r="BI114" i="1"/>
  <c r="BI135" i="1" s="1"/>
  <c r="BJ114" i="1"/>
  <c r="BJ135" i="1" s="1"/>
  <c r="BK114" i="1"/>
  <c r="BK135" i="1" s="1"/>
  <c r="BL114" i="1"/>
  <c r="BL135" i="1" s="1"/>
  <c r="BM114" i="1"/>
  <c r="BM135" i="1" s="1"/>
  <c r="BN114" i="1"/>
  <c r="BN135" i="1" s="1"/>
  <c r="BO114" i="1"/>
  <c r="BO135" i="1" s="1"/>
  <c r="BP114" i="1"/>
  <c r="BP135" i="1" s="1"/>
  <c r="BQ114" i="1"/>
  <c r="BQ135" i="1" s="1"/>
  <c r="BR114" i="1"/>
  <c r="BR135" i="1" s="1"/>
  <c r="BS114" i="1"/>
  <c r="BS135" i="1" s="1"/>
  <c r="BA115" i="1"/>
  <c r="BA136" i="1" s="1"/>
  <c r="BB115" i="1"/>
  <c r="BB136" i="1" s="1"/>
  <c r="BC115" i="1"/>
  <c r="BC136" i="1" s="1"/>
  <c r="BD115" i="1"/>
  <c r="BD136" i="1" s="1"/>
  <c r="BE115" i="1"/>
  <c r="BE136" i="1" s="1"/>
  <c r="BF115" i="1"/>
  <c r="BF136" i="1" s="1"/>
  <c r="BG115" i="1"/>
  <c r="BG136" i="1" s="1"/>
  <c r="BH115" i="1"/>
  <c r="BH136" i="1" s="1"/>
  <c r="BI115" i="1"/>
  <c r="BI136" i="1" s="1"/>
  <c r="BJ115" i="1"/>
  <c r="BJ136" i="1" s="1"/>
  <c r="BK115" i="1"/>
  <c r="BK136" i="1" s="1"/>
  <c r="BL115" i="1"/>
  <c r="BL136" i="1" s="1"/>
  <c r="BM115" i="1"/>
  <c r="BM136" i="1" s="1"/>
  <c r="BN115" i="1"/>
  <c r="BN136" i="1" s="1"/>
  <c r="BO115" i="1"/>
  <c r="BO136" i="1" s="1"/>
  <c r="BP115" i="1"/>
  <c r="BP136" i="1" s="1"/>
  <c r="BQ115" i="1"/>
  <c r="BQ136" i="1" s="1"/>
  <c r="BR115" i="1"/>
  <c r="BR136" i="1" s="1"/>
  <c r="BS115" i="1"/>
  <c r="BS136" i="1" s="1"/>
  <c r="BA116" i="1"/>
  <c r="BA137" i="1" s="1"/>
  <c r="BB116" i="1"/>
  <c r="BB137" i="1" s="1"/>
  <c r="BC116" i="1"/>
  <c r="BC137" i="1" s="1"/>
  <c r="BD116" i="1"/>
  <c r="BD137" i="1" s="1"/>
  <c r="BE116" i="1"/>
  <c r="BE137" i="1" s="1"/>
  <c r="BF116" i="1"/>
  <c r="BF137" i="1" s="1"/>
  <c r="BG116" i="1"/>
  <c r="BG137" i="1" s="1"/>
  <c r="BH116" i="1"/>
  <c r="BH137" i="1" s="1"/>
  <c r="BI116" i="1"/>
  <c r="BI137" i="1" s="1"/>
  <c r="BJ116" i="1"/>
  <c r="BJ137" i="1" s="1"/>
  <c r="BK116" i="1"/>
  <c r="BK137" i="1" s="1"/>
  <c r="BL116" i="1"/>
  <c r="BL137" i="1" s="1"/>
  <c r="BM116" i="1"/>
  <c r="BM137" i="1" s="1"/>
  <c r="BN116" i="1"/>
  <c r="BN137" i="1" s="1"/>
  <c r="BO116" i="1"/>
  <c r="BO137" i="1" s="1"/>
  <c r="BP116" i="1"/>
  <c r="BP137" i="1" s="1"/>
  <c r="BQ116" i="1"/>
  <c r="BQ137" i="1" s="1"/>
  <c r="BR116" i="1"/>
  <c r="BR137" i="1" s="1"/>
  <c r="BS116" i="1"/>
  <c r="BS137" i="1" s="1"/>
  <c r="BA117" i="1"/>
  <c r="BA138" i="1" s="1"/>
  <c r="BB117" i="1"/>
  <c r="BB138" i="1" s="1"/>
  <c r="BC117" i="1"/>
  <c r="BC138" i="1" s="1"/>
  <c r="BD117" i="1"/>
  <c r="BD138" i="1" s="1"/>
  <c r="BE117" i="1"/>
  <c r="BE138" i="1" s="1"/>
  <c r="BF117" i="1"/>
  <c r="BF138" i="1" s="1"/>
  <c r="BG117" i="1"/>
  <c r="BG138" i="1" s="1"/>
  <c r="BH117" i="1"/>
  <c r="BH138" i="1" s="1"/>
  <c r="BI117" i="1"/>
  <c r="BI138" i="1" s="1"/>
  <c r="BJ117" i="1"/>
  <c r="BJ138" i="1" s="1"/>
  <c r="BK117" i="1"/>
  <c r="BK138" i="1" s="1"/>
  <c r="BL117" i="1"/>
  <c r="BL138" i="1" s="1"/>
  <c r="BM117" i="1"/>
  <c r="BM138" i="1" s="1"/>
  <c r="BN117" i="1"/>
  <c r="BN138" i="1" s="1"/>
  <c r="BO117" i="1"/>
  <c r="BO138" i="1" s="1"/>
  <c r="BP117" i="1"/>
  <c r="BP138" i="1" s="1"/>
  <c r="BQ117" i="1"/>
  <c r="BQ138" i="1" s="1"/>
  <c r="BR117" i="1"/>
  <c r="BR138" i="1" s="1"/>
  <c r="BS117" i="1"/>
  <c r="BS138" i="1" s="1"/>
  <c r="BA118" i="1"/>
  <c r="BA139" i="1" s="1"/>
  <c r="BB118" i="1"/>
  <c r="BB139" i="1" s="1"/>
  <c r="BC118" i="1"/>
  <c r="BC139" i="1" s="1"/>
  <c r="BD118" i="1"/>
  <c r="BD139" i="1" s="1"/>
  <c r="BE118" i="1"/>
  <c r="BE139" i="1" s="1"/>
  <c r="BF118" i="1"/>
  <c r="BF139" i="1" s="1"/>
  <c r="BG118" i="1"/>
  <c r="BG139" i="1" s="1"/>
  <c r="BH118" i="1"/>
  <c r="BH139" i="1" s="1"/>
  <c r="BI118" i="1"/>
  <c r="BI139" i="1" s="1"/>
  <c r="BJ118" i="1"/>
  <c r="BJ139" i="1" s="1"/>
  <c r="BK118" i="1"/>
  <c r="BK139" i="1" s="1"/>
  <c r="BL118" i="1"/>
  <c r="BL139" i="1" s="1"/>
  <c r="BM118" i="1"/>
  <c r="BM139" i="1" s="1"/>
  <c r="BN118" i="1"/>
  <c r="BN139" i="1" s="1"/>
  <c r="BO118" i="1"/>
  <c r="BO139" i="1" s="1"/>
  <c r="BP118" i="1"/>
  <c r="BP139" i="1" s="1"/>
  <c r="BQ118" i="1"/>
  <c r="BQ139" i="1" s="1"/>
  <c r="BR118" i="1"/>
  <c r="BR139" i="1" s="1"/>
  <c r="BS118" i="1"/>
  <c r="BS139" i="1" s="1"/>
  <c r="BA119" i="1"/>
  <c r="BA140" i="1" s="1"/>
  <c r="BB119" i="1"/>
  <c r="BB140" i="1" s="1"/>
  <c r="BC119" i="1"/>
  <c r="BC140" i="1" s="1"/>
  <c r="BD119" i="1"/>
  <c r="BD140" i="1" s="1"/>
  <c r="BE119" i="1"/>
  <c r="BE140" i="1" s="1"/>
  <c r="BF119" i="1"/>
  <c r="BF140" i="1" s="1"/>
  <c r="BG119" i="1"/>
  <c r="BG140" i="1" s="1"/>
  <c r="BH119" i="1"/>
  <c r="BH140" i="1" s="1"/>
  <c r="BI119" i="1"/>
  <c r="BI140" i="1" s="1"/>
  <c r="BJ119" i="1"/>
  <c r="BJ140" i="1" s="1"/>
  <c r="BK119" i="1"/>
  <c r="BK140" i="1" s="1"/>
  <c r="BL119" i="1"/>
  <c r="BL140" i="1" s="1"/>
  <c r="BM119" i="1"/>
  <c r="BM140" i="1" s="1"/>
  <c r="BN119" i="1"/>
  <c r="BN140" i="1" s="1"/>
  <c r="BO119" i="1"/>
  <c r="BO140" i="1" s="1"/>
  <c r="BP119" i="1"/>
  <c r="BP140" i="1" s="1"/>
  <c r="BQ119" i="1"/>
  <c r="BQ140" i="1" s="1"/>
  <c r="BR119" i="1"/>
  <c r="BR140" i="1" s="1"/>
  <c r="BS119" i="1"/>
  <c r="BS140" i="1" s="1"/>
  <c r="BA120" i="1"/>
  <c r="BB120" i="1"/>
  <c r="BC120" i="1"/>
  <c r="BD120" i="1"/>
  <c r="BE120" i="1"/>
  <c r="BF120" i="1"/>
  <c r="BG120" i="1"/>
  <c r="BH120" i="1"/>
  <c r="BI120" i="1"/>
  <c r="BJ120" i="1"/>
  <c r="BK120" i="1"/>
  <c r="BL120" i="1"/>
  <c r="BM120" i="1"/>
  <c r="BN120" i="1"/>
  <c r="BO120" i="1"/>
  <c r="BP120" i="1"/>
  <c r="BQ120" i="1"/>
  <c r="BR120" i="1"/>
  <c r="BS120" i="1"/>
  <c r="BA121" i="1"/>
  <c r="BA142" i="1" s="1"/>
  <c r="BB121" i="1"/>
  <c r="BB142" i="1" s="1"/>
  <c r="BC121" i="1"/>
  <c r="BC142" i="1" s="1"/>
  <c r="BD121" i="1"/>
  <c r="BD142" i="1" s="1"/>
  <c r="BE121" i="1"/>
  <c r="BE142" i="1" s="1"/>
  <c r="BF121" i="1"/>
  <c r="BF142" i="1" s="1"/>
  <c r="BG121" i="1"/>
  <c r="BG142" i="1" s="1"/>
  <c r="BH121" i="1"/>
  <c r="BH142" i="1" s="1"/>
  <c r="BI121" i="1"/>
  <c r="BI142" i="1" s="1"/>
  <c r="BJ121" i="1"/>
  <c r="BJ142" i="1" s="1"/>
  <c r="BK121" i="1"/>
  <c r="BK142" i="1" s="1"/>
  <c r="BL121" i="1"/>
  <c r="BL142" i="1" s="1"/>
  <c r="BM121" i="1"/>
  <c r="BM142" i="1" s="1"/>
  <c r="BN121" i="1"/>
  <c r="BN142" i="1" s="1"/>
  <c r="BO121" i="1"/>
  <c r="BO142" i="1" s="1"/>
  <c r="BP121" i="1"/>
  <c r="BP142" i="1" s="1"/>
  <c r="BQ121" i="1"/>
  <c r="BQ142" i="1" s="1"/>
  <c r="BR121" i="1"/>
  <c r="BR142" i="1" s="1"/>
  <c r="BS121" i="1"/>
  <c r="BS142" i="1" s="1"/>
  <c r="BA122" i="1"/>
  <c r="BA143" i="1" s="1"/>
  <c r="BB122" i="1"/>
  <c r="BB143" i="1" s="1"/>
  <c r="BC122" i="1"/>
  <c r="BC143" i="1" s="1"/>
  <c r="BD122" i="1"/>
  <c r="BD143" i="1" s="1"/>
  <c r="BE122" i="1"/>
  <c r="BE143" i="1" s="1"/>
  <c r="BF122" i="1"/>
  <c r="BF143" i="1" s="1"/>
  <c r="BG122" i="1"/>
  <c r="BG143" i="1" s="1"/>
  <c r="BH122" i="1"/>
  <c r="BH143" i="1" s="1"/>
  <c r="BI122" i="1"/>
  <c r="BI143" i="1" s="1"/>
  <c r="BJ122" i="1"/>
  <c r="BJ143" i="1" s="1"/>
  <c r="BK122" i="1"/>
  <c r="BK143" i="1" s="1"/>
  <c r="BL122" i="1"/>
  <c r="BL143" i="1" s="1"/>
  <c r="BM122" i="1"/>
  <c r="BM143" i="1" s="1"/>
  <c r="BN122" i="1"/>
  <c r="BN143" i="1" s="1"/>
  <c r="BO122" i="1"/>
  <c r="BO143" i="1" s="1"/>
  <c r="BP122" i="1"/>
  <c r="BP143" i="1" s="1"/>
  <c r="BQ122" i="1"/>
  <c r="BQ143" i="1" s="1"/>
  <c r="BR122" i="1"/>
  <c r="BR143" i="1" s="1"/>
  <c r="BS122" i="1"/>
  <c r="BS143" i="1" s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B40" i="1"/>
  <c r="B61" i="1" s="1"/>
  <c r="B82" i="1" s="1"/>
  <c r="B103" i="1" s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B41" i="1"/>
  <c r="B62" i="1" s="1"/>
  <c r="B83" i="1" s="1"/>
  <c r="B104" i="1" s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B42" i="1"/>
  <c r="B63" i="1" s="1"/>
  <c r="B84" i="1" s="1"/>
  <c r="B105" i="1" s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B43" i="1"/>
  <c r="B64" i="1" s="1"/>
  <c r="B85" i="1" s="1"/>
  <c r="B106" i="1" s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B44" i="1"/>
  <c r="B65" i="1" s="1"/>
  <c r="B86" i="1" s="1"/>
  <c r="B107" i="1" s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B45" i="1"/>
  <c r="B66" i="1" s="1"/>
  <c r="B87" i="1" s="1"/>
  <c r="B108" i="1" s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D1" i="4"/>
  <c r="E1" i="4" s="1"/>
  <c r="F1" i="4" s="1"/>
  <c r="G1" i="4" s="1"/>
  <c r="H1" i="4" s="1"/>
  <c r="I1" i="4" s="1"/>
  <c r="J1" i="4" s="1"/>
  <c r="K1" i="4" s="1"/>
  <c r="L1" i="4" s="1"/>
  <c r="M1" i="4" s="1"/>
  <c r="N1" i="4" s="1"/>
  <c r="O1" i="4" s="1"/>
  <c r="P1" i="4" s="1"/>
  <c r="Q1" i="4" s="1"/>
  <c r="R1" i="4" s="1"/>
  <c r="A12" i="13" l="1"/>
  <c r="B338" i="1"/>
  <c r="B359" i="1" s="1"/>
  <c r="B170" i="1"/>
  <c r="B191" i="1" s="1"/>
  <c r="B128" i="1"/>
  <c r="B149" i="1" s="1"/>
  <c r="B336" i="1"/>
  <c r="B357" i="1" s="1"/>
  <c r="B168" i="1"/>
  <c r="B189" i="1" s="1"/>
  <c r="B126" i="1"/>
  <c r="B147" i="1" s="1"/>
  <c r="B334" i="1"/>
  <c r="B355" i="1" s="1"/>
  <c r="B166" i="1"/>
  <c r="B187" i="1" s="1"/>
  <c r="B124" i="1"/>
  <c r="B145" i="1" s="1"/>
  <c r="B339" i="1"/>
  <c r="B360" i="1" s="1"/>
  <c r="B171" i="1"/>
  <c r="B192" i="1" s="1"/>
  <c r="B129" i="1"/>
  <c r="B150" i="1" s="1"/>
  <c r="B337" i="1"/>
  <c r="B358" i="1" s="1"/>
  <c r="B169" i="1"/>
  <c r="B190" i="1" s="1"/>
  <c r="B127" i="1"/>
  <c r="B148" i="1" s="1"/>
  <c r="B335" i="1"/>
  <c r="B356" i="1" s="1"/>
  <c r="B167" i="1"/>
  <c r="B188" i="1" s="1"/>
  <c r="B125" i="1"/>
  <c r="B146" i="1" s="1"/>
  <c r="AF347" i="1"/>
  <c r="AD347" i="1"/>
  <c r="AB347" i="1"/>
  <c r="Z347" i="1"/>
  <c r="X347" i="1"/>
  <c r="V347" i="1"/>
  <c r="T347" i="1"/>
  <c r="R347" i="1"/>
  <c r="P347" i="1"/>
  <c r="N347" i="1"/>
  <c r="L347" i="1"/>
  <c r="J347" i="1"/>
  <c r="H347" i="1"/>
  <c r="F347" i="1"/>
  <c r="AG346" i="1"/>
  <c r="AE346" i="1"/>
  <c r="AC346" i="1"/>
  <c r="AA346" i="1"/>
  <c r="Y346" i="1"/>
  <c r="W346" i="1"/>
  <c r="U346" i="1"/>
  <c r="S346" i="1"/>
  <c r="Q346" i="1"/>
  <c r="O346" i="1"/>
  <c r="M346" i="1"/>
  <c r="K346" i="1"/>
  <c r="G346" i="1"/>
  <c r="E346" i="1"/>
  <c r="D352" i="1"/>
  <c r="D354" i="1"/>
  <c r="D360" i="1"/>
  <c r="D359" i="1"/>
  <c r="D357" i="1"/>
  <c r="AF354" i="1"/>
  <c r="AF360" i="1"/>
  <c r="AD354" i="1"/>
  <c r="AD360" i="1"/>
  <c r="AB354" i="1"/>
  <c r="AB360" i="1"/>
  <c r="Z354" i="1"/>
  <c r="Z360" i="1"/>
  <c r="X354" i="1"/>
  <c r="X360" i="1"/>
  <c r="V354" i="1"/>
  <c r="V360" i="1"/>
  <c r="T354" i="1"/>
  <c r="T360" i="1"/>
  <c r="R354" i="1"/>
  <c r="R360" i="1"/>
  <c r="P354" i="1"/>
  <c r="P360" i="1"/>
  <c r="N354" i="1"/>
  <c r="N360" i="1"/>
  <c r="L354" i="1"/>
  <c r="L360" i="1"/>
  <c r="J354" i="1"/>
  <c r="J360" i="1"/>
  <c r="H354" i="1"/>
  <c r="H360" i="1"/>
  <c r="F354" i="1"/>
  <c r="F360" i="1"/>
  <c r="AG357" i="1"/>
  <c r="AE357" i="1"/>
  <c r="AC357" i="1"/>
  <c r="AA357" i="1"/>
  <c r="Y357" i="1"/>
  <c r="W357" i="1"/>
  <c r="U357" i="1"/>
  <c r="S357" i="1"/>
  <c r="Q357" i="1"/>
  <c r="O357" i="1"/>
  <c r="M357" i="1"/>
  <c r="K357" i="1"/>
  <c r="G357" i="1"/>
  <c r="E357" i="1"/>
  <c r="AG355" i="1"/>
  <c r="AE355" i="1"/>
  <c r="AC355" i="1"/>
  <c r="AA355" i="1"/>
  <c r="Y355" i="1"/>
  <c r="W355" i="1"/>
  <c r="U355" i="1"/>
  <c r="S355" i="1"/>
  <c r="Q355" i="1"/>
  <c r="O355" i="1"/>
  <c r="M355" i="1"/>
  <c r="K355" i="1"/>
  <c r="G355" i="1"/>
  <c r="E355" i="1"/>
  <c r="AF352" i="1"/>
  <c r="AD352" i="1"/>
  <c r="AB352" i="1"/>
  <c r="Z352" i="1"/>
  <c r="X352" i="1"/>
  <c r="V352" i="1"/>
  <c r="T352" i="1"/>
  <c r="R352" i="1"/>
  <c r="P352" i="1"/>
  <c r="N352" i="1"/>
  <c r="L352" i="1"/>
  <c r="J352" i="1"/>
  <c r="H352" i="1"/>
  <c r="F352" i="1"/>
  <c r="AF350" i="1"/>
  <c r="AD350" i="1"/>
  <c r="AB350" i="1"/>
  <c r="Z350" i="1"/>
  <c r="X350" i="1"/>
  <c r="V350" i="1"/>
  <c r="T350" i="1"/>
  <c r="R350" i="1"/>
  <c r="P350" i="1"/>
  <c r="N350" i="1"/>
  <c r="L350" i="1"/>
  <c r="J350" i="1"/>
  <c r="H350" i="1"/>
  <c r="F350" i="1"/>
  <c r="AG349" i="1"/>
  <c r="AE349" i="1"/>
  <c r="AC349" i="1"/>
  <c r="AA349" i="1"/>
  <c r="Y349" i="1"/>
  <c r="W349" i="1"/>
  <c r="U349" i="1"/>
  <c r="S349" i="1"/>
  <c r="Q349" i="1"/>
  <c r="O349" i="1"/>
  <c r="M349" i="1"/>
  <c r="K349" i="1"/>
  <c r="G349" i="1"/>
  <c r="E349" i="1"/>
  <c r="AG347" i="1"/>
  <c r="AE347" i="1"/>
  <c r="AC347" i="1"/>
  <c r="AA347" i="1"/>
  <c r="Y347" i="1"/>
  <c r="W347" i="1"/>
  <c r="U347" i="1"/>
  <c r="S347" i="1"/>
  <c r="Q347" i="1"/>
  <c r="O347" i="1"/>
  <c r="M347" i="1"/>
  <c r="K347" i="1"/>
  <c r="G347" i="1"/>
  <c r="E347" i="1"/>
  <c r="AF346" i="1"/>
  <c r="AD346" i="1"/>
  <c r="AB346" i="1"/>
  <c r="Z346" i="1"/>
  <c r="X346" i="1"/>
  <c r="V346" i="1"/>
  <c r="T346" i="1"/>
  <c r="R346" i="1"/>
  <c r="P346" i="1"/>
  <c r="N346" i="1"/>
  <c r="L346" i="1"/>
  <c r="J346" i="1"/>
  <c r="H346" i="1"/>
  <c r="F346" i="1"/>
  <c r="D353" i="1"/>
  <c r="D355" i="1"/>
  <c r="D358" i="1"/>
  <c r="D356" i="1"/>
  <c r="AG354" i="1"/>
  <c r="AG360" i="1"/>
  <c r="AE354" i="1"/>
  <c r="AE360" i="1"/>
  <c r="AC354" i="1"/>
  <c r="AC360" i="1"/>
  <c r="AA354" i="1"/>
  <c r="AA360" i="1"/>
  <c r="Y354" i="1"/>
  <c r="Y360" i="1"/>
  <c r="W354" i="1"/>
  <c r="W360" i="1"/>
  <c r="U354" i="1"/>
  <c r="U360" i="1"/>
  <c r="S354" i="1"/>
  <c r="S360" i="1"/>
  <c r="Q354" i="1"/>
  <c r="Q360" i="1"/>
  <c r="O354" i="1"/>
  <c r="O360" i="1"/>
  <c r="M354" i="1"/>
  <c r="M360" i="1"/>
  <c r="K354" i="1"/>
  <c r="K360" i="1"/>
  <c r="G354" i="1"/>
  <c r="G360" i="1"/>
  <c r="E354" i="1"/>
  <c r="E360" i="1"/>
  <c r="C45" i="1"/>
  <c r="C44" i="1"/>
  <c r="C43" i="1"/>
  <c r="C42" i="1"/>
  <c r="C41" i="1"/>
  <c r="C40" i="1"/>
  <c r="BS141" i="1"/>
  <c r="BS144" i="1"/>
  <c r="BQ141" i="1"/>
  <c r="BQ144" i="1"/>
  <c r="BO141" i="1"/>
  <c r="BO144" i="1"/>
  <c r="BM141" i="1"/>
  <c r="BM144" i="1"/>
  <c r="BK141" i="1"/>
  <c r="BK144" i="1"/>
  <c r="BI141" i="1"/>
  <c r="BI144" i="1"/>
  <c r="BG141" i="1"/>
  <c r="BG144" i="1"/>
  <c r="BE141" i="1"/>
  <c r="BE144" i="1"/>
  <c r="BC141" i="1"/>
  <c r="BC144" i="1"/>
  <c r="BA141" i="1"/>
  <c r="BA144" i="1"/>
  <c r="BR141" i="1"/>
  <c r="BR144" i="1"/>
  <c r="BP141" i="1"/>
  <c r="BP144" i="1"/>
  <c r="BN141" i="1"/>
  <c r="BN144" i="1"/>
  <c r="BL141" i="1"/>
  <c r="BL144" i="1"/>
  <c r="BJ141" i="1"/>
  <c r="BJ144" i="1"/>
  <c r="BH141" i="1"/>
  <c r="BH144" i="1"/>
  <c r="BF141" i="1"/>
  <c r="BF144" i="1"/>
  <c r="BD141" i="1"/>
  <c r="BD144" i="1"/>
  <c r="BB141" i="1"/>
  <c r="BB144" i="1"/>
  <c r="B511" i="1"/>
  <c r="C207" i="10"/>
  <c r="C208" i="10" s="1"/>
  <c r="C209" i="10" s="1"/>
  <c r="C210" i="10" s="1"/>
  <c r="C211" i="10" s="1"/>
  <c r="C212" i="10" s="1"/>
  <c r="C213" i="10" s="1"/>
  <c r="C214" i="10" s="1"/>
  <c r="C215" i="10" s="1"/>
  <c r="C216" i="10" s="1"/>
  <c r="C217" i="10" s="1"/>
  <c r="C218" i="10" s="1"/>
  <c r="C219" i="10" s="1"/>
  <c r="C220" i="10" s="1"/>
  <c r="C221" i="10" s="1"/>
  <c r="C222" i="10" s="1"/>
  <c r="C223" i="10" s="1"/>
  <c r="C224" i="10" s="1"/>
  <c r="C225" i="10" s="1"/>
  <c r="C226" i="10" s="1"/>
  <c r="C227" i="10" s="1"/>
  <c r="C228" i="10" s="1"/>
  <c r="C229" i="10" s="1"/>
  <c r="C230" i="10" s="1"/>
  <c r="C231" i="10" s="1"/>
  <c r="C232" i="10" s="1"/>
  <c r="C233" i="10" s="1"/>
  <c r="C234" i="10" s="1"/>
  <c r="C235" i="10" s="1"/>
  <c r="C177" i="10"/>
  <c r="C178" i="10" s="1"/>
  <c r="C179" i="10" s="1"/>
  <c r="C180" i="10" s="1"/>
  <c r="C181" i="10" s="1"/>
  <c r="C182" i="10" s="1"/>
  <c r="C183" i="10" s="1"/>
  <c r="C184" i="10" s="1"/>
  <c r="C185" i="10" s="1"/>
  <c r="C186" i="10" s="1"/>
  <c r="C187" i="10" s="1"/>
  <c r="C188" i="10" s="1"/>
  <c r="C189" i="10" s="1"/>
  <c r="C190" i="10" s="1"/>
  <c r="C191" i="10" s="1"/>
  <c r="C192" i="10" s="1"/>
  <c r="C193" i="10" s="1"/>
  <c r="C194" i="10" s="1"/>
  <c r="C195" i="10" s="1"/>
  <c r="C196" i="10" s="1"/>
  <c r="C197" i="10" s="1"/>
  <c r="C198" i="10" s="1"/>
  <c r="C199" i="10" s="1"/>
  <c r="C200" i="10" s="1"/>
  <c r="C201" i="10" s="1"/>
  <c r="C202" i="10" s="1"/>
  <c r="C203" i="10" s="1"/>
  <c r="C204" i="10" s="1"/>
  <c r="C205" i="10" s="1"/>
  <c r="C147" i="10"/>
  <c r="C148" i="10" s="1"/>
  <c r="C149" i="10" s="1"/>
  <c r="C150" i="10" s="1"/>
  <c r="C151" i="10" s="1"/>
  <c r="C152" i="10" s="1"/>
  <c r="C153" i="10" s="1"/>
  <c r="C154" i="10" s="1"/>
  <c r="C155" i="10" s="1"/>
  <c r="C156" i="10" s="1"/>
  <c r="C157" i="10" s="1"/>
  <c r="C158" i="10" s="1"/>
  <c r="C159" i="10" s="1"/>
  <c r="C160" i="10" s="1"/>
  <c r="C161" i="10" s="1"/>
  <c r="C162" i="10" s="1"/>
  <c r="C163" i="10" s="1"/>
  <c r="C164" i="10" s="1"/>
  <c r="C165" i="10" s="1"/>
  <c r="C166" i="10" s="1"/>
  <c r="C167" i="10" s="1"/>
  <c r="C168" i="10" s="1"/>
  <c r="C169" i="10" s="1"/>
  <c r="C170" i="10" s="1"/>
  <c r="C171" i="10" s="1"/>
  <c r="C172" i="10" s="1"/>
  <c r="C173" i="10" s="1"/>
  <c r="C174" i="10" s="1"/>
  <c r="C175" i="10" s="1"/>
  <c r="C87" i="10"/>
  <c r="C88" i="10" s="1"/>
  <c r="C89" i="10" s="1"/>
  <c r="C90" i="10" s="1"/>
  <c r="C91" i="10" s="1"/>
  <c r="C92" i="10" s="1"/>
  <c r="C93" i="10" s="1"/>
  <c r="C94" i="10" s="1"/>
  <c r="C95" i="10" s="1"/>
  <c r="C96" i="10" s="1"/>
  <c r="C97" i="10" s="1"/>
  <c r="C98" i="10" s="1"/>
  <c r="C99" i="10" s="1"/>
  <c r="C100" i="10" s="1"/>
  <c r="C101" i="10" s="1"/>
  <c r="C102" i="10" s="1"/>
  <c r="C103" i="10" s="1"/>
  <c r="C104" i="10" s="1"/>
  <c r="C105" i="10" s="1"/>
  <c r="C106" i="10" s="1"/>
  <c r="C107" i="10" s="1"/>
  <c r="C108" i="10" s="1"/>
  <c r="C109" i="10" s="1"/>
  <c r="C110" i="10" s="1"/>
  <c r="C111" i="10" s="1"/>
  <c r="C112" i="10" s="1"/>
  <c r="C113" i="10" s="1"/>
  <c r="C114" i="10" s="1"/>
  <c r="C115" i="10" s="1"/>
  <c r="C117" i="10" s="1"/>
  <c r="C118" i="10" s="1"/>
  <c r="C119" i="10" s="1"/>
  <c r="C120" i="10" s="1"/>
  <c r="C121" i="10" s="1"/>
  <c r="C122" i="10" s="1"/>
  <c r="C123" i="10" s="1"/>
  <c r="C124" i="10" s="1"/>
  <c r="C125" i="10" s="1"/>
  <c r="C126" i="10" s="1"/>
  <c r="C127" i="10" s="1"/>
  <c r="C128" i="10" s="1"/>
  <c r="C129" i="10" s="1"/>
  <c r="C130" i="10" s="1"/>
  <c r="C131" i="10" s="1"/>
  <c r="C132" i="10" s="1"/>
  <c r="C133" i="10" s="1"/>
  <c r="C134" i="10" s="1"/>
  <c r="C135" i="10" s="1"/>
  <c r="C136" i="10" s="1"/>
  <c r="C137" i="10" s="1"/>
  <c r="C138" i="10" s="1"/>
  <c r="C139" i="10" s="1"/>
  <c r="C140" i="10" s="1"/>
  <c r="C141" i="10" s="1"/>
  <c r="C142" i="10" s="1"/>
  <c r="C143" i="10" s="1"/>
  <c r="C144" i="10" s="1"/>
  <c r="C145" i="10" s="1"/>
  <c r="C57" i="10"/>
  <c r="C58" i="10" s="1"/>
  <c r="C59" i="10" s="1"/>
  <c r="C60" i="10" s="1"/>
  <c r="C61" i="10" s="1"/>
  <c r="C62" i="10" s="1"/>
  <c r="C63" i="10" s="1"/>
  <c r="C64" i="10" s="1"/>
  <c r="C65" i="10" s="1"/>
  <c r="C66" i="10" s="1"/>
  <c r="C67" i="10" s="1"/>
  <c r="C68" i="10" s="1"/>
  <c r="C69" i="10" s="1"/>
  <c r="C70" i="10" s="1"/>
  <c r="C71" i="10" s="1"/>
  <c r="C72" i="10" s="1"/>
  <c r="C73" i="10" s="1"/>
  <c r="C74" i="10" s="1"/>
  <c r="C75" i="10" s="1"/>
  <c r="C76" i="10" s="1"/>
  <c r="C77" i="10" s="1"/>
  <c r="C78" i="10" s="1"/>
  <c r="C79" i="10" s="1"/>
  <c r="C80" i="10" s="1"/>
  <c r="C81" i="10" s="1"/>
  <c r="C82" i="10" s="1"/>
  <c r="C83" i="10" s="1"/>
  <c r="C84" i="10" s="1"/>
  <c r="C85" i="10" s="1"/>
  <c r="B56" i="10"/>
  <c r="B86" i="10" s="1"/>
  <c r="B116" i="10" s="1"/>
  <c r="B146" i="10" s="1"/>
  <c r="B176" i="10" s="1"/>
  <c r="B206" i="10" s="1"/>
  <c r="A13" i="13" l="1"/>
  <c r="B209" i="1"/>
  <c r="B230" i="1" s="1"/>
  <c r="B251" i="1" s="1"/>
  <c r="B272" i="1" s="1"/>
  <c r="B377" i="1"/>
  <c r="B398" i="1" s="1"/>
  <c r="B293" i="1"/>
  <c r="B314" i="1" s="1"/>
  <c r="B213" i="1"/>
  <c r="B234" i="1" s="1"/>
  <c r="B255" i="1" s="1"/>
  <c r="B276" i="1" s="1"/>
  <c r="B381" i="1"/>
  <c r="B402" i="1" s="1"/>
  <c r="B297" i="1"/>
  <c r="B318" i="1" s="1"/>
  <c r="B378" i="1"/>
  <c r="B399" i="1" s="1"/>
  <c r="B294" i="1"/>
  <c r="B315" i="1" s="1"/>
  <c r="B210" i="1"/>
  <c r="B231" i="1" s="1"/>
  <c r="B252" i="1" s="1"/>
  <c r="B273" i="1" s="1"/>
  <c r="B211" i="1"/>
  <c r="B232" i="1" s="1"/>
  <c r="B253" i="1" s="1"/>
  <c r="B274" i="1" s="1"/>
  <c r="B379" i="1"/>
  <c r="B400" i="1" s="1"/>
  <c r="B295" i="1"/>
  <c r="B316" i="1" s="1"/>
  <c r="B376" i="1"/>
  <c r="B397" i="1" s="1"/>
  <c r="B292" i="1"/>
  <c r="B313" i="1" s="1"/>
  <c r="B208" i="1"/>
  <c r="B229" i="1" s="1"/>
  <c r="B250" i="1" s="1"/>
  <c r="B271" i="1" s="1"/>
  <c r="B380" i="1"/>
  <c r="B401" i="1" s="1"/>
  <c r="B296" i="1"/>
  <c r="B317" i="1" s="1"/>
  <c r="B212" i="1"/>
  <c r="B233" i="1" s="1"/>
  <c r="B254" i="1" s="1"/>
  <c r="B275" i="1" s="1"/>
  <c r="C105" i="1"/>
  <c r="C107" i="1"/>
  <c r="C103" i="1"/>
  <c r="C104" i="1"/>
  <c r="C106" i="1"/>
  <c r="C108" i="1"/>
  <c r="C101" i="1"/>
  <c r="C102" i="1"/>
  <c r="C100" i="1"/>
  <c r="C99" i="1"/>
  <c r="C98" i="1"/>
  <c r="C97" i="1"/>
  <c r="C94" i="1"/>
  <c r="C95" i="1"/>
  <c r="C96" i="1"/>
  <c r="C93" i="1"/>
  <c r="AG5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AG4" i="8"/>
  <c r="AF4" i="8"/>
  <c r="AE4" i="8"/>
  <c r="AD4" i="8"/>
  <c r="AC4" i="8"/>
  <c r="AB4" i="8"/>
  <c r="AA4" i="8"/>
  <c r="Z4" i="8"/>
  <c r="Y4" i="8"/>
  <c r="X4" i="8"/>
  <c r="W4" i="8"/>
  <c r="V4" i="8"/>
  <c r="U4" i="8"/>
  <c r="T4" i="8"/>
  <c r="S4" i="8"/>
  <c r="R4" i="8"/>
  <c r="Q4" i="8"/>
  <c r="P4" i="8"/>
  <c r="O4" i="8"/>
  <c r="N4" i="8"/>
  <c r="M4" i="8"/>
  <c r="L4" i="8"/>
  <c r="K4" i="8"/>
  <c r="J4" i="8"/>
  <c r="I4" i="8"/>
  <c r="H4" i="8"/>
  <c r="G4" i="8"/>
  <c r="F4" i="8"/>
  <c r="E4" i="8"/>
  <c r="AG3" i="8"/>
  <c r="AF3" i="8"/>
  <c r="AE3" i="8"/>
  <c r="AD3" i="8"/>
  <c r="AC3" i="8"/>
  <c r="AB3" i="8"/>
  <c r="AA3" i="8"/>
  <c r="Z3" i="8"/>
  <c r="Y3" i="8"/>
  <c r="X3" i="8"/>
  <c r="W3" i="8"/>
  <c r="V3" i="8"/>
  <c r="U3" i="8"/>
  <c r="T3" i="8"/>
  <c r="S3" i="8"/>
  <c r="R3" i="8"/>
  <c r="Q3" i="8"/>
  <c r="P3" i="8"/>
  <c r="O3" i="8"/>
  <c r="N3" i="8"/>
  <c r="M3" i="8"/>
  <c r="L3" i="8"/>
  <c r="K3" i="8"/>
  <c r="J3" i="8"/>
  <c r="I3" i="8"/>
  <c r="H3" i="8"/>
  <c r="G3" i="8"/>
  <c r="F3" i="8"/>
  <c r="E3" i="8"/>
  <c r="D4" i="8"/>
  <c r="D5" i="8"/>
  <c r="D3" i="8"/>
  <c r="A14" i="13" l="1"/>
  <c r="B481" i="1"/>
  <c r="B502" i="1" s="1"/>
  <c r="B523" i="1" s="1"/>
  <c r="B418" i="1"/>
  <c r="B439" i="1" s="1"/>
  <c r="B460" i="1" s="1"/>
  <c r="B484" i="1"/>
  <c r="B505" i="1" s="1"/>
  <c r="B526" i="1" s="1"/>
  <c r="B421" i="1"/>
  <c r="B442" i="1" s="1"/>
  <c r="B463" i="1" s="1"/>
  <c r="B483" i="1"/>
  <c r="B504" i="1" s="1"/>
  <c r="B525" i="1" s="1"/>
  <c r="B420" i="1"/>
  <c r="B441" i="1" s="1"/>
  <c r="B462" i="1" s="1"/>
  <c r="B486" i="1"/>
  <c r="B507" i="1" s="1"/>
  <c r="B528" i="1" s="1"/>
  <c r="B423" i="1"/>
  <c r="B444" i="1" s="1"/>
  <c r="B465" i="1" s="1"/>
  <c r="B485" i="1"/>
  <c r="B506" i="1" s="1"/>
  <c r="B527" i="1" s="1"/>
  <c r="B422" i="1"/>
  <c r="B443" i="1" s="1"/>
  <c r="B464" i="1" s="1"/>
  <c r="B482" i="1"/>
  <c r="B503" i="1" s="1"/>
  <c r="B524" i="1" s="1"/>
  <c r="B419" i="1"/>
  <c r="B440" i="1" s="1"/>
  <c r="B461" i="1" s="1"/>
  <c r="AG12" i="8"/>
  <c r="AF12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AG11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AG10" i="8"/>
  <c r="AF10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AG9" i="8"/>
  <c r="AF9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10" i="8"/>
  <c r="D11" i="8"/>
  <c r="D12" i="8"/>
  <c r="D9" i="8"/>
  <c r="A15" i="13" l="1"/>
  <c r="D19" i="8"/>
  <c r="D200" i="1" s="1"/>
  <c r="E19" i="8"/>
  <c r="F19" i="8"/>
  <c r="G19" i="8"/>
  <c r="H19" i="8"/>
  <c r="I19" i="8"/>
  <c r="J19" i="8"/>
  <c r="K19" i="8"/>
  <c r="L19" i="8"/>
  <c r="M19" i="8"/>
  <c r="N19" i="8"/>
  <c r="O19" i="8"/>
  <c r="P19" i="8"/>
  <c r="Q19" i="8"/>
  <c r="R19" i="8"/>
  <c r="S19" i="8"/>
  <c r="T19" i="8"/>
  <c r="U19" i="8"/>
  <c r="V19" i="8"/>
  <c r="W19" i="8"/>
  <c r="X19" i="8"/>
  <c r="Y19" i="8"/>
  <c r="Z19" i="8"/>
  <c r="AA19" i="8"/>
  <c r="AB19" i="8"/>
  <c r="AC19" i="8"/>
  <c r="AD19" i="8"/>
  <c r="AE19" i="8"/>
  <c r="AF19" i="8"/>
  <c r="AG19" i="8"/>
  <c r="D20" i="8"/>
  <c r="E20" i="8"/>
  <c r="F20" i="8"/>
  <c r="G20" i="8"/>
  <c r="H20" i="8"/>
  <c r="I20" i="8"/>
  <c r="J20" i="8"/>
  <c r="K20" i="8"/>
  <c r="L20" i="8"/>
  <c r="M20" i="8"/>
  <c r="N20" i="8"/>
  <c r="O20" i="8"/>
  <c r="P20" i="8"/>
  <c r="Q20" i="8"/>
  <c r="R20" i="8"/>
  <c r="S20" i="8"/>
  <c r="T20" i="8"/>
  <c r="U20" i="8"/>
  <c r="V20" i="8"/>
  <c r="W20" i="8"/>
  <c r="X20" i="8"/>
  <c r="Y20" i="8"/>
  <c r="Z20" i="8"/>
  <c r="AA20" i="8"/>
  <c r="AB20" i="8"/>
  <c r="AC20" i="8"/>
  <c r="AD20" i="8"/>
  <c r="AE20" i="8"/>
  <c r="AF20" i="8"/>
  <c r="AG20" i="8"/>
  <c r="A20" i="8"/>
  <c r="A16" i="13" l="1"/>
  <c r="D197" i="1"/>
  <c r="D198" i="1"/>
  <c r="F203" i="1"/>
  <c r="H201" i="1"/>
  <c r="H202" i="1"/>
  <c r="J199" i="1"/>
  <c r="J200" i="1"/>
  <c r="L197" i="1"/>
  <c r="L198" i="1"/>
  <c r="N203" i="1"/>
  <c r="P201" i="1"/>
  <c r="P202" i="1"/>
  <c r="R199" i="1"/>
  <c r="R200" i="1"/>
  <c r="T197" i="1"/>
  <c r="T198" i="1"/>
  <c r="V203" i="1"/>
  <c r="X201" i="1"/>
  <c r="X202" i="1"/>
  <c r="Z199" i="1"/>
  <c r="Z200" i="1"/>
  <c r="AB197" i="1"/>
  <c r="AB198" i="1"/>
  <c r="AD203" i="1"/>
  <c r="AF201" i="1"/>
  <c r="AF202" i="1"/>
  <c r="E200" i="1"/>
  <c r="E199" i="1"/>
  <c r="G198" i="1"/>
  <c r="G197" i="1"/>
  <c r="I203" i="1"/>
  <c r="K202" i="1"/>
  <c r="K201" i="1"/>
  <c r="M200" i="1"/>
  <c r="M199" i="1"/>
  <c r="O198" i="1"/>
  <c r="O197" i="1"/>
  <c r="Q203" i="1"/>
  <c r="S202" i="1"/>
  <c r="S201" i="1"/>
  <c r="U200" i="1"/>
  <c r="U199" i="1"/>
  <c r="W198" i="1"/>
  <c r="W197" i="1"/>
  <c r="Y203" i="1"/>
  <c r="AA202" i="1"/>
  <c r="AA201" i="1"/>
  <c r="AC200" i="1"/>
  <c r="AC201" i="1"/>
  <c r="AE198" i="1"/>
  <c r="AE199" i="1"/>
  <c r="AG197" i="1"/>
  <c r="D203" i="1"/>
  <c r="F201" i="1"/>
  <c r="F202" i="1"/>
  <c r="H203" i="1"/>
  <c r="J197" i="1"/>
  <c r="J198" i="1"/>
  <c r="L199" i="1"/>
  <c r="L200" i="1"/>
  <c r="N201" i="1"/>
  <c r="N202" i="1"/>
  <c r="P203" i="1"/>
  <c r="R197" i="1"/>
  <c r="R198" i="1"/>
  <c r="T199" i="1"/>
  <c r="T200" i="1"/>
  <c r="V201" i="1"/>
  <c r="V202" i="1"/>
  <c r="X203" i="1"/>
  <c r="Z197" i="1"/>
  <c r="Z198" i="1"/>
  <c r="AB199" i="1"/>
  <c r="AB200" i="1"/>
  <c r="AD201" i="1"/>
  <c r="AD202" i="1"/>
  <c r="AF203" i="1"/>
  <c r="E198" i="1"/>
  <c r="E197" i="1"/>
  <c r="G200" i="1"/>
  <c r="G199" i="1"/>
  <c r="I202" i="1"/>
  <c r="I201" i="1"/>
  <c r="K203" i="1"/>
  <c r="M198" i="1"/>
  <c r="M197" i="1"/>
  <c r="O200" i="1"/>
  <c r="O199" i="1"/>
  <c r="Q202" i="1"/>
  <c r="Q201" i="1"/>
  <c r="S203" i="1"/>
  <c r="U198" i="1"/>
  <c r="U197" i="1"/>
  <c r="W200" i="1"/>
  <c r="W199" i="1"/>
  <c r="Y202" i="1"/>
  <c r="Y201" i="1"/>
  <c r="AA203" i="1"/>
  <c r="AC198" i="1"/>
  <c r="AC199" i="1"/>
  <c r="AE200" i="1"/>
  <c r="AE201" i="1"/>
  <c r="AG202" i="1"/>
  <c r="AG203" i="1"/>
  <c r="D201" i="1"/>
  <c r="D202" i="1"/>
  <c r="F199" i="1"/>
  <c r="F200" i="1"/>
  <c r="H197" i="1"/>
  <c r="H198" i="1"/>
  <c r="J203" i="1"/>
  <c r="L201" i="1"/>
  <c r="L202" i="1"/>
  <c r="N199" i="1"/>
  <c r="N200" i="1"/>
  <c r="P197" i="1"/>
  <c r="P198" i="1"/>
  <c r="R203" i="1"/>
  <c r="T201" i="1"/>
  <c r="T202" i="1"/>
  <c r="V199" i="1"/>
  <c r="V200" i="1"/>
  <c r="X197" i="1"/>
  <c r="X198" i="1"/>
  <c r="Z203" i="1"/>
  <c r="AB201" i="1"/>
  <c r="AB202" i="1"/>
  <c r="AD199" i="1"/>
  <c r="AD200" i="1"/>
  <c r="AF197" i="1"/>
  <c r="AF198" i="1"/>
  <c r="E203" i="1"/>
  <c r="G202" i="1"/>
  <c r="G201" i="1"/>
  <c r="I200" i="1"/>
  <c r="I199" i="1"/>
  <c r="K198" i="1"/>
  <c r="K197" i="1"/>
  <c r="M203" i="1"/>
  <c r="O202" i="1"/>
  <c r="O201" i="1"/>
  <c r="Q200" i="1"/>
  <c r="Q199" i="1"/>
  <c r="S198" i="1"/>
  <c r="S197" i="1"/>
  <c r="U203" i="1"/>
  <c r="W202" i="1"/>
  <c r="W201" i="1"/>
  <c r="Y200" i="1"/>
  <c r="Y199" i="1"/>
  <c r="AA198" i="1"/>
  <c r="AA197" i="1"/>
  <c r="AC197" i="1"/>
  <c r="AE202" i="1"/>
  <c r="AE203" i="1"/>
  <c r="AG200" i="1"/>
  <c r="AG201" i="1"/>
  <c r="D199" i="1"/>
  <c r="F197" i="1"/>
  <c r="F198" i="1"/>
  <c r="H199" i="1"/>
  <c r="H200" i="1"/>
  <c r="J201" i="1"/>
  <c r="J202" i="1"/>
  <c r="L203" i="1"/>
  <c r="N197" i="1"/>
  <c r="N198" i="1"/>
  <c r="P199" i="1"/>
  <c r="P200" i="1"/>
  <c r="R201" i="1"/>
  <c r="R202" i="1"/>
  <c r="T203" i="1"/>
  <c r="V197" i="1"/>
  <c r="V198" i="1"/>
  <c r="X199" i="1"/>
  <c r="X200" i="1"/>
  <c r="Z201" i="1"/>
  <c r="Z202" i="1"/>
  <c r="AB203" i="1"/>
  <c r="AD197" i="1"/>
  <c r="AD198" i="1"/>
  <c r="AF199" i="1"/>
  <c r="AF200" i="1"/>
  <c r="E202" i="1"/>
  <c r="E201" i="1"/>
  <c r="G203" i="1"/>
  <c r="I198" i="1"/>
  <c r="I197" i="1"/>
  <c r="K200" i="1"/>
  <c r="K199" i="1"/>
  <c r="M202" i="1"/>
  <c r="M201" i="1"/>
  <c r="O203" i="1"/>
  <c r="Q198" i="1"/>
  <c r="Q197" i="1"/>
  <c r="S200" i="1"/>
  <c r="S199" i="1"/>
  <c r="U202" i="1"/>
  <c r="U201" i="1"/>
  <c r="W203" i="1"/>
  <c r="Y198" i="1"/>
  <c r="Y197" i="1"/>
  <c r="AA200" i="1"/>
  <c r="AA199" i="1"/>
  <c r="AC202" i="1"/>
  <c r="AC203" i="1"/>
  <c r="AE197" i="1"/>
  <c r="AG198" i="1"/>
  <c r="AG219" i="1" s="1"/>
  <c r="AG199" i="1"/>
  <c r="AG220" i="1" s="1"/>
  <c r="C27" i="10"/>
  <c r="C28" i="10" s="1"/>
  <c r="C29" i="10" s="1"/>
  <c r="C30" i="10" s="1"/>
  <c r="C31" i="10" s="1"/>
  <c r="C32" i="10" s="1"/>
  <c r="C33" i="10" s="1"/>
  <c r="C34" i="10" s="1"/>
  <c r="C35" i="10" s="1"/>
  <c r="C36" i="10" s="1"/>
  <c r="C37" i="10" s="1"/>
  <c r="C38" i="10" s="1"/>
  <c r="C39" i="10" s="1"/>
  <c r="C40" i="10" s="1"/>
  <c r="C41" i="10" s="1"/>
  <c r="C42" i="10" s="1"/>
  <c r="C43" i="10" s="1"/>
  <c r="C44" i="10" s="1"/>
  <c r="C45" i="10" s="1"/>
  <c r="C46" i="10" s="1"/>
  <c r="C47" i="10" s="1"/>
  <c r="C48" i="10" s="1"/>
  <c r="C49" i="10" s="1"/>
  <c r="C50" i="10" s="1"/>
  <c r="C51" i="10" s="1"/>
  <c r="C52" i="10" s="1"/>
  <c r="C53" i="10" s="1"/>
  <c r="C54" i="10" s="1"/>
  <c r="C55" i="10" s="1"/>
  <c r="B27" i="10"/>
  <c r="B57" i="10" s="1"/>
  <c r="B87" i="10" s="1"/>
  <c r="B117" i="10" s="1"/>
  <c r="B147" i="10" s="1"/>
  <c r="B177" i="10" s="1"/>
  <c r="B207" i="10" s="1"/>
  <c r="B175" i="1"/>
  <c r="C21" i="10"/>
  <c r="A21" i="10"/>
  <c r="A20" i="10"/>
  <c r="C19" i="10"/>
  <c r="A19" i="10"/>
  <c r="C18" i="10"/>
  <c r="A18" i="10"/>
  <c r="C17" i="10"/>
  <c r="A17" i="10"/>
  <c r="C16" i="10"/>
  <c r="A16" i="10"/>
  <c r="C15" i="10"/>
  <c r="A15" i="10"/>
  <c r="C14" i="10"/>
  <c r="A14" i="10"/>
  <c r="C13" i="10"/>
  <c r="A13" i="10"/>
  <c r="C12" i="10"/>
  <c r="A12" i="10"/>
  <c r="C11" i="10"/>
  <c r="A11" i="10"/>
  <c r="C10" i="10"/>
  <c r="A10" i="10"/>
  <c r="C9" i="10"/>
  <c r="A9" i="10"/>
  <c r="C8" i="10"/>
  <c r="A8" i="10"/>
  <c r="C7" i="10"/>
  <c r="A7" i="10"/>
  <c r="C6" i="10"/>
  <c r="A6" i="10"/>
  <c r="C5" i="10"/>
  <c r="A5" i="10"/>
  <c r="C4" i="10"/>
  <c r="A4" i="10"/>
  <c r="C3" i="10"/>
  <c r="A3" i="10"/>
  <c r="E2" i="10"/>
  <c r="F2" i="10" s="1"/>
  <c r="A20" i="9"/>
  <c r="C4" i="9"/>
  <c r="C5" i="9"/>
  <c r="C6" i="9"/>
  <c r="C7" i="9"/>
  <c r="AJ7" i="9" s="1"/>
  <c r="C8" i="9"/>
  <c r="C9" i="9"/>
  <c r="C10" i="9"/>
  <c r="C11" i="9"/>
  <c r="C12" i="9"/>
  <c r="C13" i="9"/>
  <c r="C14" i="9"/>
  <c r="C15" i="9"/>
  <c r="C16" i="9"/>
  <c r="C17" i="9"/>
  <c r="C18" i="9"/>
  <c r="C19" i="9"/>
  <c r="C21" i="9"/>
  <c r="C3" i="9"/>
  <c r="AZ8" i="9"/>
  <c r="A17" i="13" l="1"/>
  <c r="AG224" i="1"/>
  <c r="AG222" i="1"/>
  <c r="AG221" i="1"/>
  <c r="AG223" i="1"/>
  <c r="F223" i="1"/>
  <c r="AE220" i="1"/>
  <c r="AE224" i="1"/>
  <c r="AC222" i="1"/>
  <c r="AA220" i="1"/>
  <c r="Y222" i="1"/>
  <c r="W220" i="1"/>
  <c r="U222" i="1"/>
  <c r="S220" i="1"/>
  <c r="Q222" i="1"/>
  <c r="M222" i="1"/>
  <c r="I222" i="1"/>
  <c r="X221" i="1"/>
  <c r="V223" i="1"/>
  <c r="T222" i="1"/>
  <c r="T221" i="1"/>
  <c r="R223" i="1"/>
  <c r="P222" i="1"/>
  <c r="P221" i="1"/>
  <c r="N223" i="1"/>
  <c r="L222" i="1"/>
  <c r="L221" i="1"/>
  <c r="J223" i="1"/>
  <c r="H222" i="1"/>
  <c r="H221" i="1"/>
  <c r="F6" i="9"/>
  <c r="G2" i="10"/>
  <c r="F208" i="10"/>
  <c r="F207" i="10"/>
  <c r="F177" i="10"/>
  <c r="F178" i="10"/>
  <c r="F148" i="10"/>
  <c r="F147" i="10"/>
  <c r="F118" i="10"/>
  <c r="F88" i="10"/>
  <c r="F117" i="10"/>
  <c r="F87" i="10"/>
  <c r="F58" i="10"/>
  <c r="F57" i="10"/>
  <c r="F21" i="10"/>
  <c r="D21" i="10"/>
  <c r="D6" i="10"/>
  <c r="E27" i="10"/>
  <c r="E207" i="10"/>
  <c r="E21" i="10" s="1"/>
  <c r="E177" i="10"/>
  <c r="E147" i="10"/>
  <c r="E117" i="10"/>
  <c r="E87" i="10"/>
  <c r="E57" i="10"/>
  <c r="F9" i="10"/>
  <c r="E9" i="10"/>
  <c r="D9" i="10"/>
  <c r="F10" i="10"/>
  <c r="E10" i="10"/>
  <c r="D10" i="10"/>
  <c r="F11" i="10"/>
  <c r="E11" i="10"/>
  <c r="D11" i="10"/>
  <c r="F12" i="10"/>
  <c r="E12" i="10"/>
  <c r="D12" i="10"/>
  <c r="F13" i="10"/>
  <c r="E13" i="10"/>
  <c r="D13" i="10"/>
  <c r="F14" i="10"/>
  <c r="E14" i="10"/>
  <c r="D14" i="10"/>
  <c r="F15" i="10"/>
  <c r="E15" i="10"/>
  <c r="D15" i="10"/>
  <c r="F16" i="10"/>
  <c r="E16" i="10"/>
  <c r="D16" i="10"/>
  <c r="F17" i="10"/>
  <c r="E17" i="10"/>
  <c r="D17" i="10"/>
  <c r="F18" i="10"/>
  <c r="E18" i="10"/>
  <c r="D18" i="10"/>
  <c r="F19" i="10"/>
  <c r="E19" i="10"/>
  <c r="F20" i="10"/>
  <c r="D20" i="10"/>
  <c r="D19" i="10"/>
  <c r="E20" i="10"/>
  <c r="D8" i="10"/>
  <c r="E3" i="10"/>
  <c r="D3" i="10"/>
  <c r="F3" i="10"/>
  <c r="E4" i="10"/>
  <c r="D4" i="10"/>
  <c r="F4" i="10"/>
  <c r="E5" i="10"/>
  <c r="F5" i="10"/>
  <c r="D5" i="10"/>
  <c r="D7" i="10"/>
  <c r="E6" i="10"/>
  <c r="E7" i="10"/>
  <c r="E8" i="10"/>
  <c r="G27" i="10"/>
  <c r="G28" i="10"/>
  <c r="F27" i="10"/>
  <c r="F28" i="10"/>
  <c r="G29" i="10"/>
  <c r="B28" i="10"/>
  <c r="T8" i="9"/>
  <c r="AZ6" i="9"/>
  <c r="AJ8" i="9"/>
  <c r="AZ7" i="9"/>
  <c r="T7" i="9"/>
  <c r="AJ6" i="9"/>
  <c r="T6" i="9"/>
  <c r="AR8" i="9"/>
  <c r="AB8" i="9"/>
  <c r="L8" i="9"/>
  <c r="AR7" i="9"/>
  <c r="AB7" i="9"/>
  <c r="L7" i="9"/>
  <c r="AR6" i="9"/>
  <c r="AB6" i="9"/>
  <c r="L6" i="9"/>
  <c r="AV8" i="9"/>
  <c r="AN8" i="9"/>
  <c r="AF8" i="9"/>
  <c r="X8" i="9"/>
  <c r="P8" i="9"/>
  <c r="H8" i="9"/>
  <c r="AV7" i="9"/>
  <c r="AN7" i="9"/>
  <c r="AF7" i="9"/>
  <c r="X7" i="9"/>
  <c r="P7" i="9"/>
  <c r="H7" i="9"/>
  <c r="AV6" i="9"/>
  <c r="AN6" i="9"/>
  <c r="AF6" i="9"/>
  <c r="X6" i="9"/>
  <c r="P6" i="9"/>
  <c r="H6" i="9"/>
  <c r="D8" i="9"/>
  <c r="AX8" i="9"/>
  <c r="AT8" i="9"/>
  <c r="AP8" i="9"/>
  <c r="AL8" i="9"/>
  <c r="AH8" i="9"/>
  <c r="AD8" i="9"/>
  <c r="Z8" i="9"/>
  <c r="V8" i="9"/>
  <c r="R8" i="9"/>
  <c r="N8" i="9"/>
  <c r="J8" i="9"/>
  <c r="F8" i="9"/>
  <c r="AX7" i="9"/>
  <c r="AT7" i="9"/>
  <c r="AP7" i="9"/>
  <c r="AL7" i="9"/>
  <c r="AH7" i="9"/>
  <c r="AD7" i="9"/>
  <c r="Z7" i="9"/>
  <c r="V7" i="9"/>
  <c r="R7" i="9"/>
  <c r="N7" i="9"/>
  <c r="J7" i="9"/>
  <c r="F7" i="9"/>
  <c r="AX6" i="9"/>
  <c r="AT6" i="9"/>
  <c r="AP6" i="9"/>
  <c r="AL6" i="9"/>
  <c r="AH6" i="9"/>
  <c r="AD6" i="9"/>
  <c r="Z6" i="9"/>
  <c r="V6" i="9"/>
  <c r="R6" i="9"/>
  <c r="N6" i="9"/>
  <c r="J6" i="9"/>
  <c r="G3" i="9"/>
  <c r="I3" i="9"/>
  <c r="K3" i="9"/>
  <c r="M3" i="9"/>
  <c r="O3" i="9"/>
  <c r="Q3" i="9"/>
  <c r="S3" i="9"/>
  <c r="U3" i="9"/>
  <c r="W3" i="9"/>
  <c r="Y3" i="9"/>
  <c r="AA3" i="9"/>
  <c r="AC3" i="9"/>
  <c r="AE3" i="9"/>
  <c r="AG3" i="9"/>
  <c r="AI3" i="9"/>
  <c r="AK3" i="9"/>
  <c r="AM3" i="9"/>
  <c r="AO3" i="9"/>
  <c r="AQ3" i="9"/>
  <c r="AS3" i="9"/>
  <c r="AU3" i="9"/>
  <c r="AW3" i="9"/>
  <c r="AY3" i="9"/>
  <c r="E3" i="9"/>
  <c r="D3" i="9"/>
  <c r="H3" i="9"/>
  <c r="J3" i="9"/>
  <c r="L3" i="9"/>
  <c r="N3" i="9"/>
  <c r="P3" i="9"/>
  <c r="R3" i="9"/>
  <c r="T3" i="9"/>
  <c r="V3" i="9"/>
  <c r="X3" i="9"/>
  <c r="Z3" i="9"/>
  <c r="AB3" i="9"/>
  <c r="AD3" i="9"/>
  <c r="AF3" i="9"/>
  <c r="AH3" i="9"/>
  <c r="AJ3" i="9"/>
  <c r="AL3" i="9"/>
  <c r="AN3" i="9"/>
  <c r="AP3" i="9"/>
  <c r="AR3" i="9"/>
  <c r="AT3" i="9"/>
  <c r="AV3" i="9"/>
  <c r="AX3" i="9"/>
  <c r="AZ3" i="9"/>
  <c r="H4" i="9"/>
  <c r="J4" i="9"/>
  <c r="L4" i="9"/>
  <c r="N4" i="9"/>
  <c r="P4" i="9"/>
  <c r="R4" i="9"/>
  <c r="T4" i="9"/>
  <c r="V4" i="9"/>
  <c r="X4" i="9"/>
  <c r="Z4" i="9"/>
  <c r="AB4" i="9"/>
  <c r="AD4" i="9"/>
  <c r="AF4" i="9"/>
  <c r="AH4" i="9"/>
  <c r="E19" i="9"/>
  <c r="G19" i="9"/>
  <c r="I19" i="9"/>
  <c r="K19" i="9"/>
  <c r="M19" i="9"/>
  <c r="O19" i="9"/>
  <c r="Q19" i="9"/>
  <c r="S19" i="9"/>
  <c r="U19" i="9"/>
  <c r="W19" i="9"/>
  <c r="Y19" i="9"/>
  <c r="AA19" i="9"/>
  <c r="AC19" i="9"/>
  <c r="AE19" i="9"/>
  <c r="AG19" i="9"/>
  <c r="AI19" i="9"/>
  <c r="AK19" i="9"/>
  <c r="AM19" i="9"/>
  <c r="AO19" i="9"/>
  <c r="AQ19" i="9"/>
  <c r="AS19" i="9"/>
  <c r="AU19" i="9"/>
  <c r="AW19" i="9"/>
  <c r="AY19" i="9"/>
  <c r="E20" i="9"/>
  <c r="G20" i="9"/>
  <c r="I20" i="9"/>
  <c r="K20" i="9"/>
  <c r="M20" i="9"/>
  <c r="O20" i="9"/>
  <c r="Q20" i="9"/>
  <c r="S20" i="9"/>
  <c r="U20" i="9"/>
  <c r="W20" i="9"/>
  <c r="Y20" i="9"/>
  <c r="AA20" i="9"/>
  <c r="AC20" i="9"/>
  <c r="AE20" i="9"/>
  <c r="AG20" i="9"/>
  <c r="AI20" i="9"/>
  <c r="AK20" i="9"/>
  <c r="AM20" i="9"/>
  <c r="AO20" i="9"/>
  <c r="AQ20" i="9"/>
  <c r="AS20" i="9"/>
  <c r="AU20" i="9"/>
  <c r="AW20" i="9"/>
  <c r="AY20" i="9"/>
  <c r="D20" i="9"/>
  <c r="F19" i="9"/>
  <c r="H19" i="9"/>
  <c r="J19" i="9"/>
  <c r="L19" i="9"/>
  <c r="N19" i="9"/>
  <c r="P19" i="9"/>
  <c r="R19" i="9"/>
  <c r="T19" i="9"/>
  <c r="V19" i="9"/>
  <c r="X19" i="9"/>
  <c r="Z19" i="9"/>
  <c r="AB19" i="9"/>
  <c r="AD19" i="9"/>
  <c r="AF19" i="9"/>
  <c r="AH19" i="9"/>
  <c r="AJ19" i="9"/>
  <c r="AL19" i="9"/>
  <c r="AN19" i="9"/>
  <c r="AP19" i="9"/>
  <c r="AR19" i="9"/>
  <c r="AT19" i="9"/>
  <c r="AV19" i="9"/>
  <c r="AX19" i="9"/>
  <c r="AZ19" i="9"/>
  <c r="F20" i="9"/>
  <c r="H20" i="9"/>
  <c r="J20" i="9"/>
  <c r="L20" i="9"/>
  <c r="N20" i="9"/>
  <c r="P20" i="9"/>
  <c r="R20" i="9"/>
  <c r="T20" i="9"/>
  <c r="V20" i="9"/>
  <c r="X20" i="9"/>
  <c r="Z20" i="9"/>
  <c r="AB20" i="9"/>
  <c r="AD20" i="9"/>
  <c r="AF20" i="9"/>
  <c r="AH20" i="9"/>
  <c r="AJ20" i="9"/>
  <c r="AL20" i="9"/>
  <c r="AN20" i="9"/>
  <c r="AP20" i="9"/>
  <c r="AR20" i="9"/>
  <c r="AT20" i="9"/>
  <c r="AV20" i="9"/>
  <c r="AX20" i="9"/>
  <c r="AZ20" i="9"/>
  <c r="D19" i="9"/>
  <c r="E17" i="9"/>
  <c r="G17" i="9"/>
  <c r="I17" i="9"/>
  <c r="K17" i="9"/>
  <c r="M17" i="9"/>
  <c r="O17" i="9"/>
  <c r="Q17" i="9"/>
  <c r="S17" i="9"/>
  <c r="U17" i="9"/>
  <c r="W17" i="9"/>
  <c r="Y17" i="9"/>
  <c r="AA17" i="9"/>
  <c r="AC17" i="9"/>
  <c r="AE17" i="9"/>
  <c r="AG17" i="9"/>
  <c r="AI17" i="9"/>
  <c r="AK17" i="9"/>
  <c r="AM17" i="9"/>
  <c r="AO17" i="9"/>
  <c r="AQ17" i="9"/>
  <c r="AS17" i="9"/>
  <c r="AU17" i="9"/>
  <c r="AW17" i="9"/>
  <c r="AY17" i="9"/>
  <c r="F17" i="9"/>
  <c r="H17" i="9"/>
  <c r="J17" i="9"/>
  <c r="L17" i="9"/>
  <c r="N17" i="9"/>
  <c r="P17" i="9"/>
  <c r="R17" i="9"/>
  <c r="T17" i="9"/>
  <c r="V17" i="9"/>
  <c r="X17" i="9"/>
  <c r="Z17" i="9"/>
  <c r="AB17" i="9"/>
  <c r="AD17" i="9"/>
  <c r="AF17" i="9"/>
  <c r="AH17" i="9"/>
  <c r="AJ17" i="9"/>
  <c r="AL17" i="9"/>
  <c r="AN17" i="9"/>
  <c r="AP17" i="9"/>
  <c r="AR17" i="9"/>
  <c r="AT17" i="9"/>
  <c r="AV17" i="9"/>
  <c r="AX17" i="9"/>
  <c r="AZ17" i="9"/>
  <c r="D17" i="9"/>
  <c r="E15" i="9"/>
  <c r="G15" i="9"/>
  <c r="I15" i="9"/>
  <c r="K15" i="9"/>
  <c r="M15" i="9"/>
  <c r="O15" i="9"/>
  <c r="Q15" i="9"/>
  <c r="S15" i="9"/>
  <c r="U15" i="9"/>
  <c r="W15" i="9"/>
  <c r="Y15" i="9"/>
  <c r="AA15" i="9"/>
  <c r="AC15" i="9"/>
  <c r="AE15" i="9"/>
  <c r="AG15" i="9"/>
  <c r="AI15" i="9"/>
  <c r="AK15" i="9"/>
  <c r="AM15" i="9"/>
  <c r="AO15" i="9"/>
  <c r="AQ15" i="9"/>
  <c r="AS15" i="9"/>
  <c r="AU15" i="9"/>
  <c r="AW15" i="9"/>
  <c r="AY15" i="9"/>
  <c r="F15" i="9"/>
  <c r="H15" i="9"/>
  <c r="J15" i="9"/>
  <c r="L15" i="9"/>
  <c r="N15" i="9"/>
  <c r="P15" i="9"/>
  <c r="R15" i="9"/>
  <c r="T15" i="9"/>
  <c r="V15" i="9"/>
  <c r="X15" i="9"/>
  <c r="Z15" i="9"/>
  <c r="AB15" i="9"/>
  <c r="AD15" i="9"/>
  <c r="AF15" i="9"/>
  <c r="AH15" i="9"/>
  <c r="AJ15" i="9"/>
  <c r="AL15" i="9"/>
  <c r="AN15" i="9"/>
  <c r="AP15" i="9"/>
  <c r="AR15" i="9"/>
  <c r="AT15" i="9"/>
  <c r="AV15" i="9"/>
  <c r="AX15" i="9"/>
  <c r="AZ15" i="9"/>
  <c r="D15" i="9"/>
  <c r="E13" i="9"/>
  <c r="E21" i="9" s="1"/>
  <c r="G13" i="9"/>
  <c r="G21" i="9" s="1"/>
  <c r="I13" i="9"/>
  <c r="I21" i="9" s="1"/>
  <c r="K13" i="9"/>
  <c r="K21" i="9" s="1"/>
  <c r="M13" i="9"/>
  <c r="M21" i="9" s="1"/>
  <c r="O13" i="9"/>
  <c r="O21" i="9" s="1"/>
  <c r="Q13" i="9"/>
  <c r="Q21" i="9" s="1"/>
  <c r="S13" i="9"/>
  <c r="S21" i="9" s="1"/>
  <c r="U13" i="9"/>
  <c r="U21" i="9" s="1"/>
  <c r="W13" i="9"/>
  <c r="W21" i="9" s="1"/>
  <c r="Y13" i="9"/>
  <c r="Y21" i="9" s="1"/>
  <c r="AA13" i="9"/>
  <c r="AA21" i="9" s="1"/>
  <c r="AC13" i="9"/>
  <c r="AC21" i="9" s="1"/>
  <c r="AE13" i="9"/>
  <c r="AE21" i="9" s="1"/>
  <c r="AG13" i="9"/>
  <c r="AG21" i="9" s="1"/>
  <c r="AI13" i="9"/>
  <c r="AI21" i="9" s="1"/>
  <c r="AK13" i="9"/>
  <c r="AK21" i="9" s="1"/>
  <c r="AM13" i="9"/>
  <c r="AM21" i="9" s="1"/>
  <c r="AO13" i="9"/>
  <c r="AO21" i="9" s="1"/>
  <c r="AQ13" i="9"/>
  <c r="AQ21" i="9" s="1"/>
  <c r="AS13" i="9"/>
  <c r="AS21" i="9" s="1"/>
  <c r="AU13" i="9"/>
  <c r="AU21" i="9" s="1"/>
  <c r="AW13" i="9"/>
  <c r="AW21" i="9" s="1"/>
  <c r="AY13" i="9"/>
  <c r="AY21" i="9" s="1"/>
  <c r="F13" i="9"/>
  <c r="F21" i="9" s="1"/>
  <c r="H13" i="9"/>
  <c r="H21" i="9" s="1"/>
  <c r="J13" i="9"/>
  <c r="J21" i="9" s="1"/>
  <c r="L13" i="9"/>
  <c r="L21" i="9" s="1"/>
  <c r="N13" i="9"/>
  <c r="N21" i="9" s="1"/>
  <c r="P13" i="9"/>
  <c r="P21" i="9" s="1"/>
  <c r="R13" i="9"/>
  <c r="R21" i="9" s="1"/>
  <c r="T13" i="9"/>
  <c r="T21" i="9" s="1"/>
  <c r="V13" i="9"/>
  <c r="V21" i="9" s="1"/>
  <c r="X13" i="9"/>
  <c r="X21" i="9" s="1"/>
  <c r="Z13" i="9"/>
  <c r="Z21" i="9" s="1"/>
  <c r="AB13" i="9"/>
  <c r="AB21" i="9" s="1"/>
  <c r="AD13" i="9"/>
  <c r="AD21" i="9" s="1"/>
  <c r="AF13" i="9"/>
  <c r="AF21" i="9" s="1"/>
  <c r="AH13" i="9"/>
  <c r="AH21" i="9" s="1"/>
  <c r="AJ13" i="9"/>
  <c r="AJ21" i="9" s="1"/>
  <c r="AL13" i="9"/>
  <c r="AL21" i="9" s="1"/>
  <c r="AN13" i="9"/>
  <c r="AN21" i="9" s="1"/>
  <c r="AP13" i="9"/>
  <c r="AP21" i="9" s="1"/>
  <c r="AR13" i="9"/>
  <c r="AR21" i="9" s="1"/>
  <c r="AT13" i="9"/>
  <c r="AT21" i="9" s="1"/>
  <c r="AV13" i="9"/>
  <c r="AV21" i="9" s="1"/>
  <c r="AX13" i="9"/>
  <c r="AX21" i="9" s="1"/>
  <c r="AZ13" i="9"/>
  <c r="AZ21" i="9" s="1"/>
  <c r="D13" i="9"/>
  <c r="D21" i="9" s="1"/>
  <c r="G11" i="9"/>
  <c r="I11" i="9"/>
  <c r="K11" i="9"/>
  <c r="M11" i="9"/>
  <c r="O11" i="9"/>
  <c r="Q11" i="9"/>
  <c r="S11" i="9"/>
  <c r="U11" i="9"/>
  <c r="W11" i="9"/>
  <c r="Y11" i="9"/>
  <c r="AA11" i="9"/>
  <c r="AC11" i="9"/>
  <c r="AE11" i="9"/>
  <c r="AG11" i="9"/>
  <c r="AI11" i="9"/>
  <c r="AK11" i="9"/>
  <c r="AM11" i="9"/>
  <c r="AO11" i="9"/>
  <c r="AQ11" i="9"/>
  <c r="AS11" i="9"/>
  <c r="AU11" i="9"/>
  <c r="AW11" i="9"/>
  <c r="AY11" i="9"/>
  <c r="E11" i="9"/>
  <c r="H11" i="9"/>
  <c r="J11" i="9"/>
  <c r="L11" i="9"/>
  <c r="N11" i="9"/>
  <c r="P11" i="9"/>
  <c r="R11" i="9"/>
  <c r="T11" i="9"/>
  <c r="V11" i="9"/>
  <c r="X11" i="9"/>
  <c r="Z11" i="9"/>
  <c r="AB11" i="9"/>
  <c r="AD11" i="9"/>
  <c r="AF11" i="9"/>
  <c r="AH11" i="9"/>
  <c r="AJ11" i="9"/>
  <c r="AL11" i="9"/>
  <c r="AN11" i="9"/>
  <c r="AP11" i="9"/>
  <c r="AR11" i="9"/>
  <c r="AT11" i="9"/>
  <c r="AV11" i="9"/>
  <c r="AX11" i="9"/>
  <c r="AZ11" i="9"/>
  <c r="F11" i="9"/>
  <c r="D11" i="9"/>
  <c r="G9" i="9"/>
  <c r="I9" i="9"/>
  <c r="K9" i="9"/>
  <c r="M9" i="9"/>
  <c r="O9" i="9"/>
  <c r="Q9" i="9"/>
  <c r="S9" i="9"/>
  <c r="U9" i="9"/>
  <c r="W9" i="9"/>
  <c r="Y9" i="9"/>
  <c r="AA9" i="9"/>
  <c r="AC9" i="9"/>
  <c r="AE9" i="9"/>
  <c r="AG9" i="9"/>
  <c r="AI9" i="9"/>
  <c r="AK9" i="9"/>
  <c r="AM9" i="9"/>
  <c r="AO9" i="9"/>
  <c r="AQ9" i="9"/>
  <c r="AS9" i="9"/>
  <c r="AU9" i="9"/>
  <c r="AW9" i="9"/>
  <c r="AY9" i="9"/>
  <c r="E9" i="9"/>
  <c r="H9" i="9"/>
  <c r="J9" i="9"/>
  <c r="L9" i="9"/>
  <c r="N9" i="9"/>
  <c r="P9" i="9"/>
  <c r="R9" i="9"/>
  <c r="T9" i="9"/>
  <c r="V9" i="9"/>
  <c r="X9" i="9"/>
  <c r="Z9" i="9"/>
  <c r="AB9" i="9"/>
  <c r="AD9" i="9"/>
  <c r="AF9" i="9"/>
  <c r="AH9" i="9"/>
  <c r="AJ9" i="9"/>
  <c r="AL9" i="9"/>
  <c r="AN9" i="9"/>
  <c r="AP9" i="9"/>
  <c r="AR9" i="9"/>
  <c r="AT9" i="9"/>
  <c r="AV9" i="9"/>
  <c r="AX9" i="9"/>
  <c r="AZ9" i="9"/>
  <c r="AJ10" i="9"/>
  <c r="AL10" i="9"/>
  <c r="AN10" i="9"/>
  <c r="AP10" i="9"/>
  <c r="AR10" i="9"/>
  <c r="AT10" i="9"/>
  <c r="AV10" i="9"/>
  <c r="AX10" i="9"/>
  <c r="AZ10" i="9"/>
  <c r="H12" i="9"/>
  <c r="J12" i="9"/>
  <c r="L12" i="9"/>
  <c r="N12" i="9"/>
  <c r="P12" i="9"/>
  <c r="R12" i="9"/>
  <c r="T12" i="9"/>
  <c r="V12" i="9"/>
  <c r="X12" i="9"/>
  <c r="Z12" i="9"/>
  <c r="AB12" i="9"/>
  <c r="AD12" i="9"/>
  <c r="AF12" i="9"/>
  <c r="AH12" i="9"/>
  <c r="AJ12" i="9"/>
  <c r="AL12" i="9"/>
  <c r="AN12" i="9"/>
  <c r="AP12" i="9"/>
  <c r="AR12" i="9"/>
  <c r="AT12" i="9"/>
  <c r="AV12" i="9"/>
  <c r="AX12" i="9"/>
  <c r="AZ12" i="9"/>
  <c r="F9" i="9"/>
  <c r="F10" i="9"/>
  <c r="F12" i="9"/>
  <c r="D9" i="9"/>
  <c r="E6" i="9"/>
  <c r="G6" i="9"/>
  <c r="I6" i="9"/>
  <c r="K6" i="9"/>
  <c r="M6" i="9"/>
  <c r="O6" i="9"/>
  <c r="Q6" i="9"/>
  <c r="S6" i="9"/>
  <c r="U6" i="9"/>
  <c r="W6" i="9"/>
  <c r="Y6" i="9"/>
  <c r="AA6" i="9"/>
  <c r="AC6" i="9"/>
  <c r="AE6" i="9"/>
  <c r="AG6" i="9"/>
  <c r="AI6" i="9"/>
  <c r="AK6" i="9"/>
  <c r="AM6" i="9"/>
  <c r="AO6" i="9"/>
  <c r="AQ6" i="9"/>
  <c r="AS6" i="9"/>
  <c r="AU6" i="9"/>
  <c r="AW6" i="9"/>
  <c r="AY6" i="9"/>
  <c r="E7" i="9"/>
  <c r="G7" i="9"/>
  <c r="I7" i="9"/>
  <c r="K7" i="9"/>
  <c r="M7" i="9"/>
  <c r="O7" i="9"/>
  <c r="Q7" i="9"/>
  <c r="S7" i="9"/>
  <c r="U7" i="9"/>
  <c r="W7" i="9"/>
  <c r="Y7" i="9"/>
  <c r="AA7" i="9"/>
  <c r="AC7" i="9"/>
  <c r="AE7" i="9"/>
  <c r="AG7" i="9"/>
  <c r="AI7" i="9"/>
  <c r="AK7" i="9"/>
  <c r="AM7" i="9"/>
  <c r="AO7" i="9"/>
  <c r="AQ7" i="9"/>
  <c r="AS7" i="9"/>
  <c r="AU7" i="9"/>
  <c r="AW7" i="9"/>
  <c r="AY7" i="9"/>
  <c r="E8" i="9"/>
  <c r="G8" i="9"/>
  <c r="I8" i="9"/>
  <c r="K8" i="9"/>
  <c r="M8" i="9"/>
  <c r="O8" i="9"/>
  <c r="Q8" i="9"/>
  <c r="S8" i="9"/>
  <c r="U8" i="9"/>
  <c r="W8" i="9"/>
  <c r="Y8" i="9"/>
  <c r="AA8" i="9"/>
  <c r="AC8" i="9"/>
  <c r="AE8" i="9"/>
  <c r="AG8" i="9"/>
  <c r="AI8" i="9"/>
  <c r="AK8" i="9"/>
  <c r="AM8" i="9"/>
  <c r="AO8" i="9"/>
  <c r="AQ8" i="9"/>
  <c r="AS8" i="9"/>
  <c r="AU8" i="9"/>
  <c r="AW8" i="9"/>
  <c r="AY8" i="9"/>
  <c r="D7" i="9"/>
  <c r="D6" i="9"/>
  <c r="G5" i="9"/>
  <c r="I5" i="9"/>
  <c r="K5" i="9"/>
  <c r="M5" i="9"/>
  <c r="O5" i="9"/>
  <c r="Q5" i="9"/>
  <c r="S5" i="9"/>
  <c r="U5" i="9"/>
  <c r="W5" i="9"/>
  <c r="Y5" i="9"/>
  <c r="AA5" i="9"/>
  <c r="AC5" i="9"/>
  <c r="AE5" i="9"/>
  <c r="AG5" i="9"/>
  <c r="AI5" i="9"/>
  <c r="AK5" i="9"/>
  <c r="AM5" i="9"/>
  <c r="AO5" i="9"/>
  <c r="AQ5" i="9"/>
  <c r="AS5" i="9"/>
  <c r="AU5" i="9"/>
  <c r="AW5" i="9"/>
  <c r="AY5" i="9"/>
  <c r="E5" i="9"/>
  <c r="F5" i="9"/>
  <c r="F3" i="9"/>
  <c r="AX5" i="9"/>
  <c r="AT5" i="9"/>
  <c r="AP5" i="9"/>
  <c r="AL5" i="9"/>
  <c r="AH5" i="9"/>
  <c r="AD5" i="9"/>
  <c r="Z5" i="9"/>
  <c r="V5" i="9"/>
  <c r="R5" i="9"/>
  <c r="N5" i="9"/>
  <c r="J5" i="9"/>
  <c r="AZ4" i="9"/>
  <c r="AV4" i="9"/>
  <c r="AR4" i="9"/>
  <c r="AN4" i="9"/>
  <c r="AJ4" i="9"/>
  <c r="E18" i="9"/>
  <c r="E16" i="9"/>
  <c r="F14" i="9"/>
  <c r="G12" i="9"/>
  <c r="G10" i="9"/>
  <c r="G4" i="9"/>
  <c r="D5" i="9"/>
  <c r="F4" i="9"/>
  <c r="AZ5" i="9"/>
  <c r="AV5" i="9"/>
  <c r="AR5" i="9"/>
  <c r="AN5" i="9"/>
  <c r="AJ5" i="9"/>
  <c r="AF5" i="9"/>
  <c r="AB5" i="9"/>
  <c r="X5" i="9"/>
  <c r="T5" i="9"/>
  <c r="P5" i="9"/>
  <c r="L5" i="9"/>
  <c r="H5" i="9"/>
  <c r="AX4" i="9"/>
  <c r="AT4" i="9"/>
  <c r="AP4" i="9"/>
  <c r="AL4" i="9"/>
  <c r="AH10" i="9"/>
  <c r="AF10" i="9"/>
  <c r="AD10" i="9"/>
  <c r="AB10" i="9"/>
  <c r="Z10" i="9"/>
  <c r="X10" i="9"/>
  <c r="V10" i="9"/>
  <c r="T10" i="9"/>
  <c r="R10" i="9"/>
  <c r="P10" i="9"/>
  <c r="N10" i="9"/>
  <c r="L10" i="9"/>
  <c r="J10" i="9"/>
  <c r="H10" i="9"/>
  <c r="AZ18" i="9"/>
  <c r="AX18" i="9"/>
  <c r="AV18" i="9"/>
  <c r="AT18" i="9"/>
  <c r="AR18" i="9"/>
  <c r="AP18" i="9"/>
  <c r="AN18" i="9"/>
  <c r="AL18" i="9"/>
  <c r="AJ18" i="9"/>
  <c r="AH18" i="9"/>
  <c r="AF18" i="9"/>
  <c r="AD18" i="9"/>
  <c r="AB18" i="9"/>
  <c r="Z18" i="9"/>
  <c r="X18" i="9"/>
  <c r="V18" i="9"/>
  <c r="T18" i="9"/>
  <c r="R18" i="9"/>
  <c r="P18" i="9"/>
  <c r="N18" i="9"/>
  <c r="L18" i="9"/>
  <c r="J18" i="9"/>
  <c r="H18" i="9"/>
  <c r="F18" i="9"/>
  <c r="AZ16" i="9"/>
  <c r="AX16" i="9"/>
  <c r="AV16" i="9"/>
  <c r="AT16" i="9"/>
  <c r="AR16" i="9"/>
  <c r="AP16" i="9"/>
  <c r="AN16" i="9"/>
  <c r="AL16" i="9"/>
  <c r="AJ16" i="9"/>
  <c r="AH16" i="9"/>
  <c r="AF16" i="9"/>
  <c r="AD16" i="9"/>
  <c r="AB16" i="9"/>
  <c r="Z16" i="9"/>
  <c r="X16" i="9"/>
  <c r="V16" i="9"/>
  <c r="T16" i="9"/>
  <c r="R16" i="9"/>
  <c r="P16" i="9"/>
  <c r="N16" i="9"/>
  <c r="L16" i="9"/>
  <c r="J16" i="9"/>
  <c r="H16" i="9"/>
  <c r="F16" i="9"/>
  <c r="AZ14" i="9"/>
  <c r="AX14" i="9"/>
  <c r="AV14" i="9"/>
  <c r="AT14" i="9"/>
  <c r="AR14" i="9"/>
  <c r="AP14" i="9"/>
  <c r="AN14" i="9"/>
  <c r="AL14" i="9"/>
  <c r="AJ14" i="9"/>
  <c r="AH14" i="9"/>
  <c r="AF14" i="9"/>
  <c r="AD14" i="9"/>
  <c r="AB14" i="9"/>
  <c r="Z14" i="9"/>
  <c r="X14" i="9"/>
  <c r="V14" i="9"/>
  <c r="T14" i="9"/>
  <c r="R14" i="9"/>
  <c r="P14" i="9"/>
  <c r="N14" i="9"/>
  <c r="J14" i="9"/>
  <c r="E14" i="9"/>
  <c r="G14" i="9"/>
  <c r="I14" i="9"/>
  <c r="K14" i="9"/>
  <c r="M14" i="9"/>
  <c r="D4" i="9"/>
  <c r="E4" i="9"/>
  <c r="AY4" i="9"/>
  <c r="AW4" i="9"/>
  <c r="AU4" i="9"/>
  <c r="AS4" i="9"/>
  <c r="AQ4" i="9"/>
  <c r="AO4" i="9"/>
  <c r="AM4" i="9"/>
  <c r="AK4" i="9"/>
  <c r="AI4" i="9"/>
  <c r="AG4" i="9"/>
  <c r="AE4" i="9"/>
  <c r="AC4" i="9"/>
  <c r="AA4" i="9"/>
  <c r="Y4" i="9"/>
  <c r="W4" i="9"/>
  <c r="U4" i="9"/>
  <c r="S4" i="9"/>
  <c r="Q4" i="9"/>
  <c r="O4" i="9"/>
  <c r="M4" i="9"/>
  <c r="K4" i="9"/>
  <c r="I4" i="9"/>
  <c r="D12" i="9"/>
  <c r="D10" i="9"/>
  <c r="E12" i="9"/>
  <c r="E10" i="9"/>
  <c r="AY12" i="9"/>
  <c r="AW12" i="9"/>
  <c r="AU12" i="9"/>
  <c r="AS12" i="9"/>
  <c r="AQ12" i="9"/>
  <c r="AO12" i="9"/>
  <c r="AM12" i="9"/>
  <c r="AK12" i="9"/>
  <c r="AI12" i="9"/>
  <c r="AG12" i="9"/>
  <c r="AE12" i="9"/>
  <c r="AC12" i="9"/>
  <c r="AA12" i="9"/>
  <c r="Y12" i="9"/>
  <c r="W12" i="9"/>
  <c r="U12" i="9"/>
  <c r="S12" i="9"/>
  <c r="Q12" i="9"/>
  <c r="O12" i="9"/>
  <c r="M12" i="9"/>
  <c r="K12" i="9"/>
  <c r="I12" i="9"/>
  <c r="AY10" i="9"/>
  <c r="AW10" i="9"/>
  <c r="AU10" i="9"/>
  <c r="AS10" i="9"/>
  <c r="AQ10" i="9"/>
  <c r="AO10" i="9"/>
  <c r="AM10" i="9"/>
  <c r="AK10" i="9"/>
  <c r="AI10" i="9"/>
  <c r="AG10" i="9"/>
  <c r="AE10" i="9"/>
  <c r="AC10" i="9"/>
  <c r="AA10" i="9"/>
  <c r="Y10" i="9"/>
  <c r="W10" i="9"/>
  <c r="U10" i="9"/>
  <c r="S10" i="9"/>
  <c r="Q10" i="9"/>
  <c r="O10" i="9"/>
  <c r="M10" i="9"/>
  <c r="K10" i="9"/>
  <c r="I10" i="9"/>
  <c r="D18" i="9"/>
  <c r="D16" i="9"/>
  <c r="AY18" i="9"/>
  <c r="AW18" i="9"/>
  <c r="AU18" i="9"/>
  <c r="AS18" i="9"/>
  <c r="AQ18" i="9"/>
  <c r="AO18" i="9"/>
  <c r="AM18" i="9"/>
  <c r="AK18" i="9"/>
  <c r="AI18" i="9"/>
  <c r="AG18" i="9"/>
  <c r="AE18" i="9"/>
  <c r="AC18" i="9"/>
  <c r="AA18" i="9"/>
  <c r="Y18" i="9"/>
  <c r="W18" i="9"/>
  <c r="U18" i="9"/>
  <c r="S18" i="9"/>
  <c r="Q18" i="9"/>
  <c r="O18" i="9"/>
  <c r="M18" i="9"/>
  <c r="K18" i="9"/>
  <c r="I18" i="9"/>
  <c r="G18" i="9"/>
  <c r="AY16" i="9"/>
  <c r="AW16" i="9"/>
  <c r="AU16" i="9"/>
  <c r="AS16" i="9"/>
  <c r="AQ16" i="9"/>
  <c r="AO16" i="9"/>
  <c r="AM16" i="9"/>
  <c r="AK16" i="9"/>
  <c r="AI16" i="9"/>
  <c r="AG16" i="9"/>
  <c r="AE16" i="9"/>
  <c r="AC16" i="9"/>
  <c r="AA16" i="9"/>
  <c r="Y16" i="9"/>
  <c r="W16" i="9"/>
  <c r="U16" i="9"/>
  <c r="S16" i="9"/>
  <c r="Q16" i="9"/>
  <c r="O16" i="9"/>
  <c r="M16" i="9"/>
  <c r="K16" i="9"/>
  <c r="I16" i="9"/>
  <c r="G16" i="9"/>
  <c r="D14" i="9"/>
  <c r="AY14" i="9"/>
  <c r="AW14" i="9"/>
  <c r="AU14" i="9"/>
  <c r="AS14" i="9"/>
  <c r="AQ14" i="9"/>
  <c r="AO14" i="9"/>
  <c r="AM14" i="9"/>
  <c r="AK14" i="9"/>
  <c r="AI14" i="9"/>
  <c r="AG14" i="9"/>
  <c r="AE14" i="9"/>
  <c r="AC14" i="9"/>
  <c r="AA14" i="9"/>
  <c r="Y14" i="9"/>
  <c r="W14" i="9"/>
  <c r="U14" i="9"/>
  <c r="S14" i="9"/>
  <c r="Q14" i="9"/>
  <c r="O14" i="9"/>
  <c r="L14" i="9"/>
  <c r="H14" i="9"/>
  <c r="A18" i="13" l="1"/>
  <c r="E172" i="1"/>
  <c r="E173" i="1"/>
  <c r="E194" i="1" s="1"/>
  <c r="D173" i="1"/>
  <c r="D172" i="1"/>
  <c r="C197" i="1"/>
  <c r="E222" i="1"/>
  <c r="F219" i="1"/>
  <c r="N219" i="1"/>
  <c r="R219" i="1"/>
  <c r="V219" i="1"/>
  <c r="Z219" i="1"/>
  <c r="AD219" i="1"/>
  <c r="G224" i="1"/>
  <c r="K224" i="1"/>
  <c r="O224" i="1"/>
  <c r="S224" i="1"/>
  <c r="W224" i="1"/>
  <c r="AA224" i="1"/>
  <c r="D240" i="1"/>
  <c r="H219" i="1"/>
  <c r="H220" i="1"/>
  <c r="J219" i="1"/>
  <c r="J220" i="1"/>
  <c r="J221" i="1"/>
  <c r="J222" i="1"/>
  <c r="L219" i="1"/>
  <c r="L220" i="1"/>
  <c r="N220" i="1"/>
  <c r="N221" i="1"/>
  <c r="N222" i="1"/>
  <c r="P219" i="1"/>
  <c r="P220" i="1"/>
  <c r="R220" i="1"/>
  <c r="R221" i="1"/>
  <c r="R222" i="1"/>
  <c r="T219" i="1"/>
  <c r="T220" i="1"/>
  <c r="V220" i="1"/>
  <c r="V221" i="1"/>
  <c r="V222" i="1"/>
  <c r="X219" i="1"/>
  <c r="X220" i="1"/>
  <c r="Z220" i="1"/>
  <c r="Z221" i="1"/>
  <c r="Z222" i="1"/>
  <c r="AB219" i="1"/>
  <c r="AB220" i="1"/>
  <c r="AD220" i="1"/>
  <c r="AD221" i="1"/>
  <c r="AD222" i="1"/>
  <c r="AF219" i="1"/>
  <c r="AF220" i="1"/>
  <c r="E223" i="1"/>
  <c r="E224" i="1"/>
  <c r="G219" i="1"/>
  <c r="I223" i="1"/>
  <c r="I224" i="1"/>
  <c r="K219" i="1"/>
  <c r="M223" i="1"/>
  <c r="M224" i="1"/>
  <c r="O219" i="1"/>
  <c r="Q223" i="1"/>
  <c r="Q224" i="1"/>
  <c r="S219" i="1"/>
  <c r="U223" i="1"/>
  <c r="U224" i="1"/>
  <c r="W219" i="1"/>
  <c r="Y223" i="1"/>
  <c r="Y224" i="1"/>
  <c r="AA219" i="1"/>
  <c r="AC223" i="1"/>
  <c r="AC224" i="1"/>
  <c r="AE219" i="1"/>
  <c r="C199" i="1"/>
  <c r="F224" i="1"/>
  <c r="D221" i="1"/>
  <c r="C200" i="1"/>
  <c r="C201" i="1"/>
  <c r="C222" i="1" s="1"/>
  <c r="D222" i="1"/>
  <c r="D223" i="1"/>
  <c r="C202" i="1"/>
  <c r="C203" i="1"/>
  <c r="D224" i="1"/>
  <c r="H223" i="1"/>
  <c r="H224" i="1"/>
  <c r="J224" i="1"/>
  <c r="L223" i="1"/>
  <c r="L224" i="1"/>
  <c r="N224" i="1"/>
  <c r="P223" i="1"/>
  <c r="P224" i="1"/>
  <c r="R224" i="1"/>
  <c r="T223" i="1"/>
  <c r="T224" i="1"/>
  <c r="V224" i="1"/>
  <c r="X222" i="1"/>
  <c r="X223" i="1"/>
  <c r="X224" i="1"/>
  <c r="Z223" i="1"/>
  <c r="Z224" i="1"/>
  <c r="AB221" i="1"/>
  <c r="AB222" i="1"/>
  <c r="AB223" i="1"/>
  <c r="AB224" i="1"/>
  <c r="AD223" i="1"/>
  <c r="AD224" i="1"/>
  <c r="AF221" i="1"/>
  <c r="AF222" i="1"/>
  <c r="AF223" i="1"/>
  <c r="AF224" i="1"/>
  <c r="E219" i="1"/>
  <c r="E220" i="1"/>
  <c r="E221" i="1"/>
  <c r="G220" i="1"/>
  <c r="G221" i="1"/>
  <c r="G222" i="1"/>
  <c r="G223" i="1"/>
  <c r="I219" i="1"/>
  <c r="I220" i="1"/>
  <c r="I221" i="1"/>
  <c r="K220" i="1"/>
  <c r="K221" i="1"/>
  <c r="K222" i="1"/>
  <c r="K223" i="1"/>
  <c r="M219" i="1"/>
  <c r="M220" i="1"/>
  <c r="M221" i="1"/>
  <c r="O220" i="1"/>
  <c r="O221" i="1"/>
  <c r="O222" i="1"/>
  <c r="O223" i="1"/>
  <c r="Q219" i="1"/>
  <c r="Q220" i="1"/>
  <c r="Q221" i="1"/>
  <c r="S221" i="1"/>
  <c r="S222" i="1"/>
  <c r="S223" i="1"/>
  <c r="U219" i="1"/>
  <c r="U220" i="1"/>
  <c r="U221" i="1"/>
  <c r="W221" i="1"/>
  <c r="W222" i="1"/>
  <c r="W223" i="1"/>
  <c r="Y219" i="1"/>
  <c r="Y220" i="1"/>
  <c r="Y221" i="1"/>
  <c r="AA221" i="1"/>
  <c r="AA222" i="1"/>
  <c r="AA223" i="1"/>
  <c r="AC219" i="1"/>
  <c r="AC220" i="1"/>
  <c r="AC221" i="1"/>
  <c r="AE221" i="1"/>
  <c r="AE222" i="1"/>
  <c r="AE223" i="1"/>
  <c r="F220" i="1"/>
  <c r="F221" i="1"/>
  <c r="F222" i="1"/>
  <c r="F239" i="1"/>
  <c r="F241" i="1"/>
  <c r="F243" i="1"/>
  <c r="F245" i="1"/>
  <c r="F240" i="1"/>
  <c r="F261" i="1" s="1"/>
  <c r="F242" i="1"/>
  <c r="F263" i="1" s="1"/>
  <c r="F244" i="1"/>
  <c r="F265" i="1" s="1"/>
  <c r="AD239" i="1"/>
  <c r="AD241" i="1"/>
  <c r="AD243" i="1"/>
  <c r="AD245" i="1"/>
  <c r="AD240" i="1"/>
  <c r="AD261" i="1" s="1"/>
  <c r="AD242" i="1"/>
  <c r="AD263" i="1" s="1"/>
  <c r="AD244" i="1"/>
  <c r="AD265" i="1" s="1"/>
  <c r="Z239" i="1"/>
  <c r="Z241" i="1"/>
  <c r="Z243" i="1"/>
  <c r="Z245" i="1"/>
  <c r="Z240" i="1"/>
  <c r="Z261" i="1" s="1"/>
  <c r="Z242" i="1"/>
  <c r="Z263" i="1" s="1"/>
  <c r="Z244" i="1"/>
  <c r="Z265" i="1" s="1"/>
  <c r="V239" i="1"/>
  <c r="V241" i="1"/>
  <c r="V243" i="1"/>
  <c r="V245" i="1"/>
  <c r="V240" i="1"/>
  <c r="V261" i="1" s="1"/>
  <c r="V242" i="1"/>
  <c r="V263" i="1" s="1"/>
  <c r="V244" i="1"/>
  <c r="V265" i="1" s="1"/>
  <c r="R239" i="1"/>
  <c r="R241" i="1"/>
  <c r="R243" i="1"/>
  <c r="R245" i="1"/>
  <c r="R240" i="1"/>
  <c r="R261" i="1" s="1"/>
  <c r="R242" i="1"/>
  <c r="R263" i="1" s="1"/>
  <c r="R244" i="1"/>
  <c r="R265" i="1" s="1"/>
  <c r="N239" i="1"/>
  <c r="N241" i="1"/>
  <c r="N243" i="1"/>
  <c r="N245" i="1"/>
  <c r="N240" i="1"/>
  <c r="N261" i="1" s="1"/>
  <c r="N242" i="1"/>
  <c r="N263" i="1" s="1"/>
  <c r="N244" i="1"/>
  <c r="N265" i="1" s="1"/>
  <c r="J239" i="1"/>
  <c r="J241" i="1"/>
  <c r="J243" i="1"/>
  <c r="J245" i="1"/>
  <c r="J240" i="1"/>
  <c r="J261" i="1" s="1"/>
  <c r="J242" i="1"/>
  <c r="J263" i="1" s="1"/>
  <c r="J244" i="1"/>
  <c r="J265" i="1" s="1"/>
  <c r="D245" i="1"/>
  <c r="D243" i="1"/>
  <c r="D241" i="1"/>
  <c r="D244" i="1"/>
  <c r="D242" i="1"/>
  <c r="AE240" i="1"/>
  <c r="AE242" i="1"/>
  <c r="AE244" i="1"/>
  <c r="AE239" i="1"/>
  <c r="AE241" i="1"/>
  <c r="AE262" i="1" s="1"/>
  <c r="AE243" i="1"/>
  <c r="AE245" i="1"/>
  <c r="AE266" i="1" s="1"/>
  <c r="AA240" i="1"/>
  <c r="AA242" i="1"/>
  <c r="AA244" i="1"/>
  <c r="AA239" i="1"/>
  <c r="AA241" i="1"/>
  <c r="AA262" i="1" s="1"/>
  <c r="AA243" i="1"/>
  <c r="AA245" i="1"/>
  <c r="AA266" i="1" s="1"/>
  <c r="W240" i="1"/>
  <c r="W242" i="1"/>
  <c r="W244" i="1"/>
  <c r="W239" i="1"/>
  <c r="W241" i="1"/>
  <c r="W262" i="1" s="1"/>
  <c r="W243" i="1"/>
  <c r="W245" i="1"/>
  <c r="W266" i="1" s="1"/>
  <c r="S240" i="1"/>
  <c r="S242" i="1"/>
  <c r="S244" i="1"/>
  <c r="S239" i="1"/>
  <c r="S241" i="1"/>
  <c r="S262" i="1" s="1"/>
  <c r="S243" i="1"/>
  <c r="S245" i="1"/>
  <c r="S266" i="1" s="1"/>
  <c r="O240" i="1"/>
  <c r="O242" i="1"/>
  <c r="O244" i="1"/>
  <c r="O239" i="1"/>
  <c r="O241" i="1"/>
  <c r="O262" i="1" s="1"/>
  <c r="O243" i="1"/>
  <c r="O245" i="1"/>
  <c r="O266" i="1" s="1"/>
  <c r="K240" i="1"/>
  <c r="K242" i="1"/>
  <c r="K244" i="1"/>
  <c r="K239" i="1"/>
  <c r="K241" i="1"/>
  <c r="K262" i="1" s="1"/>
  <c r="K243" i="1"/>
  <c r="K245" i="1"/>
  <c r="K266" i="1" s="1"/>
  <c r="G240" i="1"/>
  <c r="G242" i="1"/>
  <c r="G244" i="1"/>
  <c r="G239" i="1"/>
  <c r="G241" i="1"/>
  <c r="G262" i="1" s="1"/>
  <c r="G243" i="1"/>
  <c r="G245" i="1"/>
  <c r="G266" i="1" s="1"/>
  <c r="C198" i="1"/>
  <c r="D219" i="1"/>
  <c r="D220" i="1"/>
  <c r="AF239" i="1"/>
  <c r="AF241" i="1"/>
  <c r="AF243" i="1"/>
  <c r="AF245" i="1"/>
  <c r="AF240" i="1"/>
  <c r="AF261" i="1" s="1"/>
  <c r="AF242" i="1"/>
  <c r="AF263" i="1" s="1"/>
  <c r="AF244" i="1"/>
  <c r="AF265" i="1" s="1"/>
  <c r="AB239" i="1"/>
  <c r="AB241" i="1"/>
  <c r="AB243" i="1"/>
  <c r="AB264" i="1" s="1"/>
  <c r="AB245" i="1"/>
  <c r="AB240" i="1"/>
  <c r="AB242" i="1"/>
  <c r="AB263" i="1" s="1"/>
  <c r="AB244" i="1"/>
  <c r="AB265" i="1" s="1"/>
  <c r="X239" i="1"/>
  <c r="X241" i="1"/>
  <c r="X243" i="1"/>
  <c r="X245" i="1"/>
  <c r="X240" i="1"/>
  <c r="X261" i="1" s="1"/>
  <c r="X242" i="1"/>
  <c r="X244" i="1"/>
  <c r="X265" i="1" s="1"/>
  <c r="T239" i="1"/>
  <c r="T241" i="1"/>
  <c r="T243" i="1"/>
  <c r="T264" i="1" s="1"/>
  <c r="T245" i="1"/>
  <c r="T240" i="1"/>
  <c r="T242" i="1"/>
  <c r="T263" i="1" s="1"/>
  <c r="T244" i="1"/>
  <c r="P239" i="1"/>
  <c r="P241" i="1"/>
  <c r="P243" i="1"/>
  <c r="P245" i="1"/>
  <c r="P240" i="1"/>
  <c r="P261" i="1" s="1"/>
  <c r="P242" i="1"/>
  <c r="P244" i="1"/>
  <c r="P265" i="1" s="1"/>
  <c r="L239" i="1"/>
  <c r="L241" i="1"/>
  <c r="L243" i="1"/>
  <c r="L245" i="1"/>
  <c r="L240" i="1"/>
  <c r="L242" i="1"/>
  <c r="L263" i="1" s="1"/>
  <c r="L244" i="1"/>
  <c r="H239" i="1"/>
  <c r="H241" i="1"/>
  <c r="H243" i="1"/>
  <c r="H245" i="1"/>
  <c r="H240" i="1"/>
  <c r="H261" i="1" s="1"/>
  <c r="H242" i="1"/>
  <c r="H244" i="1"/>
  <c r="H265" i="1" s="1"/>
  <c r="E240" i="1"/>
  <c r="E242" i="1"/>
  <c r="E244" i="1"/>
  <c r="E239" i="1"/>
  <c r="E241" i="1"/>
  <c r="E243" i="1"/>
  <c r="E245" i="1"/>
  <c r="AG240" i="1"/>
  <c r="AG242" i="1"/>
  <c r="AG244" i="1"/>
  <c r="AG239" i="1"/>
  <c r="AG241" i="1"/>
  <c r="AG262" i="1" s="1"/>
  <c r="AG243" i="1"/>
  <c r="AG245" i="1"/>
  <c r="AG266" i="1" s="1"/>
  <c r="AC240" i="1"/>
  <c r="AC242" i="1"/>
  <c r="AC244" i="1"/>
  <c r="AC239" i="1"/>
  <c r="AC241" i="1"/>
  <c r="AC243" i="1"/>
  <c r="AC245" i="1"/>
  <c r="Y240" i="1"/>
  <c r="Y242" i="1"/>
  <c r="Y244" i="1"/>
  <c r="Y239" i="1"/>
  <c r="Y241" i="1"/>
  <c r="Y262" i="1" s="1"/>
  <c r="Y243" i="1"/>
  <c r="Y245" i="1"/>
  <c r="Y266" i="1" s="1"/>
  <c r="U240" i="1"/>
  <c r="U242" i="1"/>
  <c r="U244" i="1"/>
  <c r="U239" i="1"/>
  <c r="U241" i="1"/>
  <c r="U243" i="1"/>
  <c r="U245" i="1"/>
  <c r="Q240" i="1"/>
  <c r="Q242" i="1"/>
  <c r="Q244" i="1"/>
  <c r="Q239" i="1"/>
  <c r="Q241" i="1"/>
  <c r="Q262" i="1" s="1"/>
  <c r="Q243" i="1"/>
  <c r="Q245" i="1"/>
  <c r="Q266" i="1" s="1"/>
  <c r="M240" i="1"/>
  <c r="M242" i="1"/>
  <c r="M244" i="1"/>
  <c r="M239" i="1"/>
  <c r="M241" i="1"/>
  <c r="M243" i="1"/>
  <c r="M245" i="1"/>
  <c r="I240" i="1"/>
  <c r="I242" i="1"/>
  <c r="I244" i="1"/>
  <c r="I239" i="1"/>
  <c r="I241" i="1"/>
  <c r="I262" i="1" s="1"/>
  <c r="I243" i="1"/>
  <c r="I245" i="1"/>
  <c r="I266" i="1" s="1"/>
  <c r="H2" i="10"/>
  <c r="G209" i="10"/>
  <c r="G208" i="10"/>
  <c r="G207" i="10"/>
  <c r="G21" i="10" s="1"/>
  <c r="G179" i="10"/>
  <c r="G178" i="10"/>
  <c r="G177" i="10"/>
  <c r="G147" i="10"/>
  <c r="G149" i="10"/>
  <c r="G148" i="10"/>
  <c r="G117" i="10"/>
  <c r="G87" i="10"/>
  <c r="G119" i="10"/>
  <c r="G118" i="10"/>
  <c r="G89" i="10"/>
  <c r="G88" i="10"/>
  <c r="G57" i="10"/>
  <c r="G59" i="10"/>
  <c r="G58" i="10"/>
  <c r="D166" i="1"/>
  <c r="D167" i="1"/>
  <c r="D168" i="1"/>
  <c r="D169" i="1"/>
  <c r="D170" i="1"/>
  <c r="D171" i="1"/>
  <c r="E166" i="1"/>
  <c r="E167" i="1"/>
  <c r="E168" i="1"/>
  <c r="E169" i="1"/>
  <c r="E170" i="1"/>
  <c r="E171" i="1"/>
  <c r="F6" i="10"/>
  <c r="F173" i="1" s="1"/>
  <c r="F7" i="10"/>
  <c r="F8" i="10"/>
  <c r="G6" i="10"/>
  <c r="G7" i="10"/>
  <c r="G8" i="10"/>
  <c r="B29" i="10"/>
  <c r="B58" i="10"/>
  <c r="B88" i="10" s="1"/>
  <c r="B118" i="10" s="1"/>
  <c r="B148" i="10" s="1"/>
  <c r="B178" i="10" s="1"/>
  <c r="B208" i="10" s="1"/>
  <c r="E157" i="1"/>
  <c r="E159" i="1"/>
  <c r="E161" i="1"/>
  <c r="E163" i="1"/>
  <c r="E165" i="1"/>
  <c r="E156" i="1"/>
  <c r="E158" i="1"/>
  <c r="E179" i="1" s="1"/>
  <c r="E160" i="1"/>
  <c r="E181" i="1" s="1"/>
  <c r="E162" i="1"/>
  <c r="E164" i="1"/>
  <c r="E155" i="1"/>
  <c r="D156" i="1"/>
  <c r="D158" i="1"/>
  <c r="D160" i="1"/>
  <c r="D162" i="1"/>
  <c r="D164" i="1"/>
  <c r="D155" i="1"/>
  <c r="D157" i="1"/>
  <c r="D159" i="1"/>
  <c r="D161" i="1"/>
  <c r="D163" i="1"/>
  <c r="D165" i="1"/>
  <c r="F158" i="1"/>
  <c r="F162" i="1"/>
  <c r="F155" i="1"/>
  <c r="F159" i="1"/>
  <c r="F163" i="1"/>
  <c r="D29" i="1"/>
  <c r="D30" i="1"/>
  <c r="D31" i="1"/>
  <c r="D32" i="1"/>
  <c r="D33" i="1"/>
  <c r="D34" i="1"/>
  <c r="D35" i="1"/>
  <c r="D36" i="1"/>
  <c r="D37" i="1"/>
  <c r="D38" i="1"/>
  <c r="D39" i="1"/>
  <c r="D67" i="1" l="1"/>
  <c r="A19" i="13"/>
  <c r="D194" i="1"/>
  <c r="F172" i="1"/>
  <c r="D193" i="1"/>
  <c r="E193" i="1"/>
  <c r="L264" i="1"/>
  <c r="K264" i="1"/>
  <c r="S264" i="1"/>
  <c r="AA264" i="1"/>
  <c r="F184" i="1"/>
  <c r="AC264" i="1"/>
  <c r="F156" i="1"/>
  <c r="F165" i="1"/>
  <c r="F186" i="1" s="1"/>
  <c r="F161" i="1"/>
  <c r="F157" i="1"/>
  <c r="F164" i="1"/>
  <c r="F160" i="1"/>
  <c r="M266" i="1"/>
  <c r="M262" i="1"/>
  <c r="U266" i="1"/>
  <c r="U262" i="1"/>
  <c r="AC266" i="1"/>
  <c r="AC262" i="1"/>
  <c r="E266" i="1"/>
  <c r="E262" i="1"/>
  <c r="H263" i="1"/>
  <c r="L265" i="1"/>
  <c r="L261" i="1"/>
  <c r="P263" i="1"/>
  <c r="T265" i="1"/>
  <c r="T261" i="1"/>
  <c r="X263" i="1"/>
  <c r="AB261" i="1"/>
  <c r="F264" i="1"/>
  <c r="C223" i="1"/>
  <c r="C221" i="1"/>
  <c r="M264" i="1"/>
  <c r="U264" i="1"/>
  <c r="E264" i="1"/>
  <c r="C240" i="1"/>
  <c r="N264" i="1"/>
  <c r="V264" i="1"/>
  <c r="AD264" i="1"/>
  <c r="F185" i="1"/>
  <c r="E183" i="1"/>
  <c r="C244" i="1"/>
  <c r="D265" i="1"/>
  <c r="C241" i="1"/>
  <c r="D262" i="1"/>
  <c r="C245" i="1"/>
  <c r="D266" i="1"/>
  <c r="F181" i="1"/>
  <c r="F177" i="1"/>
  <c r="E182" i="1"/>
  <c r="E178" i="1"/>
  <c r="I264" i="1"/>
  <c r="I265" i="1"/>
  <c r="I261" i="1"/>
  <c r="M263" i="1"/>
  <c r="Q264" i="1"/>
  <c r="Q265" i="1"/>
  <c r="Q261" i="1"/>
  <c r="U263" i="1"/>
  <c r="Y264" i="1"/>
  <c r="Y265" i="1"/>
  <c r="Y261" i="1"/>
  <c r="AC263" i="1"/>
  <c r="AG264" i="1"/>
  <c r="AG265" i="1"/>
  <c r="AG261" i="1"/>
  <c r="E263" i="1"/>
  <c r="H264" i="1"/>
  <c r="L266" i="1"/>
  <c r="L262" i="1"/>
  <c r="P264" i="1"/>
  <c r="T266" i="1"/>
  <c r="T262" i="1"/>
  <c r="X264" i="1"/>
  <c r="AB266" i="1"/>
  <c r="AB262" i="1"/>
  <c r="AF264" i="1"/>
  <c r="G264" i="1"/>
  <c r="G265" i="1"/>
  <c r="G261" i="1"/>
  <c r="K263" i="1"/>
  <c r="O264" i="1"/>
  <c r="O265" i="1"/>
  <c r="O261" i="1"/>
  <c r="S263" i="1"/>
  <c r="W264" i="1"/>
  <c r="W265" i="1"/>
  <c r="W261" i="1"/>
  <c r="AA263" i="1"/>
  <c r="AE264" i="1"/>
  <c r="AE265" i="1"/>
  <c r="AE261" i="1"/>
  <c r="J264" i="1"/>
  <c r="N266" i="1"/>
  <c r="N262" i="1"/>
  <c r="R264" i="1"/>
  <c r="V266" i="1"/>
  <c r="V262" i="1"/>
  <c r="Z264" i="1"/>
  <c r="AD266" i="1"/>
  <c r="AD262" i="1"/>
  <c r="C242" i="1"/>
  <c r="C263" i="1" s="1"/>
  <c r="D263" i="1"/>
  <c r="C243" i="1"/>
  <c r="C264" i="1" s="1"/>
  <c r="D264" i="1"/>
  <c r="I263" i="1"/>
  <c r="M265" i="1"/>
  <c r="M261" i="1"/>
  <c r="Q263" i="1"/>
  <c r="U265" i="1"/>
  <c r="U261" i="1"/>
  <c r="Y263" i="1"/>
  <c r="AC265" i="1"/>
  <c r="AC261" i="1"/>
  <c r="AG263" i="1"/>
  <c r="E265" i="1"/>
  <c r="E261" i="1"/>
  <c r="H266" i="1"/>
  <c r="H262" i="1"/>
  <c r="P266" i="1"/>
  <c r="P262" i="1"/>
  <c r="X266" i="1"/>
  <c r="X262" i="1"/>
  <c r="AF266" i="1"/>
  <c r="AF262" i="1"/>
  <c r="G263" i="1"/>
  <c r="K265" i="1"/>
  <c r="K261" i="1"/>
  <c r="O263" i="1"/>
  <c r="S265" i="1"/>
  <c r="S261" i="1"/>
  <c r="W263" i="1"/>
  <c r="AA265" i="1"/>
  <c r="AA261" i="1"/>
  <c r="AE263" i="1"/>
  <c r="J266" i="1"/>
  <c r="J262" i="1"/>
  <c r="R266" i="1"/>
  <c r="R262" i="1"/>
  <c r="Z266" i="1"/>
  <c r="Z262" i="1"/>
  <c r="F266" i="1"/>
  <c r="F262" i="1"/>
  <c r="G15" i="10"/>
  <c r="G17" i="10"/>
  <c r="G16" i="10"/>
  <c r="G18" i="10"/>
  <c r="G9" i="10"/>
  <c r="G11" i="10"/>
  <c r="G10" i="10"/>
  <c r="G12" i="10"/>
  <c r="G13" i="10"/>
  <c r="G14" i="10"/>
  <c r="I2" i="10"/>
  <c r="H209" i="10"/>
  <c r="H208" i="10"/>
  <c r="H210" i="10"/>
  <c r="H207" i="10"/>
  <c r="H21" i="10" s="1"/>
  <c r="H180" i="10"/>
  <c r="H177" i="10"/>
  <c r="H179" i="10"/>
  <c r="H178" i="10"/>
  <c r="H149" i="10"/>
  <c r="H148" i="10"/>
  <c r="H150" i="10"/>
  <c r="H147" i="10"/>
  <c r="H119" i="10"/>
  <c r="H118" i="10"/>
  <c r="H89" i="10"/>
  <c r="H88" i="10"/>
  <c r="H120" i="10"/>
  <c r="H117" i="10"/>
  <c r="H90" i="10"/>
  <c r="H87" i="10"/>
  <c r="H59" i="10"/>
  <c r="H58" i="10"/>
  <c r="H60" i="10"/>
  <c r="H57" i="10"/>
  <c r="H29" i="10"/>
  <c r="H30" i="10"/>
  <c r="H27" i="10"/>
  <c r="H28" i="10"/>
  <c r="G19" i="10"/>
  <c r="G20" i="10"/>
  <c r="G4" i="10"/>
  <c r="G3" i="10"/>
  <c r="G5" i="10"/>
  <c r="F167" i="1"/>
  <c r="F188" i="1" s="1"/>
  <c r="D184" i="1"/>
  <c r="D180" i="1"/>
  <c r="D183" i="1"/>
  <c r="D186" i="1"/>
  <c r="D182" i="1"/>
  <c r="D178" i="1"/>
  <c r="D185" i="1"/>
  <c r="D181" i="1"/>
  <c r="D177" i="1"/>
  <c r="D191" i="1"/>
  <c r="D189" i="1"/>
  <c r="D187" i="1"/>
  <c r="F180" i="1"/>
  <c r="F183" i="1"/>
  <c r="F179" i="1"/>
  <c r="E185" i="1"/>
  <c r="E177" i="1"/>
  <c r="E184" i="1"/>
  <c r="E180" i="1"/>
  <c r="E192" i="1"/>
  <c r="E190" i="1"/>
  <c r="E188" i="1"/>
  <c r="G170" i="1"/>
  <c r="F170" i="1"/>
  <c r="F191" i="1" s="1"/>
  <c r="F168" i="1"/>
  <c r="F189" i="1" s="1"/>
  <c r="F166" i="1"/>
  <c r="F187" i="1" s="1"/>
  <c r="D179" i="1"/>
  <c r="D192" i="1"/>
  <c r="D190" i="1"/>
  <c r="D188" i="1"/>
  <c r="E186" i="1"/>
  <c r="E191" i="1"/>
  <c r="E189" i="1"/>
  <c r="E187" i="1"/>
  <c r="F171" i="1"/>
  <c r="F192" i="1" s="1"/>
  <c r="F169" i="1"/>
  <c r="F190" i="1" s="1"/>
  <c r="D61" i="1"/>
  <c r="D62" i="1"/>
  <c r="D63" i="1"/>
  <c r="D64" i="1"/>
  <c r="D65" i="1"/>
  <c r="D66" i="1"/>
  <c r="D58" i="1"/>
  <c r="D59" i="1"/>
  <c r="D60" i="1"/>
  <c r="D55" i="1"/>
  <c r="D56" i="1"/>
  <c r="D57" i="1"/>
  <c r="D53" i="1"/>
  <c r="D54" i="1"/>
  <c r="D52" i="1"/>
  <c r="D51" i="1"/>
  <c r="B30" i="10"/>
  <c r="B59" i="10"/>
  <c r="B89" i="10" s="1"/>
  <c r="B119" i="10" s="1"/>
  <c r="B149" i="10" s="1"/>
  <c r="B179" i="10" s="1"/>
  <c r="B209" i="10" s="1"/>
  <c r="S5" i="7"/>
  <c r="T5" i="7" s="1"/>
  <c r="U5" i="7" s="1"/>
  <c r="V5" i="7" s="1"/>
  <c r="W5" i="7" s="1"/>
  <c r="X5" i="7" s="1"/>
  <c r="Y5" i="7" s="1"/>
  <c r="Z5" i="7" s="1"/>
  <c r="AA5" i="7" s="1"/>
  <c r="AB5" i="7" s="1"/>
  <c r="AC5" i="7" s="1"/>
  <c r="AD5" i="7" s="1"/>
  <c r="AE5" i="7" s="1"/>
  <c r="AF5" i="7" s="1"/>
  <c r="AG5" i="7" s="1"/>
  <c r="AH5" i="7" s="1"/>
  <c r="AI5" i="7" s="1"/>
  <c r="AJ5" i="7" s="1"/>
  <c r="AK5" i="7" s="1"/>
  <c r="S6" i="7"/>
  <c r="T6" i="7" s="1"/>
  <c r="U6" i="7" s="1"/>
  <c r="V6" i="7" s="1"/>
  <c r="W6" i="7" s="1"/>
  <c r="X6" i="7" s="1"/>
  <c r="Y6" i="7" s="1"/>
  <c r="Z6" i="7" s="1"/>
  <c r="AA6" i="7" s="1"/>
  <c r="AB6" i="7" s="1"/>
  <c r="AC6" i="7" s="1"/>
  <c r="AD6" i="7" s="1"/>
  <c r="AE6" i="7" s="1"/>
  <c r="AF6" i="7" s="1"/>
  <c r="AG6" i="7" s="1"/>
  <c r="AH6" i="7" s="1"/>
  <c r="AI6" i="7" s="1"/>
  <c r="AJ6" i="7" s="1"/>
  <c r="AK6" i="7" s="1"/>
  <c r="S7" i="7"/>
  <c r="T7" i="7" s="1"/>
  <c r="U7" i="7" s="1"/>
  <c r="V7" i="7" s="1"/>
  <c r="W7" i="7" s="1"/>
  <c r="X7" i="7" s="1"/>
  <c r="Y7" i="7" s="1"/>
  <c r="Z7" i="7" s="1"/>
  <c r="AA7" i="7" s="1"/>
  <c r="AB7" i="7" s="1"/>
  <c r="AC7" i="7" s="1"/>
  <c r="AD7" i="7" s="1"/>
  <c r="AE7" i="7" s="1"/>
  <c r="AF7" i="7" s="1"/>
  <c r="AG7" i="7" s="1"/>
  <c r="AH7" i="7" s="1"/>
  <c r="AI7" i="7" s="1"/>
  <c r="AJ7" i="7" s="1"/>
  <c r="AK7" i="7" s="1"/>
  <c r="S8" i="7"/>
  <c r="T8" i="7" s="1"/>
  <c r="U8" i="7" s="1"/>
  <c r="V8" i="7" s="1"/>
  <c r="W8" i="7" s="1"/>
  <c r="X8" i="7" s="1"/>
  <c r="Y8" i="7" s="1"/>
  <c r="Z8" i="7" s="1"/>
  <c r="AA8" i="7" s="1"/>
  <c r="AB8" i="7" s="1"/>
  <c r="AC8" i="7" s="1"/>
  <c r="AD8" i="7" s="1"/>
  <c r="AE8" i="7" s="1"/>
  <c r="AF8" i="7" s="1"/>
  <c r="AG8" i="7" s="1"/>
  <c r="AH8" i="7" s="1"/>
  <c r="AI8" i="7" s="1"/>
  <c r="AJ8" i="7" s="1"/>
  <c r="AK8" i="7" s="1"/>
  <c r="S9" i="7"/>
  <c r="T9" i="7" s="1"/>
  <c r="U9" i="7" s="1"/>
  <c r="V9" i="7" s="1"/>
  <c r="W9" i="7" s="1"/>
  <c r="X9" i="7" s="1"/>
  <c r="Y9" i="7" s="1"/>
  <c r="Z9" i="7" s="1"/>
  <c r="AA9" i="7" s="1"/>
  <c r="AB9" i="7" s="1"/>
  <c r="AC9" i="7" s="1"/>
  <c r="AD9" i="7" s="1"/>
  <c r="AE9" i="7" s="1"/>
  <c r="AF9" i="7" s="1"/>
  <c r="AG9" i="7" s="1"/>
  <c r="AH9" i="7" s="1"/>
  <c r="AI9" i="7" s="1"/>
  <c r="AJ9" i="7" s="1"/>
  <c r="AK9" i="7" s="1"/>
  <c r="S10" i="7"/>
  <c r="T10" i="7" s="1"/>
  <c r="U10" i="7" s="1"/>
  <c r="V10" i="7" s="1"/>
  <c r="W10" i="7" s="1"/>
  <c r="X10" i="7" s="1"/>
  <c r="Y10" i="7" s="1"/>
  <c r="Z10" i="7" s="1"/>
  <c r="AA10" i="7" s="1"/>
  <c r="AB10" i="7" s="1"/>
  <c r="AC10" i="7" s="1"/>
  <c r="AD10" i="7" s="1"/>
  <c r="AE10" i="7" s="1"/>
  <c r="AF10" i="7" s="1"/>
  <c r="AG10" i="7" s="1"/>
  <c r="AH10" i="7" s="1"/>
  <c r="AI10" i="7" s="1"/>
  <c r="AJ10" i="7" s="1"/>
  <c r="AK10" i="7" s="1"/>
  <c r="S11" i="7"/>
  <c r="T11" i="7" s="1"/>
  <c r="U11" i="7" s="1"/>
  <c r="V11" i="7" s="1"/>
  <c r="W11" i="7" s="1"/>
  <c r="X11" i="7" s="1"/>
  <c r="Y11" i="7" s="1"/>
  <c r="Z11" i="7" s="1"/>
  <c r="AA11" i="7" s="1"/>
  <c r="AB11" i="7" s="1"/>
  <c r="AC11" i="7" s="1"/>
  <c r="AD11" i="7" s="1"/>
  <c r="AE11" i="7" s="1"/>
  <c r="AF11" i="7" s="1"/>
  <c r="AG11" i="7" s="1"/>
  <c r="AH11" i="7" s="1"/>
  <c r="AI11" i="7" s="1"/>
  <c r="AJ11" i="7" s="1"/>
  <c r="AK11" i="7" s="1"/>
  <c r="S12" i="7"/>
  <c r="T12" i="7" s="1"/>
  <c r="U12" i="7" s="1"/>
  <c r="V12" i="7" s="1"/>
  <c r="W12" i="7" s="1"/>
  <c r="X12" i="7" s="1"/>
  <c r="Y12" i="7" s="1"/>
  <c r="Z12" i="7" s="1"/>
  <c r="AA12" i="7" s="1"/>
  <c r="AB12" i="7" s="1"/>
  <c r="AC12" i="7" s="1"/>
  <c r="AD12" i="7" s="1"/>
  <c r="AE12" i="7" s="1"/>
  <c r="AF12" i="7" s="1"/>
  <c r="AG12" i="7" s="1"/>
  <c r="AH12" i="7" s="1"/>
  <c r="AI12" i="7" s="1"/>
  <c r="AJ12" i="7" s="1"/>
  <c r="AK12" i="7" s="1"/>
  <c r="S13" i="7"/>
  <c r="T13" i="7" s="1"/>
  <c r="U13" i="7" s="1"/>
  <c r="V13" i="7" s="1"/>
  <c r="W13" i="7" s="1"/>
  <c r="X13" i="7" s="1"/>
  <c r="Y13" i="7" s="1"/>
  <c r="Z13" i="7" s="1"/>
  <c r="AA13" i="7" s="1"/>
  <c r="AB13" i="7" s="1"/>
  <c r="AC13" i="7" s="1"/>
  <c r="AD13" i="7" s="1"/>
  <c r="AE13" i="7" s="1"/>
  <c r="AF13" i="7" s="1"/>
  <c r="AG13" i="7" s="1"/>
  <c r="AH13" i="7" s="1"/>
  <c r="AI13" i="7" s="1"/>
  <c r="AJ13" i="7" s="1"/>
  <c r="AK13" i="7" s="1"/>
  <c r="S14" i="7"/>
  <c r="T14" i="7" s="1"/>
  <c r="U14" i="7" s="1"/>
  <c r="V14" i="7" s="1"/>
  <c r="W14" i="7" s="1"/>
  <c r="X14" i="7" s="1"/>
  <c r="Y14" i="7" s="1"/>
  <c r="Z14" i="7" s="1"/>
  <c r="AA14" i="7" s="1"/>
  <c r="AB14" i="7" s="1"/>
  <c r="AC14" i="7" s="1"/>
  <c r="AD14" i="7" s="1"/>
  <c r="AE14" i="7" s="1"/>
  <c r="AF14" i="7" s="1"/>
  <c r="AG14" i="7" s="1"/>
  <c r="AH14" i="7" s="1"/>
  <c r="AI14" i="7" s="1"/>
  <c r="AJ14" i="7" s="1"/>
  <c r="AK14" i="7" s="1"/>
  <c r="S15" i="7"/>
  <c r="T15" i="7" s="1"/>
  <c r="U15" i="7" s="1"/>
  <c r="V15" i="7" s="1"/>
  <c r="W15" i="7" s="1"/>
  <c r="X15" i="7" s="1"/>
  <c r="Y15" i="7" s="1"/>
  <c r="Z15" i="7" s="1"/>
  <c r="AA15" i="7" s="1"/>
  <c r="AB15" i="7" s="1"/>
  <c r="AC15" i="7" s="1"/>
  <c r="AD15" i="7" s="1"/>
  <c r="AE15" i="7" s="1"/>
  <c r="AF15" i="7" s="1"/>
  <c r="AG15" i="7" s="1"/>
  <c r="AH15" i="7" s="1"/>
  <c r="AI15" i="7" s="1"/>
  <c r="AJ15" i="7" s="1"/>
  <c r="AK15" i="7" s="1"/>
  <c r="S16" i="7"/>
  <c r="T16" i="7" s="1"/>
  <c r="U16" i="7" s="1"/>
  <c r="V16" i="7" s="1"/>
  <c r="W16" i="7" s="1"/>
  <c r="X16" i="7" s="1"/>
  <c r="Y16" i="7" s="1"/>
  <c r="Z16" i="7" s="1"/>
  <c r="AA16" i="7" s="1"/>
  <c r="AB16" i="7" s="1"/>
  <c r="AC16" i="7" s="1"/>
  <c r="AD16" i="7" s="1"/>
  <c r="AE16" i="7" s="1"/>
  <c r="AF16" i="7" s="1"/>
  <c r="AG16" i="7" s="1"/>
  <c r="AH16" i="7" s="1"/>
  <c r="AI16" i="7" s="1"/>
  <c r="AJ16" i="7" s="1"/>
  <c r="AK16" i="7" s="1"/>
  <c r="S17" i="7"/>
  <c r="T17" i="7" s="1"/>
  <c r="U17" i="7" s="1"/>
  <c r="V17" i="7" s="1"/>
  <c r="W17" i="7" s="1"/>
  <c r="X17" i="7" s="1"/>
  <c r="Y17" i="7" s="1"/>
  <c r="Z17" i="7" s="1"/>
  <c r="AA17" i="7" s="1"/>
  <c r="AB17" i="7" s="1"/>
  <c r="AC17" i="7" s="1"/>
  <c r="AD17" i="7" s="1"/>
  <c r="AE17" i="7" s="1"/>
  <c r="AF17" i="7" s="1"/>
  <c r="AG17" i="7" s="1"/>
  <c r="AH17" i="7" s="1"/>
  <c r="AI17" i="7" s="1"/>
  <c r="AJ17" i="7" s="1"/>
  <c r="AK17" i="7" s="1"/>
  <c r="S18" i="7"/>
  <c r="T18" i="7" s="1"/>
  <c r="U18" i="7" s="1"/>
  <c r="V18" i="7" s="1"/>
  <c r="W18" i="7" s="1"/>
  <c r="X18" i="7" s="1"/>
  <c r="Y18" i="7" s="1"/>
  <c r="Z18" i="7" s="1"/>
  <c r="AA18" i="7" s="1"/>
  <c r="AB18" i="7" s="1"/>
  <c r="AC18" i="7" s="1"/>
  <c r="AD18" i="7" s="1"/>
  <c r="AE18" i="7" s="1"/>
  <c r="AF18" i="7" s="1"/>
  <c r="AG18" i="7" s="1"/>
  <c r="AH18" i="7" s="1"/>
  <c r="AI18" i="7" s="1"/>
  <c r="AJ18" i="7" s="1"/>
  <c r="AK18" i="7" s="1"/>
  <c r="S19" i="7"/>
  <c r="T19" i="7" s="1"/>
  <c r="U19" i="7" s="1"/>
  <c r="V19" i="7" s="1"/>
  <c r="W19" i="7" s="1"/>
  <c r="X19" i="7" s="1"/>
  <c r="Y19" i="7" s="1"/>
  <c r="Z19" i="7" s="1"/>
  <c r="AA19" i="7" s="1"/>
  <c r="AB19" i="7" s="1"/>
  <c r="AC19" i="7" s="1"/>
  <c r="AD19" i="7" s="1"/>
  <c r="AE19" i="7" s="1"/>
  <c r="AF19" i="7" s="1"/>
  <c r="AG19" i="7" s="1"/>
  <c r="AH19" i="7" s="1"/>
  <c r="AI19" i="7" s="1"/>
  <c r="AJ19" i="7" s="1"/>
  <c r="AK19" i="7" s="1"/>
  <c r="S20" i="7"/>
  <c r="T20" i="7" s="1"/>
  <c r="U20" i="7" s="1"/>
  <c r="V20" i="7" s="1"/>
  <c r="W20" i="7" s="1"/>
  <c r="X20" i="7" s="1"/>
  <c r="Y20" i="7" s="1"/>
  <c r="Z20" i="7" s="1"/>
  <c r="AA20" i="7" s="1"/>
  <c r="AB20" i="7" s="1"/>
  <c r="AC20" i="7" s="1"/>
  <c r="AD20" i="7" s="1"/>
  <c r="AE20" i="7" s="1"/>
  <c r="AF20" i="7" s="1"/>
  <c r="AG20" i="7" s="1"/>
  <c r="AH20" i="7" s="1"/>
  <c r="AI20" i="7" s="1"/>
  <c r="AJ20" i="7" s="1"/>
  <c r="AK20" i="7" s="1"/>
  <c r="S21" i="7"/>
  <c r="T21" i="7" s="1"/>
  <c r="U21" i="7" s="1"/>
  <c r="V21" i="7" s="1"/>
  <c r="W21" i="7" s="1"/>
  <c r="X21" i="7" s="1"/>
  <c r="Y21" i="7" s="1"/>
  <c r="Z21" i="7" s="1"/>
  <c r="AA21" i="7" s="1"/>
  <c r="AB21" i="7" s="1"/>
  <c r="AC21" i="7" s="1"/>
  <c r="AD21" i="7" s="1"/>
  <c r="AE21" i="7" s="1"/>
  <c r="AF21" i="7" s="1"/>
  <c r="AG21" i="7" s="1"/>
  <c r="AH21" i="7" s="1"/>
  <c r="AI21" i="7" s="1"/>
  <c r="AJ21" i="7" s="1"/>
  <c r="AK21" i="7" s="1"/>
  <c r="S22" i="7"/>
  <c r="T22" i="7" s="1"/>
  <c r="U22" i="7" s="1"/>
  <c r="V22" i="7" s="1"/>
  <c r="W22" i="7" s="1"/>
  <c r="X22" i="7" s="1"/>
  <c r="Y22" i="7" s="1"/>
  <c r="Z22" i="7" s="1"/>
  <c r="AA22" i="7" s="1"/>
  <c r="AB22" i="7" s="1"/>
  <c r="AC22" i="7" s="1"/>
  <c r="AD22" i="7" s="1"/>
  <c r="AE22" i="7" s="1"/>
  <c r="AF22" i="7" s="1"/>
  <c r="AG22" i="7" s="1"/>
  <c r="AH22" i="7" s="1"/>
  <c r="AI22" i="7" s="1"/>
  <c r="AJ22" i="7" s="1"/>
  <c r="AK22" i="7" s="1"/>
  <c r="S23" i="7"/>
  <c r="T23" i="7" s="1"/>
  <c r="U23" i="7" s="1"/>
  <c r="V23" i="7" s="1"/>
  <c r="W23" i="7" s="1"/>
  <c r="X23" i="7" s="1"/>
  <c r="Y23" i="7" s="1"/>
  <c r="Z23" i="7" s="1"/>
  <c r="AA23" i="7" s="1"/>
  <c r="AB23" i="7" s="1"/>
  <c r="AC23" i="7" s="1"/>
  <c r="AD23" i="7" s="1"/>
  <c r="AE23" i="7" s="1"/>
  <c r="AF23" i="7" s="1"/>
  <c r="AG23" i="7" s="1"/>
  <c r="AH23" i="7" s="1"/>
  <c r="AI23" i="7" s="1"/>
  <c r="AJ23" i="7" s="1"/>
  <c r="AK23" i="7" s="1"/>
  <c r="S24" i="7"/>
  <c r="T24" i="7" s="1"/>
  <c r="U24" i="7" s="1"/>
  <c r="V24" i="7" s="1"/>
  <c r="W24" i="7" s="1"/>
  <c r="X24" i="7" s="1"/>
  <c r="Y24" i="7" s="1"/>
  <c r="Z24" i="7" s="1"/>
  <c r="AA24" i="7" s="1"/>
  <c r="AB24" i="7" s="1"/>
  <c r="AC24" i="7" s="1"/>
  <c r="AD24" i="7" s="1"/>
  <c r="AE24" i="7" s="1"/>
  <c r="AF24" i="7" s="1"/>
  <c r="AG24" i="7" s="1"/>
  <c r="AH24" i="7" s="1"/>
  <c r="AI24" i="7" s="1"/>
  <c r="AJ24" i="7" s="1"/>
  <c r="AK24" i="7" s="1"/>
  <c r="S25" i="7"/>
  <c r="T25" i="7" s="1"/>
  <c r="U25" i="7" s="1"/>
  <c r="V25" i="7" s="1"/>
  <c r="W25" i="7" s="1"/>
  <c r="X25" i="7" s="1"/>
  <c r="Y25" i="7" s="1"/>
  <c r="Z25" i="7" s="1"/>
  <c r="AA25" i="7" s="1"/>
  <c r="AB25" i="7" s="1"/>
  <c r="AC25" i="7" s="1"/>
  <c r="AD25" i="7" s="1"/>
  <c r="AE25" i="7" s="1"/>
  <c r="AF25" i="7" s="1"/>
  <c r="AG25" i="7" s="1"/>
  <c r="AH25" i="7" s="1"/>
  <c r="AI25" i="7" s="1"/>
  <c r="AJ25" i="7" s="1"/>
  <c r="AK25" i="7" s="1"/>
  <c r="S26" i="7"/>
  <c r="T26" i="7" s="1"/>
  <c r="U26" i="7" s="1"/>
  <c r="V26" i="7" s="1"/>
  <c r="W26" i="7" s="1"/>
  <c r="X26" i="7" s="1"/>
  <c r="Y26" i="7" s="1"/>
  <c r="Z26" i="7" s="1"/>
  <c r="AA26" i="7" s="1"/>
  <c r="AB26" i="7" s="1"/>
  <c r="AC26" i="7" s="1"/>
  <c r="AD26" i="7" s="1"/>
  <c r="AE26" i="7" s="1"/>
  <c r="AF26" i="7" s="1"/>
  <c r="AG26" i="7" s="1"/>
  <c r="AH26" i="7" s="1"/>
  <c r="AI26" i="7" s="1"/>
  <c r="AJ26" i="7" s="1"/>
  <c r="AK26" i="7" s="1"/>
  <c r="T27" i="7"/>
  <c r="U27" i="7" s="1"/>
  <c r="V27" i="7" s="1"/>
  <c r="W27" i="7" s="1"/>
  <c r="X27" i="7" s="1"/>
  <c r="Y27" i="7" s="1"/>
  <c r="Z27" i="7" s="1"/>
  <c r="AA27" i="7" s="1"/>
  <c r="AB27" i="7" s="1"/>
  <c r="AC27" i="7" s="1"/>
  <c r="AD27" i="7" s="1"/>
  <c r="AE27" i="7" s="1"/>
  <c r="AF27" i="7" s="1"/>
  <c r="AG27" i="7" s="1"/>
  <c r="AH27" i="7" s="1"/>
  <c r="AI27" i="7" s="1"/>
  <c r="AJ27" i="7" s="1"/>
  <c r="AK27" i="7" s="1"/>
  <c r="T28" i="7"/>
  <c r="U28" i="7" s="1"/>
  <c r="V28" i="7" s="1"/>
  <c r="W28" i="7" s="1"/>
  <c r="X28" i="7" s="1"/>
  <c r="Y28" i="7" s="1"/>
  <c r="Z28" i="7" s="1"/>
  <c r="AA28" i="7" s="1"/>
  <c r="AB28" i="7" s="1"/>
  <c r="AC28" i="7" s="1"/>
  <c r="AD28" i="7" s="1"/>
  <c r="AE28" i="7" s="1"/>
  <c r="AF28" i="7" s="1"/>
  <c r="AG28" i="7" s="1"/>
  <c r="AH28" i="7" s="1"/>
  <c r="AI28" i="7" s="1"/>
  <c r="AJ28" i="7" s="1"/>
  <c r="AK28" i="7" s="1"/>
  <c r="S29" i="7"/>
  <c r="T29" i="7" s="1"/>
  <c r="U29" i="7" s="1"/>
  <c r="V29" i="7" s="1"/>
  <c r="W29" i="7" s="1"/>
  <c r="X29" i="7" s="1"/>
  <c r="Y29" i="7" s="1"/>
  <c r="Z29" i="7" s="1"/>
  <c r="AA29" i="7" s="1"/>
  <c r="AB29" i="7" s="1"/>
  <c r="AC29" i="7" s="1"/>
  <c r="AD29" i="7" s="1"/>
  <c r="AE29" i="7" s="1"/>
  <c r="AF29" i="7" s="1"/>
  <c r="AG29" i="7" s="1"/>
  <c r="AH29" i="7" s="1"/>
  <c r="AI29" i="7" s="1"/>
  <c r="AJ29" i="7" s="1"/>
  <c r="AK29" i="7" s="1"/>
  <c r="S30" i="7"/>
  <c r="T30" i="7" s="1"/>
  <c r="U30" i="7" s="1"/>
  <c r="V30" i="7" s="1"/>
  <c r="W30" i="7" s="1"/>
  <c r="X30" i="7" s="1"/>
  <c r="Y30" i="7" s="1"/>
  <c r="Z30" i="7" s="1"/>
  <c r="AA30" i="7" s="1"/>
  <c r="AB30" i="7" s="1"/>
  <c r="AC30" i="7" s="1"/>
  <c r="AD30" i="7" s="1"/>
  <c r="AE30" i="7" s="1"/>
  <c r="AF30" i="7" s="1"/>
  <c r="AG30" i="7" s="1"/>
  <c r="AH30" i="7" s="1"/>
  <c r="AI30" i="7" s="1"/>
  <c r="AJ30" i="7" s="1"/>
  <c r="AK30" i="7" s="1"/>
  <c r="S31" i="7"/>
  <c r="T31" i="7" s="1"/>
  <c r="U31" i="7" s="1"/>
  <c r="V31" i="7" s="1"/>
  <c r="W31" i="7" s="1"/>
  <c r="X31" i="7" s="1"/>
  <c r="Y31" i="7" s="1"/>
  <c r="Z31" i="7" s="1"/>
  <c r="AA31" i="7" s="1"/>
  <c r="AB31" i="7" s="1"/>
  <c r="AC31" i="7" s="1"/>
  <c r="AD31" i="7" s="1"/>
  <c r="AE31" i="7" s="1"/>
  <c r="AF31" i="7" s="1"/>
  <c r="AG31" i="7" s="1"/>
  <c r="AH31" i="7" s="1"/>
  <c r="AI31" i="7" s="1"/>
  <c r="AJ31" i="7" s="1"/>
  <c r="AK31" i="7" s="1"/>
  <c r="S32" i="7"/>
  <c r="T32" i="7" s="1"/>
  <c r="U32" i="7" s="1"/>
  <c r="V32" i="7" s="1"/>
  <c r="W32" i="7" s="1"/>
  <c r="X32" i="7" s="1"/>
  <c r="Y32" i="7" s="1"/>
  <c r="Z32" i="7" s="1"/>
  <c r="AA32" i="7" s="1"/>
  <c r="AB32" i="7" s="1"/>
  <c r="AC32" i="7" s="1"/>
  <c r="AD32" i="7" s="1"/>
  <c r="AE32" i="7" s="1"/>
  <c r="AF32" i="7" s="1"/>
  <c r="AG32" i="7" s="1"/>
  <c r="AH32" i="7" s="1"/>
  <c r="AI32" i="7" s="1"/>
  <c r="AJ32" i="7" s="1"/>
  <c r="AK32" i="7" s="1"/>
  <c r="S33" i="7"/>
  <c r="T33" i="7" s="1"/>
  <c r="U33" i="7" s="1"/>
  <c r="V33" i="7" s="1"/>
  <c r="W33" i="7" s="1"/>
  <c r="X33" i="7" s="1"/>
  <c r="Y33" i="7" s="1"/>
  <c r="Z33" i="7" s="1"/>
  <c r="AA33" i="7" s="1"/>
  <c r="AB33" i="7" s="1"/>
  <c r="AC33" i="7" s="1"/>
  <c r="AD33" i="7" s="1"/>
  <c r="AE33" i="7" s="1"/>
  <c r="AF33" i="7" s="1"/>
  <c r="AG33" i="7" s="1"/>
  <c r="AH33" i="7" s="1"/>
  <c r="AI33" i="7" s="1"/>
  <c r="AJ33" i="7" s="1"/>
  <c r="AK33" i="7" s="1"/>
  <c r="S34" i="7"/>
  <c r="T34" i="7" s="1"/>
  <c r="U34" i="7" s="1"/>
  <c r="V34" i="7" s="1"/>
  <c r="W34" i="7" s="1"/>
  <c r="X34" i="7" s="1"/>
  <c r="Y34" i="7" s="1"/>
  <c r="Z34" i="7" s="1"/>
  <c r="AA34" i="7" s="1"/>
  <c r="AB34" i="7" s="1"/>
  <c r="AC34" i="7" s="1"/>
  <c r="AD34" i="7" s="1"/>
  <c r="AE34" i="7" s="1"/>
  <c r="AF34" i="7" s="1"/>
  <c r="AG34" i="7" s="1"/>
  <c r="AH34" i="7" s="1"/>
  <c r="AI34" i="7" s="1"/>
  <c r="AJ34" i="7" s="1"/>
  <c r="AK34" i="7" s="1"/>
  <c r="S4" i="7"/>
  <c r="B5" i="7"/>
  <c r="A5" i="7" s="1"/>
  <c r="D366" i="1"/>
  <c r="E366" i="1"/>
  <c r="F366" i="1"/>
  <c r="D367" i="1"/>
  <c r="E367" i="1"/>
  <c r="F367" i="1"/>
  <c r="D368" i="1"/>
  <c r="E368" i="1"/>
  <c r="F368" i="1"/>
  <c r="D369" i="1"/>
  <c r="E369" i="1"/>
  <c r="E390" i="1" s="1"/>
  <c r="F369" i="1"/>
  <c r="F390" i="1" s="1"/>
  <c r="D370" i="1"/>
  <c r="E370" i="1"/>
  <c r="F370" i="1"/>
  <c r="D371" i="1"/>
  <c r="E371" i="1"/>
  <c r="F371" i="1"/>
  <c r="D372" i="1"/>
  <c r="E372" i="1"/>
  <c r="E393" i="1" s="1"/>
  <c r="F372" i="1"/>
  <c r="F393" i="1" s="1"/>
  <c r="D373" i="1"/>
  <c r="E373" i="1"/>
  <c r="F373" i="1"/>
  <c r="D374" i="1"/>
  <c r="E374" i="1"/>
  <c r="E395" i="1" s="1"/>
  <c r="F374" i="1"/>
  <c r="F395" i="1" s="1"/>
  <c r="D375" i="1"/>
  <c r="D403" i="1" s="1"/>
  <c r="E375" i="1"/>
  <c r="E403" i="1" s="1"/>
  <c r="F375" i="1"/>
  <c r="F403" i="1" s="1"/>
  <c r="E365" i="1"/>
  <c r="F365" i="1"/>
  <c r="D365" i="1"/>
  <c r="G10" i="5"/>
  <c r="H10" i="5" s="1"/>
  <c r="I10" i="5" s="1"/>
  <c r="J10" i="5" s="1"/>
  <c r="K10" i="5" s="1"/>
  <c r="L10" i="5" s="1"/>
  <c r="M10" i="5" s="1"/>
  <c r="N10" i="5" s="1"/>
  <c r="O10" i="5" s="1"/>
  <c r="P10" i="5" s="1"/>
  <c r="Q10" i="5" s="1"/>
  <c r="R10" i="5" s="1"/>
  <c r="S10" i="5" s="1"/>
  <c r="T10" i="5" s="1"/>
  <c r="U10" i="5" s="1"/>
  <c r="V10" i="5" s="1"/>
  <c r="W10" i="5" s="1"/>
  <c r="X10" i="5" s="1"/>
  <c r="Y10" i="5" s="1"/>
  <c r="Z10" i="5" s="1"/>
  <c r="AA10" i="5" s="1"/>
  <c r="AB10" i="5" s="1"/>
  <c r="AC10" i="5" s="1"/>
  <c r="AD10" i="5" s="1"/>
  <c r="AE10" i="5" s="1"/>
  <c r="AF10" i="5" s="1"/>
  <c r="AG10" i="5" s="1"/>
  <c r="G11" i="5"/>
  <c r="H11" i="5" s="1"/>
  <c r="I11" i="5" s="1"/>
  <c r="J11" i="5" s="1"/>
  <c r="K11" i="5" s="1"/>
  <c r="L11" i="5" s="1"/>
  <c r="M11" i="5" s="1"/>
  <c r="N11" i="5" s="1"/>
  <c r="O11" i="5" s="1"/>
  <c r="P11" i="5" s="1"/>
  <c r="Q11" i="5" s="1"/>
  <c r="R11" i="5" s="1"/>
  <c r="S11" i="5" s="1"/>
  <c r="T11" i="5" s="1"/>
  <c r="U11" i="5" s="1"/>
  <c r="V11" i="5" s="1"/>
  <c r="W11" i="5" s="1"/>
  <c r="X11" i="5" s="1"/>
  <c r="Y11" i="5" s="1"/>
  <c r="Z11" i="5" s="1"/>
  <c r="AA11" i="5" s="1"/>
  <c r="AB11" i="5" s="1"/>
  <c r="AC11" i="5" s="1"/>
  <c r="AD11" i="5" s="1"/>
  <c r="AE11" i="5" s="1"/>
  <c r="AF11" i="5" s="1"/>
  <c r="AG11" i="5" s="1"/>
  <c r="G12" i="5"/>
  <c r="H12" i="5" s="1"/>
  <c r="I12" i="5" s="1"/>
  <c r="J12" i="5" s="1"/>
  <c r="K12" i="5" s="1"/>
  <c r="L12" i="5" s="1"/>
  <c r="M12" i="5" s="1"/>
  <c r="N12" i="5" s="1"/>
  <c r="O12" i="5" s="1"/>
  <c r="P12" i="5" s="1"/>
  <c r="Q12" i="5" s="1"/>
  <c r="R12" i="5" s="1"/>
  <c r="S12" i="5" s="1"/>
  <c r="T12" i="5" s="1"/>
  <c r="U12" i="5" s="1"/>
  <c r="V12" i="5" s="1"/>
  <c r="W12" i="5" s="1"/>
  <c r="X12" i="5" s="1"/>
  <c r="Y12" i="5" s="1"/>
  <c r="Z12" i="5" s="1"/>
  <c r="AA12" i="5" s="1"/>
  <c r="AB12" i="5" s="1"/>
  <c r="AC12" i="5" s="1"/>
  <c r="AD12" i="5" s="1"/>
  <c r="AE12" i="5" s="1"/>
  <c r="AF12" i="5" s="1"/>
  <c r="AG12" i="5" s="1"/>
  <c r="G13" i="5"/>
  <c r="H13" i="5" s="1"/>
  <c r="I13" i="5" s="1"/>
  <c r="J13" i="5" s="1"/>
  <c r="K13" i="5" s="1"/>
  <c r="L13" i="5" s="1"/>
  <c r="M13" i="5" s="1"/>
  <c r="N13" i="5" s="1"/>
  <c r="O13" i="5" s="1"/>
  <c r="P13" i="5" s="1"/>
  <c r="Q13" i="5" s="1"/>
  <c r="R13" i="5" s="1"/>
  <c r="S13" i="5" s="1"/>
  <c r="T13" i="5" s="1"/>
  <c r="U13" i="5" s="1"/>
  <c r="V13" i="5" s="1"/>
  <c r="W13" i="5" s="1"/>
  <c r="X13" i="5" s="1"/>
  <c r="Y13" i="5" s="1"/>
  <c r="Z13" i="5" s="1"/>
  <c r="AA13" i="5" s="1"/>
  <c r="AB13" i="5" s="1"/>
  <c r="AC13" i="5" s="1"/>
  <c r="AD13" i="5" s="1"/>
  <c r="AE13" i="5" s="1"/>
  <c r="AF13" i="5" s="1"/>
  <c r="AG13" i="5" s="1"/>
  <c r="G14" i="5"/>
  <c r="H14" i="5" s="1"/>
  <c r="I14" i="5" s="1"/>
  <c r="J14" i="5" s="1"/>
  <c r="K14" i="5" s="1"/>
  <c r="L14" i="5" s="1"/>
  <c r="M14" i="5" s="1"/>
  <c r="N14" i="5" s="1"/>
  <c r="O14" i="5" s="1"/>
  <c r="P14" i="5" s="1"/>
  <c r="Q14" i="5" s="1"/>
  <c r="R14" i="5" s="1"/>
  <c r="S14" i="5" s="1"/>
  <c r="T14" i="5" s="1"/>
  <c r="U14" i="5" s="1"/>
  <c r="V14" i="5" s="1"/>
  <c r="W14" i="5" s="1"/>
  <c r="X14" i="5" s="1"/>
  <c r="Y14" i="5" s="1"/>
  <c r="Z14" i="5" s="1"/>
  <c r="AA14" i="5" s="1"/>
  <c r="AB14" i="5" s="1"/>
  <c r="AC14" i="5" s="1"/>
  <c r="AD14" i="5" s="1"/>
  <c r="AE14" i="5" s="1"/>
  <c r="AF14" i="5" s="1"/>
  <c r="AG14" i="5" s="1"/>
  <c r="G15" i="5"/>
  <c r="H15" i="5" s="1"/>
  <c r="I15" i="5" s="1"/>
  <c r="J15" i="5" s="1"/>
  <c r="K15" i="5" s="1"/>
  <c r="L15" i="5" s="1"/>
  <c r="M15" i="5" s="1"/>
  <c r="N15" i="5" s="1"/>
  <c r="O15" i="5" s="1"/>
  <c r="P15" i="5" s="1"/>
  <c r="Q15" i="5" s="1"/>
  <c r="R15" i="5" s="1"/>
  <c r="S15" i="5" s="1"/>
  <c r="T15" i="5" s="1"/>
  <c r="U15" i="5" s="1"/>
  <c r="V15" i="5" s="1"/>
  <c r="W15" i="5" s="1"/>
  <c r="X15" i="5" s="1"/>
  <c r="Y15" i="5" s="1"/>
  <c r="Z15" i="5" s="1"/>
  <c r="AA15" i="5" s="1"/>
  <c r="AB15" i="5" s="1"/>
  <c r="AC15" i="5" s="1"/>
  <c r="AD15" i="5" s="1"/>
  <c r="AE15" i="5" s="1"/>
  <c r="AF15" i="5" s="1"/>
  <c r="AG15" i="5" s="1"/>
  <c r="G16" i="5"/>
  <c r="H16" i="5" s="1"/>
  <c r="I16" i="5" s="1"/>
  <c r="J16" i="5" s="1"/>
  <c r="K16" i="5" s="1"/>
  <c r="L16" i="5" s="1"/>
  <c r="M16" i="5" s="1"/>
  <c r="N16" i="5" s="1"/>
  <c r="O16" i="5" s="1"/>
  <c r="P16" i="5" s="1"/>
  <c r="Q16" i="5" s="1"/>
  <c r="R16" i="5" s="1"/>
  <c r="S16" i="5" s="1"/>
  <c r="T16" i="5" s="1"/>
  <c r="U16" i="5" s="1"/>
  <c r="V16" i="5" s="1"/>
  <c r="W16" i="5" s="1"/>
  <c r="X16" i="5" s="1"/>
  <c r="Y16" i="5" s="1"/>
  <c r="Z16" i="5" s="1"/>
  <c r="AA16" i="5" s="1"/>
  <c r="AB16" i="5" s="1"/>
  <c r="AC16" i="5" s="1"/>
  <c r="AD16" i="5" s="1"/>
  <c r="AE16" i="5" s="1"/>
  <c r="AF16" i="5" s="1"/>
  <c r="AG16" i="5" s="1"/>
  <c r="G17" i="5"/>
  <c r="H17" i="5" s="1"/>
  <c r="I17" i="5" s="1"/>
  <c r="J17" i="5" s="1"/>
  <c r="K17" i="5" s="1"/>
  <c r="L17" i="5" s="1"/>
  <c r="M17" i="5" s="1"/>
  <c r="N17" i="5" s="1"/>
  <c r="O17" i="5" s="1"/>
  <c r="P17" i="5" s="1"/>
  <c r="Q17" i="5" s="1"/>
  <c r="R17" i="5" s="1"/>
  <c r="S17" i="5" s="1"/>
  <c r="T17" i="5" s="1"/>
  <c r="U17" i="5" s="1"/>
  <c r="V17" i="5" s="1"/>
  <c r="W17" i="5" s="1"/>
  <c r="X17" i="5" s="1"/>
  <c r="Y17" i="5" s="1"/>
  <c r="Z17" i="5" s="1"/>
  <c r="AA17" i="5" s="1"/>
  <c r="AB17" i="5" s="1"/>
  <c r="AC17" i="5" s="1"/>
  <c r="AD17" i="5" s="1"/>
  <c r="AE17" i="5" s="1"/>
  <c r="AF17" i="5" s="1"/>
  <c r="AG17" i="5" s="1"/>
  <c r="G18" i="5"/>
  <c r="H18" i="5" s="1"/>
  <c r="I18" i="5" s="1"/>
  <c r="J18" i="5" s="1"/>
  <c r="K18" i="5" s="1"/>
  <c r="L18" i="5" s="1"/>
  <c r="M18" i="5" s="1"/>
  <c r="N18" i="5" s="1"/>
  <c r="O18" i="5" s="1"/>
  <c r="P18" i="5" s="1"/>
  <c r="Q18" i="5" s="1"/>
  <c r="R18" i="5" s="1"/>
  <c r="S18" i="5" s="1"/>
  <c r="T18" i="5" s="1"/>
  <c r="U18" i="5" s="1"/>
  <c r="V18" i="5" s="1"/>
  <c r="W18" i="5" s="1"/>
  <c r="X18" i="5" s="1"/>
  <c r="Y18" i="5" s="1"/>
  <c r="Z18" i="5" s="1"/>
  <c r="AA18" i="5" s="1"/>
  <c r="AB18" i="5" s="1"/>
  <c r="AC18" i="5" s="1"/>
  <c r="AD18" i="5" s="1"/>
  <c r="AE18" i="5" s="1"/>
  <c r="AF18" i="5" s="1"/>
  <c r="AG18" i="5" s="1"/>
  <c r="G19" i="5"/>
  <c r="H19" i="5" s="1"/>
  <c r="I19" i="5" s="1"/>
  <c r="J19" i="5" s="1"/>
  <c r="K19" i="5" s="1"/>
  <c r="L19" i="5" s="1"/>
  <c r="M19" i="5" s="1"/>
  <c r="N19" i="5" s="1"/>
  <c r="O19" i="5" s="1"/>
  <c r="P19" i="5" s="1"/>
  <c r="Q19" i="5" s="1"/>
  <c r="R19" i="5" s="1"/>
  <c r="S19" i="5" s="1"/>
  <c r="T19" i="5" s="1"/>
  <c r="U19" i="5" s="1"/>
  <c r="V19" i="5" s="1"/>
  <c r="W19" i="5" s="1"/>
  <c r="X19" i="5" s="1"/>
  <c r="Y19" i="5" s="1"/>
  <c r="Z19" i="5" s="1"/>
  <c r="AA19" i="5" s="1"/>
  <c r="AB19" i="5" s="1"/>
  <c r="AC19" i="5" s="1"/>
  <c r="AD19" i="5" s="1"/>
  <c r="AE19" i="5" s="1"/>
  <c r="AF19" i="5" s="1"/>
  <c r="AG19" i="5" s="1"/>
  <c r="G20" i="5"/>
  <c r="H20" i="5" s="1"/>
  <c r="I20" i="5" s="1"/>
  <c r="J20" i="5" s="1"/>
  <c r="K20" i="5" s="1"/>
  <c r="L20" i="5" s="1"/>
  <c r="M20" i="5" s="1"/>
  <c r="N20" i="5" s="1"/>
  <c r="O20" i="5" s="1"/>
  <c r="P20" i="5" s="1"/>
  <c r="Q20" i="5" s="1"/>
  <c r="R20" i="5" s="1"/>
  <c r="S20" i="5" s="1"/>
  <c r="T20" i="5" s="1"/>
  <c r="U20" i="5" s="1"/>
  <c r="V20" i="5" s="1"/>
  <c r="W20" i="5" s="1"/>
  <c r="X20" i="5" s="1"/>
  <c r="Y20" i="5" s="1"/>
  <c r="Z20" i="5" s="1"/>
  <c r="AA20" i="5" s="1"/>
  <c r="AB20" i="5" s="1"/>
  <c r="AC20" i="5" s="1"/>
  <c r="AD20" i="5" s="1"/>
  <c r="AE20" i="5" s="1"/>
  <c r="AF20" i="5" s="1"/>
  <c r="AG20" i="5" s="1"/>
  <c r="G21" i="5"/>
  <c r="H21" i="5" s="1"/>
  <c r="I21" i="5" s="1"/>
  <c r="J21" i="5" s="1"/>
  <c r="K21" i="5" s="1"/>
  <c r="L21" i="5" s="1"/>
  <c r="M21" i="5" s="1"/>
  <c r="N21" i="5" s="1"/>
  <c r="O21" i="5" s="1"/>
  <c r="P21" i="5" s="1"/>
  <c r="Q21" i="5" s="1"/>
  <c r="R21" i="5" s="1"/>
  <c r="S21" i="5" s="1"/>
  <c r="T21" i="5" s="1"/>
  <c r="U21" i="5" s="1"/>
  <c r="V21" i="5" s="1"/>
  <c r="W21" i="5" s="1"/>
  <c r="X21" i="5" s="1"/>
  <c r="Y21" i="5" s="1"/>
  <c r="Z21" i="5" s="1"/>
  <c r="AA21" i="5" s="1"/>
  <c r="AB21" i="5" s="1"/>
  <c r="AC21" i="5" s="1"/>
  <c r="AD21" i="5" s="1"/>
  <c r="AE21" i="5" s="1"/>
  <c r="AF21" i="5" s="1"/>
  <c r="AG21" i="5" s="1"/>
  <c r="G22" i="5"/>
  <c r="H22" i="5" s="1"/>
  <c r="I22" i="5" s="1"/>
  <c r="J22" i="5" s="1"/>
  <c r="K22" i="5" s="1"/>
  <c r="L22" i="5" s="1"/>
  <c r="M22" i="5" s="1"/>
  <c r="N22" i="5" s="1"/>
  <c r="O22" i="5" s="1"/>
  <c r="P22" i="5" s="1"/>
  <c r="Q22" i="5" s="1"/>
  <c r="R22" i="5" s="1"/>
  <c r="S22" i="5" s="1"/>
  <c r="T22" i="5" s="1"/>
  <c r="U22" i="5" s="1"/>
  <c r="V22" i="5" s="1"/>
  <c r="W22" i="5" s="1"/>
  <c r="X22" i="5" s="1"/>
  <c r="Y22" i="5" s="1"/>
  <c r="Z22" i="5" s="1"/>
  <c r="AA22" i="5" s="1"/>
  <c r="AB22" i="5" s="1"/>
  <c r="AC22" i="5" s="1"/>
  <c r="AD22" i="5" s="1"/>
  <c r="AE22" i="5" s="1"/>
  <c r="AF22" i="5" s="1"/>
  <c r="AG22" i="5" s="1"/>
  <c r="G23" i="5"/>
  <c r="H23" i="5" s="1"/>
  <c r="I23" i="5" s="1"/>
  <c r="J23" i="5" s="1"/>
  <c r="K23" i="5" s="1"/>
  <c r="L23" i="5" s="1"/>
  <c r="M23" i="5" s="1"/>
  <c r="N23" i="5" s="1"/>
  <c r="O23" i="5" s="1"/>
  <c r="P23" i="5" s="1"/>
  <c r="Q23" i="5" s="1"/>
  <c r="R23" i="5" s="1"/>
  <c r="S23" i="5" s="1"/>
  <c r="T23" i="5" s="1"/>
  <c r="U23" i="5" s="1"/>
  <c r="V23" i="5" s="1"/>
  <c r="W23" i="5" s="1"/>
  <c r="X23" i="5" s="1"/>
  <c r="Y23" i="5" s="1"/>
  <c r="Z23" i="5" s="1"/>
  <c r="AA23" i="5" s="1"/>
  <c r="AB23" i="5" s="1"/>
  <c r="AC23" i="5" s="1"/>
  <c r="AD23" i="5" s="1"/>
  <c r="AE23" i="5" s="1"/>
  <c r="AF23" i="5" s="1"/>
  <c r="AG23" i="5" s="1"/>
  <c r="G24" i="5"/>
  <c r="H24" i="5" s="1"/>
  <c r="I24" i="5" s="1"/>
  <c r="J24" i="5" s="1"/>
  <c r="K24" i="5" s="1"/>
  <c r="L24" i="5" s="1"/>
  <c r="M24" i="5" s="1"/>
  <c r="N24" i="5" s="1"/>
  <c r="O24" i="5" s="1"/>
  <c r="P24" i="5" s="1"/>
  <c r="Q24" i="5" s="1"/>
  <c r="R24" i="5" s="1"/>
  <c r="S24" i="5" s="1"/>
  <c r="T24" i="5" s="1"/>
  <c r="U24" i="5" s="1"/>
  <c r="V24" i="5" s="1"/>
  <c r="W24" i="5" s="1"/>
  <c r="X24" i="5" s="1"/>
  <c r="Y24" i="5" s="1"/>
  <c r="Z24" i="5" s="1"/>
  <c r="AA24" i="5" s="1"/>
  <c r="AB24" i="5" s="1"/>
  <c r="AC24" i="5" s="1"/>
  <c r="AD24" i="5" s="1"/>
  <c r="AE24" i="5" s="1"/>
  <c r="AF24" i="5" s="1"/>
  <c r="AG24" i="5" s="1"/>
  <c r="G25" i="5"/>
  <c r="H25" i="5" s="1"/>
  <c r="I25" i="5" s="1"/>
  <c r="J25" i="5" s="1"/>
  <c r="K25" i="5" s="1"/>
  <c r="L25" i="5" s="1"/>
  <c r="M25" i="5" s="1"/>
  <c r="N25" i="5" s="1"/>
  <c r="O25" i="5" s="1"/>
  <c r="P25" i="5" s="1"/>
  <c r="Q25" i="5" s="1"/>
  <c r="R25" i="5" s="1"/>
  <c r="S25" i="5" s="1"/>
  <c r="T25" i="5" s="1"/>
  <c r="U25" i="5" s="1"/>
  <c r="V25" i="5" s="1"/>
  <c r="W25" i="5" s="1"/>
  <c r="X25" i="5" s="1"/>
  <c r="Y25" i="5" s="1"/>
  <c r="Z25" i="5" s="1"/>
  <c r="AA25" i="5" s="1"/>
  <c r="AB25" i="5" s="1"/>
  <c r="AC25" i="5" s="1"/>
  <c r="AD25" i="5" s="1"/>
  <c r="AE25" i="5" s="1"/>
  <c r="AF25" i="5" s="1"/>
  <c r="AG25" i="5" s="1"/>
  <c r="G26" i="5"/>
  <c r="H26" i="5" s="1"/>
  <c r="I26" i="5" s="1"/>
  <c r="J26" i="5" s="1"/>
  <c r="K26" i="5" s="1"/>
  <c r="L26" i="5" s="1"/>
  <c r="M26" i="5" s="1"/>
  <c r="N26" i="5" s="1"/>
  <c r="O26" i="5" s="1"/>
  <c r="P26" i="5" s="1"/>
  <c r="Q26" i="5" s="1"/>
  <c r="R26" i="5" s="1"/>
  <c r="S26" i="5" s="1"/>
  <c r="T26" i="5" s="1"/>
  <c r="U26" i="5" s="1"/>
  <c r="V26" i="5" s="1"/>
  <c r="W26" i="5" s="1"/>
  <c r="X26" i="5" s="1"/>
  <c r="Y26" i="5" s="1"/>
  <c r="Z26" i="5" s="1"/>
  <c r="AA26" i="5" s="1"/>
  <c r="AB26" i="5" s="1"/>
  <c r="AC26" i="5" s="1"/>
  <c r="AD26" i="5" s="1"/>
  <c r="AE26" i="5" s="1"/>
  <c r="AF26" i="5" s="1"/>
  <c r="AG26" i="5" s="1"/>
  <c r="G9" i="5"/>
  <c r="G366" i="1" s="1"/>
  <c r="A20" i="13" l="1"/>
  <c r="G374" i="1"/>
  <c r="G372" i="1"/>
  <c r="G370" i="1"/>
  <c r="G368" i="1"/>
  <c r="G172" i="1"/>
  <c r="G173" i="1"/>
  <c r="H9" i="5"/>
  <c r="G382" i="1"/>
  <c r="G383" i="1"/>
  <c r="G376" i="1"/>
  <c r="G377" i="1"/>
  <c r="G378" i="1"/>
  <c r="G379" i="1"/>
  <c r="G380" i="1"/>
  <c r="G381" i="1"/>
  <c r="G365" i="1"/>
  <c r="G375" i="1"/>
  <c r="G373" i="1"/>
  <c r="G394" i="1" s="1"/>
  <c r="E394" i="1"/>
  <c r="G371" i="1"/>
  <c r="G392" i="1" s="1"/>
  <c r="E392" i="1"/>
  <c r="G369" i="1"/>
  <c r="G390" i="1" s="1"/>
  <c r="G367" i="1"/>
  <c r="G168" i="1"/>
  <c r="F193" i="1"/>
  <c r="F194" i="1"/>
  <c r="F391" i="1"/>
  <c r="F389" i="1"/>
  <c r="G388" i="1"/>
  <c r="E388" i="1"/>
  <c r="F178" i="1"/>
  <c r="F387" i="1"/>
  <c r="G396" i="1"/>
  <c r="G402" i="1"/>
  <c r="G401" i="1"/>
  <c r="G400" i="1"/>
  <c r="G399" i="1"/>
  <c r="G398" i="1"/>
  <c r="G397" i="1"/>
  <c r="D393" i="1"/>
  <c r="D389" i="1"/>
  <c r="D387" i="1"/>
  <c r="E396" i="1"/>
  <c r="E402" i="1"/>
  <c r="E401" i="1"/>
  <c r="E400" i="1"/>
  <c r="E399" i="1"/>
  <c r="E398" i="1"/>
  <c r="E397" i="1"/>
  <c r="D395" i="1"/>
  <c r="D391" i="1"/>
  <c r="F396" i="1"/>
  <c r="F402" i="1"/>
  <c r="F401" i="1"/>
  <c r="F400" i="1"/>
  <c r="F399" i="1"/>
  <c r="F398" i="1"/>
  <c r="F397" i="1"/>
  <c r="D396" i="1"/>
  <c r="D402" i="1"/>
  <c r="D401" i="1"/>
  <c r="D400" i="1"/>
  <c r="D399" i="1"/>
  <c r="D398" i="1"/>
  <c r="D397" i="1"/>
  <c r="D394" i="1"/>
  <c r="D392" i="1"/>
  <c r="D390" i="1"/>
  <c r="D388" i="1"/>
  <c r="F394" i="1"/>
  <c r="F392" i="1"/>
  <c r="G391" i="1"/>
  <c r="E391" i="1"/>
  <c r="G389" i="1"/>
  <c r="E389" i="1"/>
  <c r="F388" i="1"/>
  <c r="G387" i="1"/>
  <c r="E387" i="1"/>
  <c r="F182" i="1"/>
  <c r="G171" i="1"/>
  <c r="G166" i="1"/>
  <c r="C265" i="1"/>
  <c r="G169" i="1"/>
  <c r="G167" i="1"/>
  <c r="G163" i="1"/>
  <c r="G160" i="1"/>
  <c r="G157" i="1"/>
  <c r="G161" i="1"/>
  <c r="G182" i="1" s="1"/>
  <c r="G165" i="1"/>
  <c r="G187" i="1" s="1"/>
  <c r="G158" i="1"/>
  <c r="G162" i="1"/>
  <c r="G155" i="1"/>
  <c r="G159" i="1"/>
  <c r="G180" i="1" s="1"/>
  <c r="G156" i="1"/>
  <c r="G177" i="1" s="1"/>
  <c r="G164" i="1"/>
  <c r="G185" i="1" s="1"/>
  <c r="H15" i="10"/>
  <c r="H17" i="10"/>
  <c r="H16" i="10"/>
  <c r="H18" i="10"/>
  <c r="H19" i="10"/>
  <c r="H20" i="10"/>
  <c r="H9" i="10"/>
  <c r="H11" i="10"/>
  <c r="H10" i="10"/>
  <c r="H12" i="10"/>
  <c r="H3" i="10"/>
  <c r="H4" i="10"/>
  <c r="H5" i="10"/>
  <c r="H13" i="10"/>
  <c r="H14" i="10"/>
  <c r="J2" i="10"/>
  <c r="I211" i="10"/>
  <c r="I210" i="10"/>
  <c r="I209" i="10"/>
  <c r="I208" i="10"/>
  <c r="I179" i="10"/>
  <c r="I178" i="10"/>
  <c r="I207" i="10"/>
  <c r="I21" i="10" s="1"/>
  <c r="I181" i="10"/>
  <c r="I180" i="10"/>
  <c r="I177" i="10"/>
  <c r="I151" i="10"/>
  <c r="I150" i="10"/>
  <c r="I147" i="10"/>
  <c r="I149" i="10"/>
  <c r="I148" i="10"/>
  <c r="I121" i="10"/>
  <c r="I120" i="10"/>
  <c r="I117" i="10"/>
  <c r="I91" i="10"/>
  <c r="I90" i="10"/>
  <c r="I87" i="10"/>
  <c r="I119" i="10"/>
  <c r="I118" i="10"/>
  <c r="I89" i="10"/>
  <c r="I88" i="10"/>
  <c r="I61" i="10"/>
  <c r="I60" i="10"/>
  <c r="I57" i="10"/>
  <c r="I59" i="10"/>
  <c r="I58" i="10"/>
  <c r="I29" i="10"/>
  <c r="I27" i="10"/>
  <c r="I28" i="10"/>
  <c r="I30" i="10"/>
  <c r="I31" i="10"/>
  <c r="G192" i="1"/>
  <c r="H7" i="10"/>
  <c r="H6" i="10"/>
  <c r="H8" i="10"/>
  <c r="G190" i="1"/>
  <c r="T4" i="7"/>
  <c r="B31" i="10"/>
  <c r="B60" i="10"/>
  <c r="B90" i="10" s="1"/>
  <c r="B120" i="10" s="1"/>
  <c r="B150" i="10" s="1"/>
  <c r="B180" i="10" s="1"/>
  <c r="B210" i="10" s="1"/>
  <c r="A21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6" i="9"/>
  <c r="A5" i="9"/>
  <c r="A4" i="9"/>
  <c r="A3" i="9"/>
  <c r="E2" i="9"/>
  <c r="F2" i="9" s="1"/>
  <c r="G2" i="9" s="1"/>
  <c r="H2" i="9" s="1"/>
  <c r="I2" i="9" s="1"/>
  <c r="J2" i="9" s="1"/>
  <c r="K2" i="9" s="1"/>
  <c r="L2" i="9" s="1"/>
  <c r="M2" i="9" s="1"/>
  <c r="N2" i="9" s="1"/>
  <c r="O2" i="9" s="1"/>
  <c r="P2" i="9" s="1"/>
  <c r="Q2" i="9" s="1"/>
  <c r="R2" i="9" s="1"/>
  <c r="S2" i="9" s="1"/>
  <c r="T2" i="9" s="1"/>
  <c r="U2" i="9" s="1"/>
  <c r="V2" i="9" s="1"/>
  <c r="W2" i="9" s="1"/>
  <c r="X2" i="9" s="1"/>
  <c r="Y2" i="9" s="1"/>
  <c r="Z2" i="9" s="1"/>
  <c r="AA2" i="9" s="1"/>
  <c r="AB2" i="9" s="1"/>
  <c r="AC2" i="9" s="1"/>
  <c r="AD2" i="9" s="1"/>
  <c r="AE2" i="9" s="1"/>
  <c r="AF2" i="9" s="1"/>
  <c r="AG2" i="9" s="1"/>
  <c r="AH2" i="9" s="1"/>
  <c r="AI2" i="9" s="1"/>
  <c r="AJ2" i="9" s="1"/>
  <c r="AK2" i="9" s="1"/>
  <c r="AL2" i="9" s="1"/>
  <c r="AM2" i="9" s="1"/>
  <c r="AN2" i="9" s="1"/>
  <c r="AO2" i="9" s="1"/>
  <c r="AP2" i="9" s="1"/>
  <c r="AQ2" i="9" s="1"/>
  <c r="AR2" i="9" s="1"/>
  <c r="AS2" i="9" s="1"/>
  <c r="AT2" i="9" s="1"/>
  <c r="AU2" i="9" s="1"/>
  <c r="AV2" i="9" s="1"/>
  <c r="AW2" i="9" s="1"/>
  <c r="AX2" i="9" s="1"/>
  <c r="AY2" i="9" s="1"/>
  <c r="AZ2" i="9" s="1"/>
  <c r="A4" i="8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1" i="8"/>
  <c r="A3" i="8"/>
  <c r="E2" i="8"/>
  <c r="F2" i="8" s="1"/>
  <c r="G2" i="8" s="1"/>
  <c r="H2" i="8" s="1"/>
  <c r="I2" i="8" s="1"/>
  <c r="J2" i="8" s="1"/>
  <c r="K2" i="8" s="1"/>
  <c r="L2" i="8" s="1"/>
  <c r="M2" i="8" s="1"/>
  <c r="N2" i="8" s="1"/>
  <c r="O2" i="8" s="1"/>
  <c r="P2" i="8" s="1"/>
  <c r="Q2" i="8" s="1"/>
  <c r="R2" i="8" s="1"/>
  <c r="S2" i="8" s="1"/>
  <c r="T2" i="8" s="1"/>
  <c r="U2" i="8" s="1"/>
  <c r="V2" i="8" s="1"/>
  <c r="W2" i="8" s="1"/>
  <c r="X2" i="8" s="1"/>
  <c r="Y2" i="8" s="1"/>
  <c r="Z2" i="8" s="1"/>
  <c r="AA2" i="8" s="1"/>
  <c r="AB2" i="8" s="1"/>
  <c r="AC2" i="8" s="1"/>
  <c r="AD2" i="8" s="1"/>
  <c r="AE2" i="8" s="1"/>
  <c r="AF2" i="8" s="1"/>
  <c r="AG2" i="8" s="1"/>
  <c r="B259" i="1"/>
  <c r="B217" i="1"/>
  <c r="D329" i="1"/>
  <c r="D328" i="1"/>
  <c r="G395" i="1" l="1"/>
  <c r="A21" i="13"/>
  <c r="H173" i="1"/>
  <c r="H172" i="1"/>
  <c r="G403" i="1"/>
  <c r="G194" i="1"/>
  <c r="G393" i="1"/>
  <c r="AG215" i="1"/>
  <c r="AC215" i="1"/>
  <c r="Y215" i="1"/>
  <c r="U215" i="1"/>
  <c r="Q215" i="1"/>
  <c r="M215" i="1"/>
  <c r="I215" i="1"/>
  <c r="E215" i="1"/>
  <c r="AD214" i="1"/>
  <c r="Z214" i="1"/>
  <c r="V214" i="1"/>
  <c r="R214" i="1"/>
  <c r="N214" i="1"/>
  <c r="J214" i="1"/>
  <c r="F214" i="1"/>
  <c r="AF257" i="1"/>
  <c r="AB257" i="1"/>
  <c r="X257" i="1"/>
  <c r="T257" i="1"/>
  <c r="P257" i="1"/>
  <c r="L257" i="1"/>
  <c r="H257" i="1"/>
  <c r="E256" i="1"/>
  <c r="AG256" i="1"/>
  <c r="AC256" i="1"/>
  <c r="Y256" i="1"/>
  <c r="U256" i="1"/>
  <c r="Q256" i="1"/>
  <c r="M256" i="1"/>
  <c r="I256" i="1"/>
  <c r="F257" i="1"/>
  <c r="AD257" i="1"/>
  <c r="Z257" i="1"/>
  <c r="V257" i="1"/>
  <c r="R257" i="1"/>
  <c r="N257" i="1"/>
  <c r="J257" i="1"/>
  <c r="D257" i="1"/>
  <c r="D255" i="1"/>
  <c r="AE257" i="1"/>
  <c r="AA257" i="1"/>
  <c r="W257" i="1"/>
  <c r="S257" i="1"/>
  <c r="O257" i="1"/>
  <c r="K257" i="1"/>
  <c r="G257" i="1"/>
  <c r="AF256" i="1"/>
  <c r="AB256" i="1"/>
  <c r="X256" i="1"/>
  <c r="T256" i="1"/>
  <c r="P256" i="1"/>
  <c r="L256" i="1"/>
  <c r="H256" i="1"/>
  <c r="E257" i="1"/>
  <c r="E278" i="1" s="1"/>
  <c r="AG257" i="1"/>
  <c r="AC257" i="1"/>
  <c r="AC278" i="1" s="1"/>
  <c r="Y257" i="1"/>
  <c r="Y278" i="1" s="1"/>
  <c r="U257" i="1"/>
  <c r="U278" i="1" s="1"/>
  <c r="Q257" i="1"/>
  <c r="Q278" i="1" s="1"/>
  <c r="M257" i="1"/>
  <c r="M278" i="1" s="1"/>
  <c r="I257" i="1"/>
  <c r="I278" i="1" s="1"/>
  <c r="F256" i="1"/>
  <c r="AD256" i="1"/>
  <c r="Z256" i="1"/>
  <c r="V256" i="1"/>
  <c r="R256" i="1"/>
  <c r="N256" i="1"/>
  <c r="J256" i="1"/>
  <c r="D256" i="1"/>
  <c r="AE256" i="1"/>
  <c r="AA256" i="1"/>
  <c r="W256" i="1"/>
  <c r="S256" i="1"/>
  <c r="O256" i="1"/>
  <c r="K256" i="1"/>
  <c r="G256" i="1"/>
  <c r="D205" i="1"/>
  <c r="D206" i="1"/>
  <c r="F204" i="1"/>
  <c r="L213" i="1"/>
  <c r="N211" i="1"/>
  <c r="N212" i="1"/>
  <c r="P209" i="1"/>
  <c r="P210" i="1"/>
  <c r="R207" i="1"/>
  <c r="R208" i="1"/>
  <c r="T205" i="1"/>
  <c r="T206" i="1"/>
  <c r="V204" i="1"/>
  <c r="AB212" i="1"/>
  <c r="AD211" i="1"/>
  <c r="AD213" i="1"/>
  <c r="AF209" i="1"/>
  <c r="AF210" i="1"/>
  <c r="E208" i="1"/>
  <c r="E207" i="1"/>
  <c r="G206" i="1"/>
  <c r="G205" i="1"/>
  <c r="I204" i="1"/>
  <c r="O213" i="1"/>
  <c r="Q212" i="1"/>
  <c r="Q211" i="1"/>
  <c r="S210" i="1"/>
  <c r="S209" i="1"/>
  <c r="U208" i="1"/>
  <c r="U207" i="1"/>
  <c r="W206" i="1"/>
  <c r="W205" i="1"/>
  <c r="Y204" i="1"/>
  <c r="AE213" i="1"/>
  <c r="AG212" i="1"/>
  <c r="D204" i="1"/>
  <c r="H214" i="1"/>
  <c r="H211" i="1"/>
  <c r="H212" i="1"/>
  <c r="J205" i="1"/>
  <c r="J206" i="1"/>
  <c r="N215" i="1"/>
  <c r="N236" i="1" s="1"/>
  <c r="N209" i="1"/>
  <c r="N210" i="1"/>
  <c r="P204" i="1"/>
  <c r="R213" i="1"/>
  <c r="T207" i="1"/>
  <c r="T208" i="1"/>
  <c r="X214" i="1"/>
  <c r="X211" i="1"/>
  <c r="X212" i="1"/>
  <c r="Z205" i="1"/>
  <c r="Z206" i="1"/>
  <c r="AD215" i="1"/>
  <c r="AD236" i="1" s="1"/>
  <c r="AD209" i="1"/>
  <c r="AD210" i="1"/>
  <c r="AF204" i="1"/>
  <c r="E213" i="1"/>
  <c r="G208" i="1"/>
  <c r="G207" i="1"/>
  <c r="K215" i="1"/>
  <c r="K212" i="1"/>
  <c r="K211" i="1"/>
  <c r="M206" i="1"/>
  <c r="M205" i="1"/>
  <c r="Q214" i="1"/>
  <c r="Q210" i="1"/>
  <c r="Q209" i="1"/>
  <c r="S204" i="1"/>
  <c r="U213" i="1"/>
  <c r="W208" i="1"/>
  <c r="W207" i="1"/>
  <c r="AA215" i="1"/>
  <c r="AA212" i="1"/>
  <c r="AA211" i="1"/>
  <c r="AC206" i="1"/>
  <c r="AC207" i="1"/>
  <c r="AG214" i="1"/>
  <c r="AG210" i="1"/>
  <c r="AG211" i="1"/>
  <c r="AB215" i="1"/>
  <c r="T215" i="1"/>
  <c r="L215" i="1"/>
  <c r="D215" i="1"/>
  <c r="AA214" i="1"/>
  <c r="S214" i="1"/>
  <c r="K214" i="1"/>
  <c r="D209" i="1"/>
  <c r="D210" i="1"/>
  <c r="H213" i="1"/>
  <c r="J211" i="1"/>
  <c r="J212" i="1"/>
  <c r="L209" i="1"/>
  <c r="L210" i="1"/>
  <c r="N207" i="1"/>
  <c r="N208" i="1"/>
  <c r="P205" i="1"/>
  <c r="P206" i="1"/>
  <c r="R204" i="1"/>
  <c r="X213" i="1"/>
  <c r="Z211" i="1"/>
  <c r="Z212" i="1"/>
  <c r="AB209" i="1"/>
  <c r="AB210" i="1"/>
  <c r="AD207" i="1"/>
  <c r="AD208" i="1"/>
  <c r="AF205" i="1"/>
  <c r="AF206" i="1"/>
  <c r="E204" i="1"/>
  <c r="K213" i="1"/>
  <c r="M212" i="1"/>
  <c r="M211" i="1"/>
  <c r="O210" i="1"/>
  <c r="O209" i="1"/>
  <c r="Q208" i="1"/>
  <c r="Q207" i="1"/>
  <c r="S206" i="1"/>
  <c r="S205" i="1"/>
  <c r="U204" i="1"/>
  <c r="AA213" i="1"/>
  <c r="AC212" i="1"/>
  <c r="AE210" i="1"/>
  <c r="AE211" i="1"/>
  <c r="AG208" i="1"/>
  <c r="AG209" i="1"/>
  <c r="D207" i="1"/>
  <c r="D208" i="1"/>
  <c r="F205" i="1"/>
  <c r="F206" i="1"/>
  <c r="L214" i="1"/>
  <c r="L211" i="1"/>
  <c r="N213" i="1"/>
  <c r="P207" i="1"/>
  <c r="R215" i="1"/>
  <c r="R236" i="1" s="1"/>
  <c r="R209" i="1"/>
  <c r="R210" i="1"/>
  <c r="T204" i="1"/>
  <c r="V205" i="1"/>
  <c r="V206" i="1"/>
  <c r="AB214" i="1"/>
  <c r="AB211" i="1"/>
  <c r="AD212" i="1"/>
  <c r="AF207" i="1"/>
  <c r="E214" i="1"/>
  <c r="E235" i="1" s="1"/>
  <c r="E210" i="1"/>
  <c r="E209" i="1"/>
  <c r="G204" i="1"/>
  <c r="I206" i="1"/>
  <c r="I205" i="1"/>
  <c r="O215" i="1"/>
  <c r="O212" i="1"/>
  <c r="Q213" i="1"/>
  <c r="S208" i="1"/>
  <c r="U214" i="1"/>
  <c r="U235" i="1" s="1"/>
  <c r="U210" i="1"/>
  <c r="U209" i="1"/>
  <c r="W204" i="1"/>
  <c r="Y206" i="1"/>
  <c r="Y205" i="1"/>
  <c r="AE215" i="1"/>
  <c r="AG213" i="1"/>
  <c r="AE212" i="1"/>
  <c r="AA207" i="1"/>
  <c r="W211" i="1"/>
  <c r="S207" i="1"/>
  <c r="O211" i="1"/>
  <c r="K207" i="1"/>
  <c r="G211" i="1"/>
  <c r="AF208" i="1"/>
  <c r="AB213" i="1"/>
  <c r="X208" i="1"/>
  <c r="T212" i="1"/>
  <c r="P208" i="1"/>
  <c r="L212" i="1"/>
  <c r="H208" i="1"/>
  <c r="D213" i="1"/>
  <c r="F211" i="1"/>
  <c r="F212" i="1"/>
  <c r="H209" i="1"/>
  <c r="H210" i="1"/>
  <c r="J207" i="1"/>
  <c r="J208" i="1"/>
  <c r="L205" i="1"/>
  <c r="L206" i="1"/>
  <c r="N204" i="1"/>
  <c r="T213" i="1"/>
  <c r="V211" i="1"/>
  <c r="V212" i="1"/>
  <c r="X209" i="1"/>
  <c r="X210" i="1"/>
  <c r="Z207" i="1"/>
  <c r="Z208" i="1"/>
  <c r="AB205" i="1"/>
  <c r="AB206" i="1"/>
  <c r="AD204" i="1"/>
  <c r="G213" i="1"/>
  <c r="I212" i="1"/>
  <c r="I211" i="1"/>
  <c r="K210" i="1"/>
  <c r="K209" i="1"/>
  <c r="M208" i="1"/>
  <c r="M207" i="1"/>
  <c r="O206" i="1"/>
  <c r="O205" i="1"/>
  <c r="Q204" i="1"/>
  <c r="W213" i="1"/>
  <c r="Y212" i="1"/>
  <c r="Y211" i="1"/>
  <c r="AA210" i="1"/>
  <c r="AA209" i="1"/>
  <c r="AC208" i="1"/>
  <c r="AC209" i="1"/>
  <c r="AE206" i="1"/>
  <c r="AE207" i="1"/>
  <c r="AG204" i="1"/>
  <c r="AG205" i="1"/>
  <c r="D211" i="1"/>
  <c r="D212" i="1"/>
  <c r="F215" i="1"/>
  <c r="F236" i="1" s="1"/>
  <c r="F209" i="1"/>
  <c r="F210" i="1"/>
  <c r="H204" i="1"/>
  <c r="J213" i="1"/>
  <c r="L207" i="1"/>
  <c r="L208" i="1"/>
  <c r="P214" i="1"/>
  <c r="P235" i="1" s="1"/>
  <c r="P211" i="1"/>
  <c r="P212" i="1"/>
  <c r="R205" i="1"/>
  <c r="R206" i="1"/>
  <c r="V215" i="1"/>
  <c r="V236" i="1" s="1"/>
  <c r="V209" i="1"/>
  <c r="V210" i="1"/>
  <c r="X204" i="1"/>
  <c r="Z213" i="1"/>
  <c r="AB207" i="1"/>
  <c r="AB208" i="1"/>
  <c r="AF214" i="1"/>
  <c r="AF235" i="1" s="1"/>
  <c r="AF211" i="1"/>
  <c r="AF213" i="1"/>
  <c r="E206" i="1"/>
  <c r="E205" i="1"/>
  <c r="I214" i="1"/>
  <c r="I210" i="1"/>
  <c r="I209" i="1"/>
  <c r="K204" i="1"/>
  <c r="M213" i="1"/>
  <c r="O208" i="1"/>
  <c r="O207" i="1"/>
  <c r="S215" i="1"/>
  <c r="S236" i="1" s="1"/>
  <c r="S212" i="1"/>
  <c r="S211" i="1"/>
  <c r="U206" i="1"/>
  <c r="U205" i="1"/>
  <c r="Y214" i="1"/>
  <c r="Y210" i="1"/>
  <c r="Y209" i="1"/>
  <c r="AA204" i="1"/>
  <c r="AC213" i="1"/>
  <c r="AE208" i="1"/>
  <c r="AE209" i="1"/>
  <c r="AF215" i="1"/>
  <c r="AF236" i="1" s="1"/>
  <c r="X215" i="1"/>
  <c r="X236" i="1" s="1"/>
  <c r="P215" i="1"/>
  <c r="P236" i="1" s="1"/>
  <c r="H215" i="1"/>
  <c r="H236" i="1" s="1"/>
  <c r="AE214" i="1"/>
  <c r="AE235" i="1" s="1"/>
  <c r="W214" i="1"/>
  <c r="W235" i="1" s="1"/>
  <c r="O214" i="1"/>
  <c r="O235" i="1" s="1"/>
  <c r="G214" i="1"/>
  <c r="G235" i="1" s="1"/>
  <c r="F207" i="1"/>
  <c r="F208" i="1"/>
  <c r="H205" i="1"/>
  <c r="H206" i="1"/>
  <c r="J204" i="1"/>
  <c r="P213" i="1"/>
  <c r="R211" i="1"/>
  <c r="R212" i="1"/>
  <c r="T209" i="1"/>
  <c r="T210" i="1"/>
  <c r="V207" i="1"/>
  <c r="V208" i="1"/>
  <c r="X205" i="1"/>
  <c r="X206" i="1"/>
  <c r="Z204" i="1"/>
  <c r="AF212" i="1"/>
  <c r="E212" i="1"/>
  <c r="E211" i="1"/>
  <c r="G210" i="1"/>
  <c r="G209" i="1"/>
  <c r="I208" i="1"/>
  <c r="I207" i="1"/>
  <c r="K206" i="1"/>
  <c r="K205" i="1"/>
  <c r="M204" i="1"/>
  <c r="S213" i="1"/>
  <c r="U212" i="1"/>
  <c r="U211" i="1"/>
  <c r="W210" i="1"/>
  <c r="W209" i="1"/>
  <c r="Y208" i="1"/>
  <c r="Y207" i="1"/>
  <c r="AA206" i="1"/>
  <c r="AA205" i="1"/>
  <c r="AC204" i="1"/>
  <c r="AC205" i="1"/>
  <c r="D214" i="1"/>
  <c r="F213" i="1"/>
  <c r="H207" i="1"/>
  <c r="J215" i="1"/>
  <c r="J236" i="1" s="1"/>
  <c r="J209" i="1"/>
  <c r="J210" i="1"/>
  <c r="L204" i="1"/>
  <c r="N205" i="1"/>
  <c r="N206" i="1"/>
  <c r="T214" i="1"/>
  <c r="T235" i="1" s="1"/>
  <c r="T211" i="1"/>
  <c r="V213" i="1"/>
  <c r="X207" i="1"/>
  <c r="Z215" i="1"/>
  <c r="Z236" i="1" s="1"/>
  <c r="Z209" i="1"/>
  <c r="Z210" i="1"/>
  <c r="AB204" i="1"/>
  <c r="AD205" i="1"/>
  <c r="AD206" i="1"/>
  <c r="G215" i="1"/>
  <c r="G236" i="1" s="1"/>
  <c r="G212" i="1"/>
  <c r="I213" i="1"/>
  <c r="K208" i="1"/>
  <c r="M214" i="1"/>
  <c r="M235" i="1" s="1"/>
  <c r="M210" i="1"/>
  <c r="M209" i="1"/>
  <c r="O204" i="1"/>
  <c r="Q206" i="1"/>
  <c r="Q205" i="1"/>
  <c r="W215" i="1"/>
  <c r="W236" i="1" s="1"/>
  <c r="W212" i="1"/>
  <c r="Y213" i="1"/>
  <c r="AA208" i="1"/>
  <c r="AC214" i="1"/>
  <c r="AC235" i="1" s="1"/>
  <c r="AC210" i="1"/>
  <c r="AC211" i="1"/>
  <c r="AE204" i="1"/>
  <c r="AE205" i="1"/>
  <c r="AG206" i="1"/>
  <c r="AG207" i="1"/>
  <c r="G404" i="1"/>
  <c r="I9" i="5"/>
  <c r="H382" i="1"/>
  <c r="H383" i="1"/>
  <c r="H376" i="1"/>
  <c r="H377" i="1"/>
  <c r="H378" i="1"/>
  <c r="H379" i="1"/>
  <c r="H380" i="1"/>
  <c r="H381" i="1"/>
  <c r="H366" i="1"/>
  <c r="H368" i="1"/>
  <c r="H370" i="1"/>
  <c r="H372" i="1"/>
  <c r="H374" i="1"/>
  <c r="H367" i="1"/>
  <c r="H369" i="1"/>
  <c r="H371" i="1"/>
  <c r="H373" i="1"/>
  <c r="H375" i="1"/>
  <c r="H365" i="1"/>
  <c r="G193" i="1"/>
  <c r="G189" i="1"/>
  <c r="G191" i="1"/>
  <c r="G188" i="1"/>
  <c r="D350" i="1"/>
  <c r="D349" i="1"/>
  <c r="D351" i="1"/>
  <c r="F249" i="1"/>
  <c r="F253" i="1"/>
  <c r="F248" i="1"/>
  <c r="F252" i="1"/>
  <c r="AD247" i="1"/>
  <c r="AD251" i="1"/>
  <c r="AD255" i="1"/>
  <c r="AD246" i="1"/>
  <c r="AD267" i="1" s="1"/>
  <c r="AD250" i="1"/>
  <c r="AD254" i="1"/>
  <c r="Z249" i="1"/>
  <c r="Z253" i="1"/>
  <c r="Z248" i="1"/>
  <c r="Z252" i="1"/>
  <c r="V247" i="1"/>
  <c r="V251" i="1"/>
  <c r="V255" i="1"/>
  <c r="V246" i="1"/>
  <c r="V267" i="1" s="1"/>
  <c r="V250" i="1"/>
  <c r="V254" i="1"/>
  <c r="R249" i="1"/>
  <c r="R253" i="1"/>
  <c r="R248" i="1"/>
  <c r="R252" i="1"/>
  <c r="N247" i="1"/>
  <c r="N251" i="1"/>
  <c r="N255" i="1"/>
  <c r="N246" i="1"/>
  <c r="N267" i="1" s="1"/>
  <c r="N250" i="1"/>
  <c r="N254" i="1"/>
  <c r="J249" i="1"/>
  <c r="J253" i="1"/>
  <c r="J248" i="1"/>
  <c r="J252" i="1"/>
  <c r="D251" i="1"/>
  <c r="D247" i="1"/>
  <c r="D254" i="1"/>
  <c r="D250" i="1"/>
  <c r="D246" i="1"/>
  <c r="AE246" i="1"/>
  <c r="AE267" i="1" s="1"/>
  <c r="AE250" i="1"/>
  <c r="AE254" i="1"/>
  <c r="AE249" i="1"/>
  <c r="AE253" i="1"/>
  <c r="AA248" i="1"/>
  <c r="AA252" i="1"/>
  <c r="AA247" i="1"/>
  <c r="AA251" i="1"/>
  <c r="AA255" i="1"/>
  <c r="W246" i="1"/>
  <c r="W267" i="1" s="1"/>
  <c r="W250" i="1"/>
  <c r="W254" i="1"/>
  <c r="W249" i="1"/>
  <c r="W253" i="1"/>
  <c r="S248" i="1"/>
  <c r="S252" i="1"/>
  <c r="S247" i="1"/>
  <c r="S251" i="1"/>
  <c r="S255" i="1"/>
  <c r="O246" i="1"/>
  <c r="O267" i="1" s="1"/>
  <c r="O250" i="1"/>
  <c r="O254" i="1"/>
  <c r="O249" i="1"/>
  <c r="O253" i="1"/>
  <c r="K248" i="1"/>
  <c r="K252" i="1"/>
  <c r="K247" i="1"/>
  <c r="K251" i="1"/>
  <c r="K255" i="1"/>
  <c r="G246" i="1"/>
  <c r="G267" i="1" s="1"/>
  <c r="G250" i="1"/>
  <c r="G254" i="1"/>
  <c r="G249" i="1"/>
  <c r="G253" i="1"/>
  <c r="AF249" i="1"/>
  <c r="AF253" i="1"/>
  <c r="AF248" i="1"/>
  <c r="AF252" i="1"/>
  <c r="AB247" i="1"/>
  <c r="AB251" i="1"/>
  <c r="AB255" i="1"/>
  <c r="AB246" i="1"/>
  <c r="AB267" i="1" s="1"/>
  <c r="AB250" i="1"/>
  <c r="AB254" i="1"/>
  <c r="X249" i="1"/>
  <c r="X253" i="1"/>
  <c r="X248" i="1"/>
  <c r="X252" i="1"/>
  <c r="T247" i="1"/>
  <c r="T251" i="1"/>
  <c r="T255" i="1"/>
  <c r="T246" i="1"/>
  <c r="T267" i="1" s="1"/>
  <c r="T250" i="1"/>
  <c r="T254" i="1"/>
  <c r="P249" i="1"/>
  <c r="P253" i="1"/>
  <c r="P248" i="1"/>
  <c r="P252" i="1"/>
  <c r="L247" i="1"/>
  <c r="L251" i="1"/>
  <c r="L255" i="1"/>
  <c r="L246" i="1"/>
  <c r="L267" i="1" s="1"/>
  <c r="L250" i="1"/>
  <c r="L254" i="1"/>
  <c r="H249" i="1"/>
  <c r="H253" i="1"/>
  <c r="H248" i="1"/>
  <c r="H252" i="1"/>
  <c r="E248" i="1"/>
  <c r="E252" i="1"/>
  <c r="E247" i="1"/>
  <c r="E251" i="1"/>
  <c r="E255" i="1"/>
  <c r="AG246" i="1"/>
  <c r="AG267" i="1" s="1"/>
  <c r="AG250" i="1"/>
  <c r="AG254" i="1"/>
  <c r="AG249" i="1"/>
  <c r="AG253" i="1"/>
  <c r="AC248" i="1"/>
  <c r="AC252" i="1"/>
  <c r="AC247" i="1"/>
  <c r="AC251" i="1"/>
  <c r="AC255" i="1"/>
  <c r="Y246" i="1"/>
  <c r="Y267" i="1" s="1"/>
  <c r="Y250" i="1"/>
  <c r="Y254" i="1"/>
  <c r="Y249" i="1"/>
  <c r="Y253" i="1"/>
  <c r="U248" i="1"/>
  <c r="U252" i="1"/>
  <c r="U247" i="1"/>
  <c r="U251" i="1"/>
  <c r="U255" i="1"/>
  <c r="Q246" i="1"/>
  <c r="Q267" i="1" s="1"/>
  <c r="Q250" i="1"/>
  <c r="Q254" i="1"/>
  <c r="Q249" i="1"/>
  <c r="Q253" i="1"/>
  <c r="M248" i="1"/>
  <c r="M252" i="1"/>
  <c r="M247" i="1"/>
  <c r="M251" i="1"/>
  <c r="M255" i="1"/>
  <c r="I246" i="1"/>
  <c r="I267" i="1" s="1"/>
  <c r="I250" i="1"/>
  <c r="I254" i="1"/>
  <c r="I249" i="1"/>
  <c r="I253" i="1"/>
  <c r="F247" i="1"/>
  <c r="F251" i="1"/>
  <c r="F272" i="1" s="1"/>
  <c r="F255" i="1"/>
  <c r="F276" i="1" s="1"/>
  <c r="F246" i="1"/>
  <c r="F267" i="1" s="1"/>
  <c r="F250" i="1"/>
  <c r="F271" i="1" s="1"/>
  <c r="F254" i="1"/>
  <c r="F275" i="1" s="1"/>
  <c r="AD249" i="1"/>
  <c r="AD270" i="1" s="1"/>
  <c r="AD253" i="1"/>
  <c r="AD248" i="1"/>
  <c r="AD269" i="1" s="1"/>
  <c r="AD252" i="1"/>
  <c r="Z247" i="1"/>
  <c r="Z251" i="1"/>
  <c r="Z272" i="1" s="1"/>
  <c r="Z255" i="1"/>
  <c r="Z276" i="1" s="1"/>
  <c r="Z246" i="1"/>
  <c r="Z267" i="1" s="1"/>
  <c r="Z250" i="1"/>
  <c r="Z271" i="1" s="1"/>
  <c r="Z254" i="1"/>
  <c r="Z275" i="1" s="1"/>
  <c r="V249" i="1"/>
  <c r="V270" i="1" s="1"/>
  <c r="V253" i="1"/>
  <c r="V248" i="1"/>
  <c r="V269" i="1" s="1"/>
  <c r="V252" i="1"/>
  <c r="R247" i="1"/>
  <c r="R251" i="1"/>
  <c r="R272" i="1" s="1"/>
  <c r="R255" i="1"/>
  <c r="R276" i="1" s="1"/>
  <c r="R246" i="1"/>
  <c r="R267" i="1" s="1"/>
  <c r="R250" i="1"/>
  <c r="R271" i="1" s="1"/>
  <c r="R254" i="1"/>
  <c r="R275" i="1" s="1"/>
  <c r="N249" i="1"/>
  <c r="N270" i="1" s="1"/>
  <c r="N253" i="1"/>
  <c r="N248" i="1"/>
  <c r="N269" i="1" s="1"/>
  <c r="N252" i="1"/>
  <c r="J247" i="1"/>
  <c r="J251" i="1"/>
  <c r="J272" i="1" s="1"/>
  <c r="J255" i="1"/>
  <c r="J276" i="1" s="1"/>
  <c r="J246" i="1"/>
  <c r="J267" i="1" s="1"/>
  <c r="J250" i="1"/>
  <c r="J271" i="1" s="1"/>
  <c r="J254" i="1"/>
  <c r="J275" i="1" s="1"/>
  <c r="D253" i="1"/>
  <c r="D249" i="1"/>
  <c r="D252" i="1"/>
  <c r="D248" i="1"/>
  <c r="AE248" i="1"/>
  <c r="AE269" i="1" s="1"/>
  <c r="AE252" i="1"/>
  <c r="AE273" i="1" s="1"/>
  <c r="AE247" i="1"/>
  <c r="AE268" i="1" s="1"/>
  <c r="AE251" i="1"/>
  <c r="AE272" i="1" s="1"/>
  <c r="AE255" i="1"/>
  <c r="AE276" i="1" s="1"/>
  <c r="AA246" i="1"/>
  <c r="AA267" i="1" s="1"/>
  <c r="AA250" i="1"/>
  <c r="AA254" i="1"/>
  <c r="AA249" i="1"/>
  <c r="AA270" i="1" s="1"/>
  <c r="AA253" i="1"/>
  <c r="W248" i="1"/>
  <c r="W269" i="1" s="1"/>
  <c r="W252" i="1"/>
  <c r="W273" i="1" s="1"/>
  <c r="W247" i="1"/>
  <c r="W268" i="1" s="1"/>
  <c r="W251" i="1"/>
  <c r="W272" i="1" s="1"/>
  <c r="W255" i="1"/>
  <c r="W276" i="1" s="1"/>
  <c r="S246" i="1"/>
  <c r="S267" i="1" s="1"/>
  <c r="S250" i="1"/>
  <c r="S254" i="1"/>
  <c r="S249" i="1"/>
  <c r="S270" i="1" s="1"/>
  <c r="S253" i="1"/>
  <c r="O248" i="1"/>
  <c r="O269" i="1" s="1"/>
  <c r="O252" i="1"/>
  <c r="O273" i="1" s="1"/>
  <c r="O247" i="1"/>
  <c r="O268" i="1" s="1"/>
  <c r="O251" i="1"/>
  <c r="O272" i="1" s="1"/>
  <c r="O255" i="1"/>
  <c r="O276" i="1" s="1"/>
  <c r="K246" i="1"/>
  <c r="K267" i="1" s="1"/>
  <c r="K250" i="1"/>
  <c r="K254" i="1"/>
  <c r="K249" i="1"/>
  <c r="K270" i="1" s="1"/>
  <c r="K253" i="1"/>
  <c r="G248" i="1"/>
  <c r="G269" i="1" s="1"/>
  <c r="G252" i="1"/>
  <c r="G273" i="1" s="1"/>
  <c r="G247" i="1"/>
  <c r="G268" i="1" s="1"/>
  <c r="G251" i="1"/>
  <c r="G272" i="1" s="1"/>
  <c r="G255" i="1"/>
  <c r="G276" i="1" s="1"/>
  <c r="AF247" i="1"/>
  <c r="AF251" i="1"/>
  <c r="AF272" i="1" s="1"/>
  <c r="AF255" i="1"/>
  <c r="AF276" i="1" s="1"/>
  <c r="AF246" i="1"/>
  <c r="AF267" i="1" s="1"/>
  <c r="AF250" i="1"/>
  <c r="AF271" i="1" s="1"/>
  <c r="AF254" i="1"/>
  <c r="AF275" i="1" s="1"/>
  <c r="AB249" i="1"/>
  <c r="AB270" i="1" s="1"/>
  <c r="AB253" i="1"/>
  <c r="AB274" i="1" s="1"/>
  <c r="AB248" i="1"/>
  <c r="AB269" i="1" s="1"/>
  <c r="AB252" i="1"/>
  <c r="AB273" i="1" s="1"/>
  <c r="X247" i="1"/>
  <c r="X251" i="1"/>
  <c r="X272" i="1" s="1"/>
  <c r="X255" i="1"/>
  <c r="X276" i="1" s="1"/>
  <c r="X246" i="1"/>
  <c r="X267" i="1" s="1"/>
  <c r="X250" i="1"/>
  <c r="X271" i="1" s="1"/>
  <c r="X254" i="1"/>
  <c r="X275" i="1" s="1"/>
  <c r="T249" i="1"/>
  <c r="T270" i="1" s="1"/>
  <c r="T253" i="1"/>
  <c r="T248" i="1"/>
  <c r="T269" i="1" s="1"/>
  <c r="T252" i="1"/>
  <c r="T273" i="1" s="1"/>
  <c r="P247" i="1"/>
  <c r="P251" i="1"/>
  <c r="P272" i="1" s="1"/>
  <c r="P255" i="1"/>
  <c r="P276" i="1" s="1"/>
  <c r="P246" i="1"/>
  <c r="P267" i="1" s="1"/>
  <c r="P250" i="1"/>
  <c r="P271" i="1" s="1"/>
  <c r="P254" i="1"/>
  <c r="P275" i="1" s="1"/>
  <c r="L249" i="1"/>
  <c r="L270" i="1" s="1"/>
  <c r="L253" i="1"/>
  <c r="L248" i="1"/>
  <c r="L269" i="1" s="1"/>
  <c r="L252" i="1"/>
  <c r="L273" i="1" s="1"/>
  <c r="H247" i="1"/>
  <c r="H251" i="1"/>
  <c r="H272" i="1" s="1"/>
  <c r="H255" i="1"/>
  <c r="H276" i="1" s="1"/>
  <c r="H246" i="1"/>
  <c r="H267" i="1" s="1"/>
  <c r="H250" i="1"/>
  <c r="H271" i="1" s="1"/>
  <c r="H254" i="1"/>
  <c r="H275" i="1" s="1"/>
  <c r="E246" i="1"/>
  <c r="E267" i="1" s="1"/>
  <c r="E250" i="1"/>
  <c r="E254" i="1"/>
  <c r="E249" i="1"/>
  <c r="E270" i="1" s="1"/>
  <c r="E253" i="1"/>
  <c r="AG248" i="1"/>
  <c r="AG269" i="1" s="1"/>
  <c r="AG252" i="1"/>
  <c r="AG273" i="1" s="1"/>
  <c r="AG247" i="1"/>
  <c r="AG268" i="1" s="1"/>
  <c r="AG251" i="1"/>
  <c r="AG272" i="1" s="1"/>
  <c r="AG255" i="1"/>
  <c r="AG276" i="1" s="1"/>
  <c r="AC246" i="1"/>
  <c r="AC267" i="1" s="1"/>
  <c r="AC250" i="1"/>
  <c r="AC254" i="1"/>
  <c r="AC249" i="1"/>
  <c r="AC270" i="1" s="1"/>
  <c r="AC253" i="1"/>
  <c r="Y248" i="1"/>
  <c r="Y269" i="1" s="1"/>
  <c r="Y252" i="1"/>
  <c r="Y273" i="1" s="1"/>
  <c r="Y247" i="1"/>
  <c r="Y268" i="1" s="1"/>
  <c r="Y251" i="1"/>
  <c r="Y272" i="1" s="1"/>
  <c r="Y255" i="1"/>
  <c r="Y276" i="1" s="1"/>
  <c r="U246" i="1"/>
  <c r="U267" i="1" s="1"/>
  <c r="U250" i="1"/>
  <c r="U254" i="1"/>
  <c r="U249" i="1"/>
  <c r="U270" i="1" s="1"/>
  <c r="U253" i="1"/>
  <c r="Q248" i="1"/>
  <c r="Q269" i="1" s="1"/>
  <c r="Q252" i="1"/>
  <c r="Q273" i="1" s="1"/>
  <c r="Q247" i="1"/>
  <c r="Q268" i="1" s="1"/>
  <c r="Q251" i="1"/>
  <c r="Q272" i="1" s="1"/>
  <c r="Q255" i="1"/>
  <c r="Q276" i="1" s="1"/>
  <c r="M246" i="1"/>
  <c r="M267" i="1" s="1"/>
  <c r="M250" i="1"/>
  <c r="M254" i="1"/>
  <c r="M249" i="1"/>
  <c r="M270" i="1" s="1"/>
  <c r="M253" i="1"/>
  <c r="I248" i="1"/>
  <c r="I269" i="1" s="1"/>
  <c r="I252" i="1"/>
  <c r="I273" i="1" s="1"/>
  <c r="I247" i="1"/>
  <c r="I268" i="1" s="1"/>
  <c r="I251" i="1"/>
  <c r="I272" i="1" s="1"/>
  <c r="I255" i="1"/>
  <c r="I276" i="1" s="1"/>
  <c r="G179" i="1"/>
  <c r="AG225" i="1"/>
  <c r="AG227" i="1"/>
  <c r="AG226" i="1"/>
  <c r="AG228" i="1"/>
  <c r="AG230" i="1"/>
  <c r="AG232" i="1"/>
  <c r="AG234" i="1"/>
  <c r="AC234" i="1"/>
  <c r="Y234" i="1"/>
  <c r="U234" i="1"/>
  <c r="Q234" i="1"/>
  <c r="M234" i="1"/>
  <c r="I234" i="1"/>
  <c r="E234" i="1"/>
  <c r="AD225" i="1"/>
  <c r="Z225" i="1"/>
  <c r="V225" i="1"/>
  <c r="R225" i="1"/>
  <c r="N225" i="1"/>
  <c r="J225" i="1"/>
  <c r="F234" i="1"/>
  <c r="F225" i="1"/>
  <c r="F233" i="1"/>
  <c r="F232" i="1"/>
  <c r="F231" i="1"/>
  <c r="AE234" i="1"/>
  <c r="AE225" i="1"/>
  <c r="AE233" i="1"/>
  <c r="AE232" i="1"/>
  <c r="AC225" i="1"/>
  <c r="AC233" i="1"/>
  <c r="AC232" i="1"/>
  <c r="AC231" i="1"/>
  <c r="AC230" i="1"/>
  <c r="AA234" i="1"/>
  <c r="AA225" i="1"/>
  <c r="AA233" i="1"/>
  <c r="AA232" i="1"/>
  <c r="Y225" i="1"/>
  <c r="Y233" i="1"/>
  <c r="Y232" i="1"/>
  <c r="Y231" i="1"/>
  <c r="Y230" i="1"/>
  <c r="W234" i="1"/>
  <c r="W225" i="1"/>
  <c r="W233" i="1"/>
  <c r="W232" i="1"/>
  <c r="U225" i="1"/>
  <c r="U233" i="1"/>
  <c r="U232" i="1"/>
  <c r="U231" i="1"/>
  <c r="U230" i="1"/>
  <c r="S234" i="1"/>
  <c r="S225" i="1"/>
  <c r="S233" i="1"/>
  <c r="S232" i="1"/>
  <c r="Q225" i="1"/>
  <c r="Q233" i="1"/>
  <c r="Q232" i="1"/>
  <c r="Q231" i="1"/>
  <c r="Q230" i="1"/>
  <c r="O234" i="1"/>
  <c r="O225" i="1"/>
  <c r="O233" i="1"/>
  <c r="O232" i="1"/>
  <c r="M225" i="1"/>
  <c r="M233" i="1"/>
  <c r="M232" i="1"/>
  <c r="M231" i="1"/>
  <c r="M230" i="1"/>
  <c r="K234" i="1"/>
  <c r="K225" i="1"/>
  <c r="K233" i="1"/>
  <c r="K232" i="1"/>
  <c r="I225" i="1"/>
  <c r="I233" i="1"/>
  <c r="I232" i="1"/>
  <c r="I231" i="1"/>
  <c r="I230" i="1"/>
  <c r="G234" i="1"/>
  <c r="G225" i="1"/>
  <c r="G233" i="1"/>
  <c r="G232" i="1"/>
  <c r="E225" i="1"/>
  <c r="E233" i="1"/>
  <c r="E232" i="1"/>
  <c r="E231" i="1"/>
  <c r="E230" i="1"/>
  <c r="AF225" i="1"/>
  <c r="AD228" i="1"/>
  <c r="AD227" i="1"/>
  <c r="AB225" i="1"/>
  <c r="AB233" i="1"/>
  <c r="Z228" i="1"/>
  <c r="Z227" i="1"/>
  <c r="X225" i="1"/>
  <c r="X233" i="1"/>
  <c r="V228" i="1"/>
  <c r="V227" i="1"/>
  <c r="T234" i="1"/>
  <c r="T225" i="1"/>
  <c r="T233" i="1"/>
  <c r="R228" i="1"/>
  <c r="R227" i="1"/>
  <c r="P234" i="1"/>
  <c r="P225" i="1"/>
  <c r="P233" i="1"/>
  <c r="N229" i="1"/>
  <c r="N228" i="1"/>
  <c r="N227" i="1"/>
  <c r="L234" i="1"/>
  <c r="L225" i="1"/>
  <c r="L233" i="1"/>
  <c r="J229" i="1"/>
  <c r="J228" i="1"/>
  <c r="J227" i="1"/>
  <c r="H234" i="1"/>
  <c r="H225" i="1"/>
  <c r="H233" i="1"/>
  <c r="G183" i="1"/>
  <c r="I6" i="10"/>
  <c r="I8" i="10"/>
  <c r="I7" i="10"/>
  <c r="I16" i="10"/>
  <c r="I18" i="10"/>
  <c r="I15" i="10"/>
  <c r="I17" i="10"/>
  <c r="I10" i="10"/>
  <c r="I12" i="10"/>
  <c r="I9" i="10"/>
  <c r="I11" i="10"/>
  <c r="I14" i="10"/>
  <c r="I13" i="10"/>
  <c r="K2" i="10"/>
  <c r="J212" i="10"/>
  <c r="J209" i="10"/>
  <c r="J208" i="10"/>
  <c r="J211" i="10"/>
  <c r="J210" i="10"/>
  <c r="J207" i="10"/>
  <c r="J181" i="10"/>
  <c r="J180" i="10"/>
  <c r="J177" i="10"/>
  <c r="J182" i="10"/>
  <c r="J179" i="10"/>
  <c r="J178" i="10"/>
  <c r="J152" i="10"/>
  <c r="J149" i="10"/>
  <c r="J148" i="10"/>
  <c r="J151" i="10"/>
  <c r="J150" i="10"/>
  <c r="J147" i="10"/>
  <c r="J122" i="10"/>
  <c r="J119" i="10"/>
  <c r="J118" i="10"/>
  <c r="J92" i="10"/>
  <c r="J89" i="10"/>
  <c r="J88" i="10"/>
  <c r="J121" i="10"/>
  <c r="J120" i="10"/>
  <c r="J117" i="10"/>
  <c r="J91" i="10"/>
  <c r="J90" i="10"/>
  <c r="J87" i="10"/>
  <c r="J62" i="10"/>
  <c r="J59" i="10"/>
  <c r="J58" i="10"/>
  <c r="J61" i="10"/>
  <c r="J60" i="10"/>
  <c r="J57" i="10"/>
  <c r="J32" i="10"/>
  <c r="J27" i="10"/>
  <c r="J28" i="10"/>
  <c r="J30" i="10"/>
  <c r="J31" i="10"/>
  <c r="J29" i="10"/>
  <c r="G186" i="1"/>
  <c r="G178" i="1"/>
  <c r="G184" i="1"/>
  <c r="I19" i="10"/>
  <c r="I20" i="10"/>
  <c r="I3" i="10"/>
  <c r="I5" i="10"/>
  <c r="I4" i="10"/>
  <c r="H156" i="1"/>
  <c r="H158" i="1"/>
  <c r="H155" i="1"/>
  <c r="H163" i="1"/>
  <c r="H160" i="1"/>
  <c r="H157" i="1"/>
  <c r="H165" i="1"/>
  <c r="H162" i="1"/>
  <c r="H159" i="1"/>
  <c r="H164" i="1"/>
  <c r="H161" i="1"/>
  <c r="H167" i="1"/>
  <c r="H168" i="1"/>
  <c r="H171" i="1"/>
  <c r="H170" i="1"/>
  <c r="H166" i="1"/>
  <c r="H169" i="1"/>
  <c r="G181" i="1"/>
  <c r="U4" i="7"/>
  <c r="B32" i="10"/>
  <c r="B61" i="10"/>
  <c r="B91" i="10" s="1"/>
  <c r="B121" i="10" s="1"/>
  <c r="B151" i="10" s="1"/>
  <c r="B181" i="10" s="1"/>
  <c r="B211" i="10" s="1"/>
  <c r="C262" i="1"/>
  <c r="BS480" i="1"/>
  <c r="BS291" i="1"/>
  <c r="BS319" i="1" s="1"/>
  <c r="BQ480" i="1"/>
  <c r="BQ291" i="1"/>
  <c r="BQ319" i="1" s="1"/>
  <c r="BO480" i="1"/>
  <c r="BO291" i="1"/>
  <c r="BO319" i="1" s="1"/>
  <c r="BM480" i="1"/>
  <c r="BM291" i="1"/>
  <c r="BM319" i="1" s="1"/>
  <c r="BK480" i="1"/>
  <c r="BK291" i="1"/>
  <c r="BK319" i="1" s="1"/>
  <c r="BI480" i="1"/>
  <c r="BI291" i="1"/>
  <c r="BI319" i="1" s="1"/>
  <c r="BG480" i="1"/>
  <c r="BG291" i="1"/>
  <c r="BG319" i="1" s="1"/>
  <c r="BE480" i="1"/>
  <c r="BE291" i="1"/>
  <c r="BE319" i="1" s="1"/>
  <c r="BC480" i="1"/>
  <c r="BC291" i="1"/>
  <c r="BC319" i="1" s="1"/>
  <c r="BA480" i="1"/>
  <c r="BA291" i="1"/>
  <c r="BA319" i="1" s="1"/>
  <c r="BR479" i="1"/>
  <c r="BR290" i="1"/>
  <c r="BP479" i="1"/>
  <c r="BP290" i="1"/>
  <c r="BN479" i="1"/>
  <c r="BN290" i="1"/>
  <c r="BL479" i="1"/>
  <c r="BL290" i="1"/>
  <c r="BJ479" i="1"/>
  <c r="BJ290" i="1"/>
  <c r="BH479" i="1"/>
  <c r="BH290" i="1"/>
  <c r="BF479" i="1"/>
  <c r="BF290" i="1"/>
  <c r="BD479" i="1"/>
  <c r="BD290" i="1"/>
  <c r="BB479" i="1"/>
  <c r="BB290" i="1"/>
  <c r="BS478" i="1"/>
  <c r="BS289" i="1"/>
  <c r="BQ478" i="1"/>
  <c r="BQ289" i="1"/>
  <c r="BO478" i="1"/>
  <c r="BO289" i="1"/>
  <c r="BM478" i="1"/>
  <c r="BM289" i="1"/>
  <c r="BK478" i="1"/>
  <c r="BK289" i="1"/>
  <c r="BI478" i="1"/>
  <c r="BI289" i="1"/>
  <c r="BG478" i="1"/>
  <c r="BG289" i="1"/>
  <c r="BE478" i="1"/>
  <c r="BE289" i="1"/>
  <c r="BC478" i="1"/>
  <c r="BC289" i="1"/>
  <c r="BA478" i="1"/>
  <c r="BA289" i="1"/>
  <c r="BR477" i="1"/>
  <c r="BR288" i="1"/>
  <c r="BP477" i="1"/>
  <c r="BP288" i="1"/>
  <c r="BN477" i="1"/>
  <c r="BN288" i="1"/>
  <c r="BL477" i="1"/>
  <c r="BL288" i="1"/>
  <c r="BJ477" i="1"/>
  <c r="BJ288" i="1"/>
  <c r="BH477" i="1"/>
  <c r="BH288" i="1"/>
  <c r="BF477" i="1"/>
  <c r="BF288" i="1"/>
  <c r="BD477" i="1"/>
  <c r="BD288" i="1"/>
  <c r="BB477" i="1"/>
  <c r="BB288" i="1"/>
  <c r="BS476" i="1"/>
  <c r="BS287" i="1"/>
  <c r="BQ476" i="1"/>
  <c r="BQ287" i="1"/>
  <c r="BO476" i="1"/>
  <c r="BO287" i="1"/>
  <c r="BM476" i="1"/>
  <c r="BM287" i="1"/>
  <c r="BK476" i="1"/>
  <c r="BK287" i="1"/>
  <c r="BI476" i="1"/>
  <c r="BI287" i="1"/>
  <c r="BG476" i="1"/>
  <c r="BG287" i="1"/>
  <c r="BE476" i="1"/>
  <c r="BE287" i="1"/>
  <c r="BC476" i="1"/>
  <c r="BC287" i="1"/>
  <c r="BA476" i="1"/>
  <c r="BA287" i="1"/>
  <c r="BR475" i="1"/>
  <c r="BR286" i="1"/>
  <c r="BP475" i="1"/>
  <c r="BP286" i="1"/>
  <c r="BN475" i="1"/>
  <c r="BN286" i="1"/>
  <c r="BL475" i="1"/>
  <c r="BL286" i="1"/>
  <c r="BJ475" i="1"/>
  <c r="BJ286" i="1"/>
  <c r="BH475" i="1"/>
  <c r="BH286" i="1"/>
  <c r="BF475" i="1"/>
  <c r="BF286" i="1"/>
  <c r="BD475" i="1"/>
  <c r="BD286" i="1"/>
  <c r="BB475" i="1"/>
  <c r="BB286" i="1"/>
  <c r="BS474" i="1"/>
  <c r="BS285" i="1"/>
  <c r="BQ474" i="1"/>
  <c r="BQ285" i="1"/>
  <c r="BO474" i="1"/>
  <c r="BO285" i="1"/>
  <c r="BM474" i="1"/>
  <c r="BM285" i="1"/>
  <c r="BK474" i="1"/>
  <c r="BK285" i="1"/>
  <c r="BI474" i="1"/>
  <c r="BI285" i="1"/>
  <c r="BG474" i="1"/>
  <c r="BG285" i="1"/>
  <c r="BE474" i="1"/>
  <c r="BE285" i="1"/>
  <c r="BC474" i="1"/>
  <c r="BC285" i="1"/>
  <c r="BA474" i="1"/>
  <c r="BA285" i="1"/>
  <c r="BR473" i="1"/>
  <c r="BR284" i="1"/>
  <c r="BP473" i="1"/>
  <c r="BP284" i="1"/>
  <c r="BN473" i="1"/>
  <c r="BN284" i="1"/>
  <c r="BL473" i="1"/>
  <c r="BL284" i="1"/>
  <c r="BJ473" i="1"/>
  <c r="BJ284" i="1"/>
  <c r="BH473" i="1"/>
  <c r="BH284" i="1"/>
  <c r="BF473" i="1"/>
  <c r="BF284" i="1"/>
  <c r="BD473" i="1"/>
  <c r="BD284" i="1"/>
  <c r="BB473" i="1"/>
  <c r="BB284" i="1"/>
  <c r="BS472" i="1"/>
  <c r="BS283" i="1"/>
  <c r="BQ472" i="1"/>
  <c r="BQ283" i="1"/>
  <c r="BO472" i="1"/>
  <c r="BO283" i="1"/>
  <c r="BM472" i="1"/>
  <c r="BM283" i="1"/>
  <c r="BK472" i="1"/>
  <c r="BK283" i="1"/>
  <c r="BI472" i="1"/>
  <c r="BI283" i="1"/>
  <c r="BG472" i="1"/>
  <c r="BG283" i="1"/>
  <c r="BE472" i="1"/>
  <c r="BE283" i="1"/>
  <c r="BC472" i="1"/>
  <c r="BC283" i="1"/>
  <c r="BA472" i="1"/>
  <c r="BA283" i="1"/>
  <c r="BR471" i="1"/>
  <c r="BR282" i="1"/>
  <c r="BP471" i="1"/>
  <c r="BP282" i="1"/>
  <c r="BN471" i="1"/>
  <c r="BN282" i="1"/>
  <c r="BL471" i="1"/>
  <c r="BL282" i="1"/>
  <c r="BJ471" i="1"/>
  <c r="BJ282" i="1"/>
  <c r="BH471" i="1"/>
  <c r="BH282" i="1"/>
  <c r="BF471" i="1"/>
  <c r="BF282" i="1"/>
  <c r="BD471" i="1"/>
  <c r="BD282" i="1"/>
  <c r="BB471" i="1"/>
  <c r="BB282" i="1"/>
  <c r="BS470" i="1"/>
  <c r="BS281" i="1"/>
  <c r="BQ470" i="1"/>
  <c r="BQ281" i="1"/>
  <c r="BO470" i="1"/>
  <c r="BO281" i="1"/>
  <c r="BM470" i="1"/>
  <c r="BM281" i="1"/>
  <c r="BK470" i="1"/>
  <c r="BK281" i="1"/>
  <c r="BI470" i="1"/>
  <c r="BI281" i="1"/>
  <c r="BG470" i="1"/>
  <c r="BG281" i="1"/>
  <c r="BE470" i="1"/>
  <c r="BE281" i="1"/>
  <c r="BC470" i="1"/>
  <c r="BC281" i="1"/>
  <c r="BA470" i="1"/>
  <c r="BA281" i="1"/>
  <c r="AY470" i="1"/>
  <c r="AY281" i="1"/>
  <c r="AW470" i="1"/>
  <c r="AW281" i="1"/>
  <c r="AU470" i="1"/>
  <c r="AU281" i="1"/>
  <c r="AS470" i="1"/>
  <c r="AS281" i="1"/>
  <c r="AQ470" i="1"/>
  <c r="AQ281" i="1"/>
  <c r="AO470" i="1"/>
  <c r="AO281" i="1"/>
  <c r="AM470" i="1"/>
  <c r="AM281" i="1"/>
  <c r="AK470" i="1"/>
  <c r="AK281" i="1"/>
  <c r="AI470" i="1"/>
  <c r="AI281" i="1"/>
  <c r="BR480" i="1"/>
  <c r="BR291" i="1"/>
  <c r="BR319" i="1" s="1"/>
  <c r="BP480" i="1"/>
  <c r="BP291" i="1"/>
  <c r="BP319" i="1" s="1"/>
  <c r="BN480" i="1"/>
  <c r="BN291" i="1"/>
  <c r="BN319" i="1" s="1"/>
  <c r="BL480" i="1"/>
  <c r="BL291" i="1"/>
  <c r="BL319" i="1" s="1"/>
  <c r="BJ480" i="1"/>
  <c r="BJ291" i="1"/>
  <c r="BJ319" i="1" s="1"/>
  <c r="BH480" i="1"/>
  <c r="BH291" i="1"/>
  <c r="BH319" i="1" s="1"/>
  <c r="BF480" i="1"/>
  <c r="BF291" i="1"/>
  <c r="BF319" i="1" s="1"/>
  <c r="BD480" i="1"/>
  <c r="BD291" i="1"/>
  <c r="BD319" i="1" s="1"/>
  <c r="BB480" i="1"/>
  <c r="BB291" i="1"/>
  <c r="BB319" i="1" s="1"/>
  <c r="BS479" i="1"/>
  <c r="BS290" i="1"/>
  <c r="BQ479" i="1"/>
  <c r="BQ290" i="1"/>
  <c r="BO479" i="1"/>
  <c r="BO290" i="1"/>
  <c r="BM479" i="1"/>
  <c r="BM290" i="1"/>
  <c r="BK479" i="1"/>
  <c r="BK290" i="1"/>
  <c r="BI479" i="1"/>
  <c r="BI290" i="1"/>
  <c r="BG479" i="1"/>
  <c r="BG290" i="1"/>
  <c r="BE479" i="1"/>
  <c r="BE290" i="1"/>
  <c r="BC479" i="1"/>
  <c r="BC290" i="1"/>
  <c r="BA479" i="1"/>
  <c r="BA290" i="1"/>
  <c r="BR478" i="1"/>
  <c r="BR499" i="1" s="1"/>
  <c r="BR289" i="1"/>
  <c r="BR310" i="1" s="1"/>
  <c r="BP478" i="1"/>
  <c r="BP499" i="1" s="1"/>
  <c r="BP289" i="1"/>
  <c r="BP310" i="1" s="1"/>
  <c r="BN478" i="1"/>
  <c r="BN499" i="1" s="1"/>
  <c r="BN289" i="1"/>
  <c r="BN310" i="1" s="1"/>
  <c r="BL478" i="1"/>
  <c r="BL499" i="1" s="1"/>
  <c r="BL289" i="1"/>
  <c r="BL310" i="1" s="1"/>
  <c r="BJ478" i="1"/>
  <c r="BJ499" i="1" s="1"/>
  <c r="BJ289" i="1"/>
  <c r="BJ310" i="1" s="1"/>
  <c r="BH478" i="1"/>
  <c r="BH499" i="1" s="1"/>
  <c r="BH289" i="1"/>
  <c r="BH310" i="1" s="1"/>
  <c r="BF478" i="1"/>
  <c r="BF499" i="1" s="1"/>
  <c r="BF289" i="1"/>
  <c r="BF310" i="1" s="1"/>
  <c r="BD478" i="1"/>
  <c r="BD499" i="1" s="1"/>
  <c r="BD289" i="1"/>
  <c r="BD310" i="1" s="1"/>
  <c r="BB478" i="1"/>
  <c r="BB499" i="1" s="1"/>
  <c r="BB289" i="1"/>
  <c r="BB310" i="1" s="1"/>
  <c r="BS477" i="1"/>
  <c r="BS288" i="1"/>
  <c r="BQ477" i="1"/>
  <c r="BQ288" i="1"/>
  <c r="BO477" i="1"/>
  <c r="BO288" i="1"/>
  <c r="BM477" i="1"/>
  <c r="BM288" i="1"/>
  <c r="BK477" i="1"/>
  <c r="BK288" i="1"/>
  <c r="BI477" i="1"/>
  <c r="BI288" i="1"/>
  <c r="BG477" i="1"/>
  <c r="BG288" i="1"/>
  <c r="BE477" i="1"/>
  <c r="BE288" i="1"/>
  <c r="BC477" i="1"/>
  <c r="BC288" i="1"/>
  <c r="BA477" i="1"/>
  <c r="BA288" i="1"/>
  <c r="BR476" i="1"/>
  <c r="BR497" i="1" s="1"/>
  <c r="BR287" i="1"/>
  <c r="BR308" i="1" s="1"/>
  <c r="BP476" i="1"/>
  <c r="BP497" i="1" s="1"/>
  <c r="BP287" i="1"/>
  <c r="BP308" i="1" s="1"/>
  <c r="BN476" i="1"/>
  <c r="BN497" i="1" s="1"/>
  <c r="BN287" i="1"/>
  <c r="BN308" i="1" s="1"/>
  <c r="BL476" i="1"/>
  <c r="BL497" i="1" s="1"/>
  <c r="BL287" i="1"/>
  <c r="BL308" i="1" s="1"/>
  <c r="BJ476" i="1"/>
  <c r="BJ497" i="1" s="1"/>
  <c r="BJ287" i="1"/>
  <c r="BJ308" i="1" s="1"/>
  <c r="BH476" i="1"/>
  <c r="BH497" i="1" s="1"/>
  <c r="BH287" i="1"/>
  <c r="BH308" i="1" s="1"/>
  <c r="BF476" i="1"/>
  <c r="BF497" i="1" s="1"/>
  <c r="BF287" i="1"/>
  <c r="BF308" i="1" s="1"/>
  <c r="BD476" i="1"/>
  <c r="BD497" i="1" s="1"/>
  <c r="BD287" i="1"/>
  <c r="BD308" i="1" s="1"/>
  <c r="BB476" i="1"/>
  <c r="BB497" i="1" s="1"/>
  <c r="BB287" i="1"/>
  <c r="BB308" i="1" s="1"/>
  <c r="BS475" i="1"/>
  <c r="BS496" i="1" s="1"/>
  <c r="BS286" i="1"/>
  <c r="BS307" i="1" s="1"/>
  <c r="BQ475" i="1"/>
  <c r="BQ496" i="1" s="1"/>
  <c r="BQ286" i="1"/>
  <c r="BQ307" i="1" s="1"/>
  <c r="BO475" i="1"/>
  <c r="BO496" i="1" s="1"/>
  <c r="BO286" i="1"/>
  <c r="BO307" i="1" s="1"/>
  <c r="BM475" i="1"/>
  <c r="BM496" i="1" s="1"/>
  <c r="BM286" i="1"/>
  <c r="BM307" i="1" s="1"/>
  <c r="BK475" i="1"/>
  <c r="BK496" i="1" s="1"/>
  <c r="BK286" i="1"/>
  <c r="BK307" i="1" s="1"/>
  <c r="BI475" i="1"/>
  <c r="BI496" i="1" s="1"/>
  <c r="BI286" i="1"/>
  <c r="BI307" i="1" s="1"/>
  <c r="BG475" i="1"/>
  <c r="BG496" i="1" s="1"/>
  <c r="BG286" i="1"/>
  <c r="BG307" i="1" s="1"/>
  <c r="BE475" i="1"/>
  <c r="BE496" i="1" s="1"/>
  <c r="BE286" i="1"/>
  <c r="BE307" i="1" s="1"/>
  <c r="BC475" i="1"/>
  <c r="BC496" i="1" s="1"/>
  <c r="BC286" i="1"/>
  <c r="BC307" i="1" s="1"/>
  <c r="BA475" i="1"/>
  <c r="BA496" i="1" s="1"/>
  <c r="BA286" i="1"/>
  <c r="BA307" i="1" s="1"/>
  <c r="BR474" i="1"/>
  <c r="BR285" i="1"/>
  <c r="BP474" i="1"/>
  <c r="BP285" i="1"/>
  <c r="BN474" i="1"/>
  <c r="BN285" i="1"/>
  <c r="BL474" i="1"/>
  <c r="BL285" i="1"/>
  <c r="BJ474" i="1"/>
  <c r="BJ285" i="1"/>
  <c r="BH474" i="1"/>
  <c r="BH285" i="1"/>
  <c r="BF474" i="1"/>
  <c r="BF285" i="1"/>
  <c r="BD474" i="1"/>
  <c r="BD285" i="1"/>
  <c r="BB474" i="1"/>
  <c r="BB285" i="1"/>
  <c r="BS473" i="1"/>
  <c r="BS494" i="1" s="1"/>
  <c r="BS284" i="1"/>
  <c r="BS305" i="1" s="1"/>
  <c r="BQ473" i="1"/>
  <c r="BQ494" i="1" s="1"/>
  <c r="BQ284" i="1"/>
  <c r="BQ305" i="1" s="1"/>
  <c r="BO473" i="1"/>
  <c r="BO494" i="1" s="1"/>
  <c r="BO284" i="1"/>
  <c r="BO305" i="1" s="1"/>
  <c r="BM473" i="1"/>
  <c r="BM494" i="1" s="1"/>
  <c r="BM284" i="1"/>
  <c r="BM305" i="1" s="1"/>
  <c r="BK473" i="1"/>
  <c r="BK494" i="1" s="1"/>
  <c r="BK284" i="1"/>
  <c r="BK305" i="1" s="1"/>
  <c r="BI473" i="1"/>
  <c r="BI494" i="1" s="1"/>
  <c r="BI284" i="1"/>
  <c r="BI305" i="1" s="1"/>
  <c r="BG473" i="1"/>
  <c r="BG494" i="1" s="1"/>
  <c r="BG284" i="1"/>
  <c r="BG305" i="1" s="1"/>
  <c r="BE473" i="1"/>
  <c r="BE494" i="1" s="1"/>
  <c r="BE284" i="1"/>
  <c r="BE305" i="1" s="1"/>
  <c r="BC473" i="1"/>
  <c r="BC494" i="1" s="1"/>
  <c r="BC284" i="1"/>
  <c r="BC305" i="1" s="1"/>
  <c r="BA473" i="1"/>
  <c r="BA494" i="1" s="1"/>
  <c r="BA284" i="1"/>
  <c r="BA305" i="1" s="1"/>
  <c r="BR472" i="1"/>
  <c r="BR493" i="1" s="1"/>
  <c r="BR283" i="1"/>
  <c r="BR304" i="1" s="1"/>
  <c r="BP472" i="1"/>
  <c r="BP493" i="1" s="1"/>
  <c r="BP283" i="1"/>
  <c r="BP304" i="1" s="1"/>
  <c r="BN472" i="1"/>
  <c r="BN493" i="1" s="1"/>
  <c r="BN283" i="1"/>
  <c r="BN304" i="1" s="1"/>
  <c r="BL472" i="1"/>
  <c r="BL493" i="1" s="1"/>
  <c r="BL283" i="1"/>
  <c r="BL304" i="1" s="1"/>
  <c r="BJ472" i="1"/>
  <c r="BJ493" i="1" s="1"/>
  <c r="BJ283" i="1"/>
  <c r="BJ304" i="1" s="1"/>
  <c r="BH472" i="1"/>
  <c r="BH493" i="1" s="1"/>
  <c r="BH283" i="1"/>
  <c r="BH304" i="1" s="1"/>
  <c r="BF472" i="1"/>
  <c r="BF493" i="1" s="1"/>
  <c r="BF283" i="1"/>
  <c r="BF304" i="1" s="1"/>
  <c r="BD472" i="1"/>
  <c r="BD493" i="1" s="1"/>
  <c r="BD283" i="1"/>
  <c r="BD304" i="1" s="1"/>
  <c r="BB472" i="1"/>
  <c r="BB493" i="1" s="1"/>
  <c r="BB283" i="1"/>
  <c r="BB304" i="1" s="1"/>
  <c r="BS471" i="1"/>
  <c r="BS492" i="1" s="1"/>
  <c r="BS282" i="1"/>
  <c r="BS303" i="1" s="1"/>
  <c r="BQ471" i="1"/>
  <c r="BQ492" i="1" s="1"/>
  <c r="BQ282" i="1"/>
  <c r="BQ303" i="1" s="1"/>
  <c r="BO471" i="1"/>
  <c r="BO492" i="1" s="1"/>
  <c r="BO282" i="1"/>
  <c r="BO303" i="1" s="1"/>
  <c r="BM471" i="1"/>
  <c r="BM492" i="1" s="1"/>
  <c r="BM282" i="1"/>
  <c r="BM303" i="1" s="1"/>
  <c r="BK471" i="1"/>
  <c r="BK492" i="1" s="1"/>
  <c r="BK282" i="1"/>
  <c r="BK303" i="1" s="1"/>
  <c r="BI471" i="1"/>
  <c r="BI492" i="1" s="1"/>
  <c r="BI282" i="1"/>
  <c r="BI303" i="1" s="1"/>
  <c r="BG471" i="1"/>
  <c r="BG492" i="1" s="1"/>
  <c r="BG282" i="1"/>
  <c r="BG303" i="1" s="1"/>
  <c r="BE471" i="1"/>
  <c r="BE492" i="1" s="1"/>
  <c r="BE282" i="1"/>
  <c r="BE303" i="1" s="1"/>
  <c r="BC471" i="1"/>
  <c r="BC492" i="1" s="1"/>
  <c r="BC282" i="1"/>
  <c r="BC303" i="1" s="1"/>
  <c r="BA471" i="1"/>
  <c r="BA492" i="1" s="1"/>
  <c r="BA282" i="1"/>
  <c r="BA303" i="1" s="1"/>
  <c r="BR470" i="1"/>
  <c r="BR281" i="1"/>
  <c r="BP470" i="1"/>
  <c r="BP281" i="1"/>
  <c r="BN470" i="1"/>
  <c r="BN281" i="1"/>
  <c r="BL470" i="1"/>
  <c r="BL281" i="1"/>
  <c r="BJ470" i="1"/>
  <c r="BJ281" i="1"/>
  <c r="BH470" i="1"/>
  <c r="BH281" i="1"/>
  <c r="BF470" i="1"/>
  <c r="BF281" i="1"/>
  <c r="BD470" i="1"/>
  <c r="BD281" i="1"/>
  <c r="BB470" i="1"/>
  <c r="BB281" i="1"/>
  <c r="AZ470" i="1"/>
  <c r="AZ281" i="1"/>
  <c r="AX470" i="1"/>
  <c r="AX281" i="1"/>
  <c r="AV470" i="1"/>
  <c r="AV281" i="1"/>
  <c r="AT470" i="1"/>
  <c r="AT281" i="1"/>
  <c r="AR470" i="1"/>
  <c r="AR281" i="1"/>
  <c r="AP470" i="1"/>
  <c r="AP281" i="1"/>
  <c r="AN470" i="1"/>
  <c r="AN281" i="1"/>
  <c r="AL470" i="1"/>
  <c r="AL281" i="1"/>
  <c r="AJ470" i="1"/>
  <c r="AJ281" i="1"/>
  <c r="AH470" i="1"/>
  <c r="AH281" i="1"/>
  <c r="D239" i="1"/>
  <c r="A22" i="13" l="1"/>
  <c r="H401" i="1"/>
  <c r="H399" i="1"/>
  <c r="H397" i="1"/>
  <c r="H403" i="1"/>
  <c r="I161" i="1"/>
  <c r="I173" i="1"/>
  <c r="I172" i="1"/>
  <c r="H394" i="1"/>
  <c r="H390" i="1"/>
  <c r="H395" i="1"/>
  <c r="H391" i="1"/>
  <c r="H387" i="1"/>
  <c r="D235" i="1"/>
  <c r="C214" i="1"/>
  <c r="AE236" i="1"/>
  <c r="O236" i="1"/>
  <c r="AB235" i="1"/>
  <c r="L235" i="1"/>
  <c r="S235" i="1"/>
  <c r="D236" i="1"/>
  <c r="C215" i="1"/>
  <c r="T236" i="1"/>
  <c r="AG235" i="1"/>
  <c r="Q235" i="1"/>
  <c r="G277" i="1"/>
  <c r="O277" i="1"/>
  <c r="W277" i="1"/>
  <c r="AE277" i="1"/>
  <c r="J277" i="1"/>
  <c r="R277" i="1"/>
  <c r="Z277" i="1"/>
  <c r="F277" i="1"/>
  <c r="L277" i="1"/>
  <c r="T277" i="1"/>
  <c r="AB277" i="1"/>
  <c r="G278" i="1"/>
  <c r="O278" i="1"/>
  <c r="W278" i="1"/>
  <c r="AE278" i="1"/>
  <c r="D278" i="1"/>
  <c r="N278" i="1"/>
  <c r="V278" i="1"/>
  <c r="AD278" i="1"/>
  <c r="I277" i="1"/>
  <c r="Q277" i="1"/>
  <c r="Y277" i="1"/>
  <c r="AG277" i="1"/>
  <c r="H278" i="1"/>
  <c r="P278" i="1"/>
  <c r="X278" i="1"/>
  <c r="AF278" i="1"/>
  <c r="J235" i="1"/>
  <c r="R235" i="1"/>
  <c r="Z235" i="1"/>
  <c r="E236" i="1"/>
  <c r="M236" i="1"/>
  <c r="U236" i="1"/>
  <c r="AC236" i="1"/>
  <c r="H194" i="1"/>
  <c r="BB509" i="1"/>
  <c r="BB508" i="1"/>
  <c r="BD508" i="1"/>
  <c r="BD509" i="1"/>
  <c r="BF509" i="1"/>
  <c r="BF508" i="1"/>
  <c r="BH508" i="1"/>
  <c r="BH509" i="1"/>
  <c r="BJ509" i="1"/>
  <c r="BJ508" i="1"/>
  <c r="BL508" i="1"/>
  <c r="BL509" i="1"/>
  <c r="BN509" i="1"/>
  <c r="BN508" i="1"/>
  <c r="BP508" i="1"/>
  <c r="BP509" i="1"/>
  <c r="BR509" i="1"/>
  <c r="BR508" i="1"/>
  <c r="BA508" i="1"/>
  <c r="BA509" i="1"/>
  <c r="BC508" i="1"/>
  <c r="BC509" i="1"/>
  <c r="BE508" i="1"/>
  <c r="BE509" i="1"/>
  <c r="BG508" i="1"/>
  <c r="BG509" i="1"/>
  <c r="BI508" i="1"/>
  <c r="BI509" i="1"/>
  <c r="BK508" i="1"/>
  <c r="BK509" i="1"/>
  <c r="BM508" i="1"/>
  <c r="BM509" i="1"/>
  <c r="BO508" i="1"/>
  <c r="BO509" i="1"/>
  <c r="BQ508" i="1"/>
  <c r="BQ509" i="1"/>
  <c r="BS508" i="1"/>
  <c r="BS509" i="1"/>
  <c r="F273" i="1"/>
  <c r="H396" i="1"/>
  <c r="H392" i="1"/>
  <c r="H388" i="1"/>
  <c r="H393" i="1"/>
  <c r="H389" i="1"/>
  <c r="H402" i="1"/>
  <c r="H400" i="1"/>
  <c r="H398" i="1"/>
  <c r="H404" i="1"/>
  <c r="J9" i="5"/>
  <c r="I371" i="1"/>
  <c r="I369" i="1"/>
  <c r="I367" i="1"/>
  <c r="I365" i="1"/>
  <c r="I370" i="1"/>
  <c r="I391" i="1" s="1"/>
  <c r="I368" i="1"/>
  <c r="I366" i="1"/>
  <c r="I387" i="1" s="1"/>
  <c r="Y235" i="1"/>
  <c r="I235" i="1"/>
  <c r="K235" i="1"/>
  <c r="AA235" i="1"/>
  <c r="L236" i="1"/>
  <c r="AB236" i="1"/>
  <c r="AA236" i="1"/>
  <c r="K236" i="1"/>
  <c r="X235" i="1"/>
  <c r="H235" i="1"/>
  <c r="K277" i="1"/>
  <c r="S277" i="1"/>
  <c r="AA277" i="1"/>
  <c r="D277" i="1"/>
  <c r="C256" i="1"/>
  <c r="N277" i="1"/>
  <c r="V277" i="1"/>
  <c r="AD277" i="1"/>
  <c r="C257" i="1"/>
  <c r="C278" i="1" s="1"/>
  <c r="AG278" i="1"/>
  <c r="H277" i="1"/>
  <c r="P277" i="1"/>
  <c r="X277" i="1"/>
  <c r="AF277" i="1"/>
  <c r="K278" i="1"/>
  <c r="S278" i="1"/>
  <c r="AA278" i="1"/>
  <c r="J278" i="1"/>
  <c r="R278" i="1"/>
  <c r="Z278" i="1"/>
  <c r="F278" i="1"/>
  <c r="M277" i="1"/>
  <c r="U277" i="1"/>
  <c r="AC277" i="1"/>
  <c r="E277" i="1"/>
  <c r="L278" i="1"/>
  <c r="T278" i="1"/>
  <c r="AB278" i="1"/>
  <c r="F235" i="1"/>
  <c r="N235" i="1"/>
  <c r="V235" i="1"/>
  <c r="AD235" i="1"/>
  <c r="I236" i="1"/>
  <c r="Q236" i="1"/>
  <c r="Y236" i="1"/>
  <c r="AG236" i="1"/>
  <c r="H193" i="1"/>
  <c r="V273" i="1"/>
  <c r="AD273" i="1"/>
  <c r="AG274" i="1"/>
  <c r="H273" i="1"/>
  <c r="H274" i="1"/>
  <c r="P273" i="1"/>
  <c r="P274" i="1"/>
  <c r="X273" i="1"/>
  <c r="X274" i="1"/>
  <c r="AF273" i="1"/>
  <c r="AF274" i="1"/>
  <c r="G274" i="1"/>
  <c r="O274" i="1"/>
  <c r="O275" i="1"/>
  <c r="W274" i="1"/>
  <c r="W275" i="1"/>
  <c r="AE274" i="1"/>
  <c r="AE275" i="1"/>
  <c r="N273" i="1"/>
  <c r="Q274" i="1"/>
  <c r="Y274" i="1"/>
  <c r="G275" i="1"/>
  <c r="M274" i="1"/>
  <c r="M275" i="1"/>
  <c r="U274" i="1"/>
  <c r="U275" i="1"/>
  <c r="AC274" i="1"/>
  <c r="AC275" i="1"/>
  <c r="E274" i="1"/>
  <c r="E275" i="1"/>
  <c r="K274" i="1"/>
  <c r="S274" i="1"/>
  <c r="AA274" i="1"/>
  <c r="N274" i="1"/>
  <c r="V274" i="1"/>
  <c r="AD274" i="1"/>
  <c r="I274" i="1"/>
  <c r="I275" i="1"/>
  <c r="Q275" i="1"/>
  <c r="Y275" i="1"/>
  <c r="AG275" i="1"/>
  <c r="N268" i="1"/>
  <c r="V268" i="1"/>
  <c r="AD268" i="1"/>
  <c r="D273" i="1"/>
  <c r="C252" i="1"/>
  <c r="D274" i="1"/>
  <c r="C253" i="1"/>
  <c r="C246" i="1"/>
  <c r="C267" i="1" s="1"/>
  <c r="D267" i="1"/>
  <c r="C254" i="1"/>
  <c r="D275" i="1"/>
  <c r="C251" i="1"/>
  <c r="D272" i="1"/>
  <c r="BB492" i="1"/>
  <c r="BD492" i="1"/>
  <c r="BF492" i="1"/>
  <c r="BH492" i="1"/>
  <c r="BJ492" i="1"/>
  <c r="BL492" i="1"/>
  <c r="BN492" i="1"/>
  <c r="BP492" i="1"/>
  <c r="BR492" i="1"/>
  <c r="L227" i="1"/>
  <c r="X234" i="1"/>
  <c r="M271" i="1"/>
  <c r="U271" i="1"/>
  <c r="AC271" i="1"/>
  <c r="E271" i="1"/>
  <c r="L274" i="1"/>
  <c r="T274" i="1"/>
  <c r="K271" i="1"/>
  <c r="S271" i="1"/>
  <c r="AA271" i="1"/>
  <c r="J268" i="1"/>
  <c r="R268" i="1"/>
  <c r="Z268" i="1"/>
  <c r="F268" i="1"/>
  <c r="I270" i="1"/>
  <c r="I271" i="1"/>
  <c r="M276" i="1"/>
  <c r="M268" i="1"/>
  <c r="M269" i="1"/>
  <c r="Q270" i="1"/>
  <c r="Q271" i="1"/>
  <c r="U276" i="1"/>
  <c r="U268" i="1"/>
  <c r="U269" i="1"/>
  <c r="Y270" i="1"/>
  <c r="Y271" i="1"/>
  <c r="AC276" i="1"/>
  <c r="AC268" i="1"/>
  <c r="AC269" i="1"/>
  <c r="AG270" i="1"/>
  <c r="AG271" i="1"/>
  <c r="E276" i="1"/>
  <c r="E268" i="1"/>
  <c r="E269" i="1"/>
  <c r="H269" i="1"/>
  <c r="H270" i="1"/>
  <c r="L271" i="1"/>
  <c r="L276" i="1"/>
  <c r="L268" i="1"/>
  <c r="P269" i="1"/>
  <c r="P270" i="1"/>
  <c r="T271" i="1"/>
  <c r="T276" i="1"/>
  <c r="T268" i="1"/>
  <c r="X269" i="1"/>
  <c r="X270" i="1"/>
  <c r="AB271" i="1"/>
  <c r="AB276" i="1"/>
  <c r="AB268" i="1"/>
  <c r="AF269" i="1"/>
  <c r="AF270" i="1"/>
  <c r="G270" i="1"/>
  <c r="G271" i="1"/>
  <c r="K276" i="1"/>
  <c r="K268" i="1"/>
  <c r="K269" i="1"/>
  <c r="O270" i="1"/>
  <c r="O271" i="1"/>
  <c r="S276" i="1"/>
  <c r="S268" i="1"/>
  <c r="S269" i="1"/>
  <c r="W270" i="1"/>
  <c r="W271" i="1"/>
  <c r="AA276" i="1"/>
  <c r="AA268" i="1"/>
  <c r="AA269" i="1"/>
  <c r="AE270" i="1"/>
  <c r="AE271" i="1"/>
  <c r="J273" i="1"/>
  <c r="J274" i="1"/>
  <c r="N275" i="1"/>
  <c r="N272" i="1"/>
  <c r="R273" i="1"/>
  <c r="R274" i="1"/>
  <c r="V275" i="1"/>
  <c r="V272" i="1"/>
  <c r="Z273" i="1"/>
  <c r="Z274" i="1"/>
  <c r="AD275" i="1"/>
  <c r="AD272" i="1"/>
  <c r="F274" i="1"/>
  <c r="D269" i="1"/>
  <c r="C248" i="1"/>
  <c r="C269" i="1" s="1"/>
  <c r="D270" i="1"/>
  <c r="C249" i="1"/>
  <c r="C270" i="1" s="1"/>
  <c r="C250" i="1"/>
  <c r="D271" i="1"/>
  <c r="C247" i="1"/>
  <c r="D268" i="1"/>
  <c r="C255" i="1"/>
  <c r="D276" i="1"/>
  <c r="BB303" i="1"/>
  <c r="BD303" i="1"/>
  <c r="BF303" i="1"/>
  <c r="BH303" i="1"/>
  <c r="BJ303" i="1"/>
  <c r="BL303" i="1"/>
  <c r="BN303" i="1"/>
  <c r="BP303" i="1"/>
  <c r="BR303" i="1"/>
  <c r="H268" i="1"/>
  <c r="P268" i="1"/>
  <c r="X268" i="1"/>
  <c r="AF268" i="1"/>
  <c r="K275" i="1"/>
  <c r="S275" i="1"/>
  <c r="AA275" i="1"/>
  <c r="M272" i="1"/>
  <c r="M273" i="1"/>
  <c r="U272" i="1"/>
  <c r="U273" i="1"/>
  <c r="AC272" i="1"/>
  <c r="AC273" i="1"/>
  <c r="E272" i="1"/>
  <c r="E273" i="1"/>
  <c r="L275" i="1"/>
  <c r="L272" i="1"/>
  <c r="T275" i="1"/>
  <c r="T272" i="1"/>
  <c r="AB275" i="1"/>
  <c r="AB272" i="1"/>
  <c r="K272" i="1"/>
  <c r="K273" i="1"/>
  <c r="S272" i="1"/>
  <c r="S273" i="1"/>
  <c r="AA272" i="1"/>
  <c r="AA273" i="1"/>
  <c r="J269" i="1"/>
  <c r="J270" i="1"/>
  <c r="N271" i="1"/>
  <c r="N276" i="1"/>
  <c r="R269" i="1"/>
  <c r="R270" i="1"/>
  <c r="V271" i="1"/>
  <c r="V276" i="1"/>
  <c r="Z269" i="1"/>
  <c r="Z270" i="1"/>
  <c r="AD271" i="1"/>
  <c r="AD276" i="1"/>
  <c r="F269" i="1"/>
  <c r="F270" i="1"/>
  <c r="K227" i="1"/>
  <c r="S227" i="1"/>
  <c r="AA227" i="1"/>
  <c r="H227" i="1"/>
  <c r="R229" i="1"/>
  <c r="D225" i="1"/>
  <c r="C204" i="1"/>
  <c r="C225" i="1" s="1"/>
  <c r="C205" i="1"/>
  <c r="D226" i="1"/>
  <c r="D227" i="1"/>
  <c r="C206" i="1"/>
  <c r="C227" i="1" s="1"/>
  <c r="C209" i="1"/>
  <c r="D230" i="1"/>
  <c r="C211" i="1"/>
  <c r="D232" i="1"/>
  <c r="H226" i="1"/>
  <c r="H228" i="1"/>
  <c r="J230" i="1"/>
  <c r="L226" i="1"/>
  <c r="L228" i="1"/>
  <c r="N230" i="1"/>
  <c r="P226" i="1"/>
  <c r="P228" i="1"/>
  <c r="R230" i="1"/>
  <c r="T226" i="1"/>
  <c r="T228" i="1"/>
  <c r="V230" i="1"/>
  <c r="X226" i="1"/>
  <c r="X228" i="1"/>
  <c r="Z230" i="1"/>
  <c r="AB226" i="1"/>
  <c r="AB228" i="1"/>
  <c r="AD230" i="1"/>
  <c r="AF226" i="1"/>
  <c r="AF228" i="1"/>
  <c r="G226" i="1"/>
  <c r="O226" i="1"/>
  <c r="W226" i="1"/>
  <c r="AE226" i="1"/>
  <c r="H229" i="1"/>
  <c r="H231" i="1"/>
  <c r="J231" i="1"/>
  <c r="J233" i="1"/>
  <c r="J234" i="1"/>
  <c r="L229" i="1"/>
  <c r="L231" i="1"/>
  <c r="N231" i="1"/>
  <c r="N233" i="1"/>
  <c r="N234" i="1"/>
  <c r="P229" i="1"/>
  <c r="P231" i="1"/>
  <c r="R231" i="1"/>
  <c r="R233" i="1"/>
  <c r="R234" i="1"/>
  <c r="T229" i="1"/>
  <c r="T231" i="1"/>
  <c r="V231" i="1"/>
  <c r="V233" i="1"/>
  <c r="V234" i="1"/>
  <c r="X229" i="1"/>
  <c r="X231" i="1"/>
  <c r="Z231" i="1"/>
  <c r="Z233" i="1"/>
  <c r="Z234" i="1"/>
  <c r="AB229" i="1"/>
  <c r="AB231" i="1"/>
  <c r="AD231" i="1"/>
  <c r="AD233" i="1"/>
  <c r="AD234" i="1"/>
  <c r="AF229" i="1"/>
  <c r="AF231" i="1"/>
  <c r="E227" i="1"/>
  <c r="E229" i="1"/>
  <c r="G229" i="1"/>
  <c r="G231" i="1"/>
  <c r="I226" i="1"/>
  <c r="I228" i="1"/>
  <c r="K228" i="1"/>
  <c r="K230" i="1"/>
  <c r="M227" i="1"/>
  <c r="M229" i="1"/>
  <c r="O229" i="1"/>
  <c r="O231" i="1"/>
  <c r="Q226" i="1"/>
  <c r="Q228" i="1"/>
  <c r="S228" i="1"/>
  <c r="S230" i="1"/>
  <c r="U227" i="1"/>
  <c r="U229" i="1"/>
  <c r="W229" i="1"/>
  <c r="W231" i="1"/>
  <c r="Y226" i="1"/>
  <c r="Y228" i="1"/>
  <c r="AA228" i="1"/>
  <c r="AA230" i="1"/>
  <c r="AC227" i="1"/>
  <c r="AC229" i="1"/>
  <c r="AE229" i="1"/>
  <c r="AE231" i="1"/>
  <c r="F228" i="1"/>
  <c r="F230" i="1"/>
  <c r="AG233" i="1"/>
  <c r="AG229" i="1"/>
  <c r="D233" i="1"/>
  <c r="C212" i="1"/>
  <c r="C213" i="1"/>
  <c r="D234" i="1"/>
  <c r="C207" i="1"/>
  <c r="C228" i="1" s="1"/>
  <c r="D228" i="1"/>
  <c r="D229" i="1"/>
  <c r="C208" i="1"/>
  <c r="D231" i="1"/>
  <c r="C210" i="1"/>
  <c r="P227" i="1"/>
  <c r="T227" i="1"/>
  <c r="V229" i="1"/>
  <c r="X227" i="1"/>
  <c r="Z229" i="1"/>
  <c r="AB234" i="1"/>
  <c r="AB227" i="1"/>
  <c r="AD229" i="1"/>
  <c r="AF233" i="1"/>
  <c r="AF234" i="1"/>
  <c r="AF227" i="1"/>
  <c r="G227" i="1"/>
  <c r="K226" i="1"/>
  <c r="O227" i="1"/>
  <c r="S226" i="1"/>
  <c r="W227" i="1"/>
  <c r="AA226" i="1"/>
  <c r="AE227" i="1"/>
  <c r="F226" i="1"/>
  <c r="H230" i="1"/>
  <c r="H232" i="1"/>
  <c r="J232" i="1"/>
  <c r="J226" i="1"/>
  <c r="L230" i="1"/>
  <c r="L232" i="1"/>
  <c r="N232" i="1"/>
  <c r="N226" i="1"/>
  <c r="P230" i="1"/>
  <c r="P232" i="1"/>
  <c r="R232" i="1"/>
  <c r="R226" i="1"/>
  <c r="T230" i="1"/>
  <c r="T232" i="1"/>
  <c r="V232" i="1"/>
  <c r="V226" i="1"/>
  <c r="X230" i="1"/>
  <c r="X232" i="1"/>
  <c r="Z232" i="1"/>
  <c r="Z226" i="1"/>
  <c r="AB230" i="1"/>
  <c r="AB232" i="1"/>
  <c r="AD232" i="1"/>
  <c r="AD226" i="1"/>
  <c r="AF230" i="1"/>
  <c r="AF232" i="1"/>
  <c r="E226" i="1"/>
  <c r="E228" i="1"/>
  <c r="G228" i="1"/>
  <c r="G230" i="1"/>
  <c r="I227" i="1"/>
  <c r="I229" i="1"/>
  <c r="K229" i="1"/>
  <c r="K231" i="1"/>
  <c r="M226" i="1"/>
  <c r="M228" i="1"/>
  <c r="O228" i="1"/>
  <c r="O230" i="1"/>
  <c r="Q227" i="1"/>
  <c r="Q229" i="1"/>
  <c r="S229" i="1"/>
  <c r="S231" i="1"/>
  <c r="U226" i="1"/>
  <c r="U228" i="1"/>
  <c r="W228" i="1"/>
  <c r="W230" i="1"/>
  <c r="Y227" i="1"/>
  <c r="Y229" i="1"/>
  <c r="AA229" i="1"/>
  <c r="AA231" i="1"/>
  <c r="AC226" i="1"/>
  <c r="AC228" i="1"/>
  <c r="AE228" i="1"/>
  <c r="AE230" i="1"/>
  <c r="F227" i="1"/>
  <c r="F229" i="1"/>
  <c r="AG231" i="1"/>
  <c r="C239" i="1"/>
  <c r="D261" i="1"/>
  <c r="H190" i="1"/>
  <c r="H191" i="1"/>
  <c r="H189" i="1"/>
  <c r="H182" i="1"/>
  <c r="H180" i="1"/>
  <c r="H186" i="1"/>
  <c r="H181" i="1"/>
  <c r="H177" i="1"/>
  <c r="J10" i="10"/>
  <c r="J12" i="10"/>
  <c r="J9" i="10"/>
  <c r="J11" i="10"/>
  <c r="J14" i="10"/>
  <c r="J13" i="10"/>
  <c r="H187" i="1"/>
  <c r="H192" i="1"/>
  <c r="H188" i="1"/>
  <c r="H185" i="1"/>
  <c r="H183" i="1"/>
  <c r="H178" i="1"/>
  <c r="H184" i="1"/>
  <c r="H179" i="1"/>
  <c r="I155" i="1"/>
  <c r="I156" i="1"/>
  <c r="I168" i="1"/>
  <c r="I157" i="1"/>
  <c r="I178" i="1" s="1"/>
  <c r="I165" i="1"/>
  <c r="I158" i="1"/>
  <c r="I179" i="1" s="1"/>
  <c r="I166" i="1"/>
  <c r="I187" i="1" s="1"/>
  <c r="I163" i="1"/>
  <c r="I171" i="1"/>
  <c r="I192" i="1" s="1"/>
  <c r="I164" i="1"/>
  <c r="I169" i="1"/>
  <c r="I162" i="1"/>
  <c r="I170" i="1"/>
  <c r="I159" i="1"/>
  <c r="I180" i="1" s="1"/>
  <c r="I167" i="1"/>
  <c r="I160" i="1"/>
  <c r="I181" i="1" s="1"/>
  <c r="J6" i="10"/>
  <c r="J8" i="10"/>
  <c r="J7" i="10"/>
  <c r="J16" i="10"/>
  <c r="J18" i="10"/>
  <c r="J15" i="10"/>
  <c r="J17" i="10"/>
  <c r="J19" i="10"/>
  <c r="J20" i="10"/>
  <c r="J4" i="10"/>
  <c r="J5" i="10"/>
  <c r="J3" i="10"/>
  <c r="L2" i="10"/>
  <c r="K211" i="10"/>
  <c r="K210" i="10"/>
  <c r="K213" i="10"/>
  <c r="K212" i="10"/>
  <c r="K209" i="10"/>
  <c r="K208" i="10"/>
  <c r="K207" i="10"/>
  <c r="K183" i="10"/>
  <c r="K182" i="10"/>
  <c r="K179" i="10"/>
  <c r="K178" i="10"/>
  <c r="K181" i="10"/>
  <c r="K180" i="10"/>
  <c r="K177" i="10"/>
  <c r="K151" i="10"/>
  <c r="K150" i="10"/>
  <c r="K147" i="10"/>
  <c r="K153" i="10"/>
  <c r="K152" i="10"/>
  <c r="K149" i="10"/>
  <c r="K148" i="10"/>
  <c r="K121" i="10"/>
  <c r="K120" i="10"/>
  <c r="K117" i="10"/>
  <c r="K91" i="10"/>
  <c r="K90" i="10"/>
  <c r="K87" i="10"/>
  <c r="K123" i="10"/>
  <c r="K122" i="10"/>
  <c r="K119" i="10"/>
  <c r="K118" i="10"/>
  <c r="K93" i="10"/>
  <c r="K92" i="10"/>
  <c r="K89" i="10"/>
  <c r="K88" i="10"/>
  <c r="K61" i="10"/>
  <c r="K60" i="10"/>
  <c r="K57" i="10"/>
  <c r="K63" i="10"/>
  <c r="K62" i="10"/>
  <c r="K59" i="10"/>
  <c r="K58" i="10"/>
  <c r="K27" i="10"/>
  <c r="K28" i="10"/>
  <c r="K30" i="10"/>
  <c r="K33" i="10"/>
  <c r="K31" i="10"/>
  <c r="K32" i="10"/>
  <c r="K29" i="10"/>
  <c r="J21" i="10"/>
  <c r="BB495" i="1"/>
  <c r="BF495" i="1"/>
  <c r="BJ495" i="1"/>
  <c r="BN495" i="1"/>
  <c r="BR495" i="1"/>
  <c r="BC498" i="1"/>
  <c r="BG498" i="1"/>
  <c r="BK498" i="1"/>
  <c r="BO498" i="1"/>
  <c r="BQ498" i="1"/>
  <c r="BA493" i="1"/>
  <c r="BC493" i="1"/>
  <c r="BE493" i="1"/>
  <c r="BG493" i="1"/>
  <c r="BI493" i="1"/>
  <c r="BK493" i="1"/>
  <c r="BM493" i="1"/>
  <c r="BO493" i="1"/>
  <c r="BQ493" i="1"/>
  <c r="BS493" i="1"/>
  <c r="BB494" i="1"/>
  <c r="BD494" i="1"/>
  <c r="BF494" i="1"/>
  <c r="BH494" i="1"/>
  <c r="BJ494" i="1"/>
  <c r="BL494" i="1"/>
  <c r="BN494" i="1"/>
  <c r="BP494" i="1"/>
  <c r="BR494" i="1"/>
  <c r="BA495" i="1"/>
  <c r="BC495" i="1"/>
  <c r="BE495" i="1"/>
  <c r="BG495" i="1"/>
  <c r="BI495" i="1"/>
  <c r="BK495" i="1"/>
  <c r="BM495" i="1"/>
  <c r="BO495" i="1"/>
  <c r="BQ495" i="1"/>
  <c r="BS495" i="1"/>
  <c r="BB496" i="1"/>
  <c r="BD496" i="1"/>
  <c r="BF496" i="1"/>
  <c r="BH496" i="1"/>
  <c r="BJ496" i="1"/>
  <c r="BL496" i="1"/>
  <c r="BN496" i="1"/>
  <c r="BP496" i="1"/>
  <c r="BR496" i="1"/>
  <c r="BA497" i="1"/>
  <c r="BC497" i="1"/>
  <c r="BE497" i="1"/>
  <c r="BG497" i="1"/>
  <c r="BI497" i="1"/>
  <c r="BK497" i="1"/>
  <c r="BM497" i="1"/>
  <c r="BO497" i="1"/>
  <c r="BQ497" i="1"/>
  <c r="BS497" i="1"/>
  <c r="BB498" i="1"/>
  <c r="BD498" i="1"/>
  <c r="BF498" i="1"/>
  <c r="BH498" i="1"/>
  <c r="BJ498" i="1"/>
  <c r="BL498" i="1"/>
  <c r="BN498" i="1"/>
  <c r="BP498" i="1"/>
  <c r="BR498" i="1"/>
  <c r="BD495" i="1"/>
  <c r="BH495" i="1"/>
  <c r="BL495" i="1"/>
  <c r="BP495" i="1"/>
  <c r="BA498" i="1"/>
  <c r="BE498" i="1"/>
  <c r="BI498" i="1"/>
  <c r="BM498" i="1"/>
  <c r="BS498" i="1"/>
  <c r="BB306" i="1"/>
  <c r="BD306" i="1"/>
  <c r="BF306" i="1"/>
  <c r="BH306" i="1"/>
  <c r="BJ306" i="1"/>
  <c r="BL306" i="1"/>
  <c r="BN306" i="1"/>
  <c r="BP306" i="1"/>
  <c r="BR306" i="1"/>
  <c r="BA309" i="1"/>
  <c r="BC309" i="1"/>
  <c r="BE309" i="1"/>
  <c r="BG309" i="1"/>
  <c r="BI309" i="1"/>
  <c r="BK309" i="1"/>
  <c r="BM309" i="1"/>
  <c r="BO309" i="1"/>
  <c r="BQ309" i="1"/>
  <c r="BS309" i="1"/>
  <c r="BA304" i="1"/>
  <c r="BC304" i="1"/>
  <c r="BE304" i="1"/>
  <c r="BG304" i="1"/>
  <c r="BI304" i="1"/>
  <c r="BK304" i="1"/>
  <c r="BM304" i="1"/>
  <c r="BO304" i="1"/>
  <c r="BQ304" i="1"/>
  <c r="BS304" i="1"/>
  <c r="BB305" i="1"/>
  <c r="BD305" i="1"/>
  <c r="BF305" i="1"/>
  <c r="BH305" i="1"/>
  <c r="BJ305" i="1"/>
  <c r="BL305" i="1"/>
  <c r="BN305" i="1"/>
  <c r="BP305" i="1"/>
  <c r="BR305" i="1"/>
  <c r="BA306" i="1"/>
  <c r="BC306" i="1"/>
  <c r="BE306" i="1"/>
  <c r="BG306" i="1"/>
  <c r="BI306" i="1"/>
  <c r="BK306" i="1"/>
  <c r="BM306" i="1"/>
  <c r="BO306" i="1"/>
  <c r="BQ306" i="1"/>
  <c r="BS306" i="1"/>
  <c r="BB307" i="1"/>
  <c r="BD307" i="1"/>
  <c r="BF307" i="1"/>
  <c r="BH307" i="1"/>
  <c r="BJ307" i="1"/>
  <c r="BL307" i="1"/>
  <c r="BN307" i="1"/>
  <c r="BP307" i="1"/>
  <c r="BR307" i="1"/>
  <c r="BA308" i="1"/>
  <c r="BC308" i="1"/>
  <c r="BE308" i="1"/>
  <c r="BG308" i="1"/>
  <c r="BI308" i="1"/>
  <c r="BK308" i="1"/>
  <c r="BM308" i="1"/>
  <c r="BO308" i="1"/>
  <c r="BQ308" i="1"/>
  <c r="BS308" i="1"/>
  <c r="BB309" i="1"/>
  <c r="BD309" i="1"/>
  <c r="BF309" i="1"/>
  <c r="BH309" i="1"/>
  <c r="BJ309" i="1"/>
  <c r="BL309" i="1"/>
  <c r="BN309" i="1"/>
  <c r="BP309" i="1"/>
  <c r="BR309" i="1"/>
  <c r="V4" i="7"/>
  <c r="BA500" i="1"/>
  <c r="BC500" i="1"/>
  <c r="BG500" i="1"/>
  <c r="BI500" i="1"/>
  <c r="BK500" i="1"/>
  <c r="BM500" i="1"/>
  <c r="BO500" i="1"/>
  <c r="BQ500" i="1"/>
  <c r="BS500" i="1"/>
  <c r="BA499" i="1"/>
  <c r="BC499" i="1"/>
  <c r="BE499" i="1"/>
  <c r="BG499" i="1"/>
  <c r="BI499" i="1"/>
  <c r="BK499" i="1"/>
  <c r="BM499" i="1"/>
  <c r="BO499" i="1"/>
  <c r="BQ499" i="1"/>
  <c r="BS499" i="1"/>
  <c r="BB500" i="1"/>
  <c r="BD500" i="1"/>
  <c r="BF500" i="1"/>
  <c r="BH500" i="1"/>
  <c r="BJ500" i="1"/>
  <c r="BL500" i="1"/>
  <c r="BN500" i="1"/>
  <c r="BP500" i="1"/>
  <c r="BR500" i="1"/>
  <c r="BE500" i="1"/>
  <c r="BA311" i="1"/>
  <c r="BC311" i="1"/>
  <c r="BE311" i="1"/>
  <c r="BG311" i="1"/>
  <c r="BI311" i="1"/>
  <c r="BK311" i="1"/>
  <c r="BM311" i="1"/>
  <c r="BO311" i="1"/>
  <c r="BQ311" i="1"/>
  <c r="BS311" i="1"/>
  <c r="BA310" i="1"/>
  <c r="BC310" i="1"/>
  <c r="BE310" i="1"/>
  <c r="BG310" i="1"/>
  <c r="BI310" i="1"/>
  <c r="BK310" i="1"/>
  <c r="BM310" i="1"/>
  <c r="BO310" i="1"/>
  <c r="BQ310" i="1"/>
  <c r="BS310" i="1"/>
  <c r="BB311" i="1"/>
  <c r="BD311" i="1"/>
  <c r="BF311" i="1"/>
  <c r="BH311" i="1"/>
  <c r="BJ311" i="1"/>
  <c r="BL311" i="1"/>
  <c r="BN311" i="1"/>
  <c r="BP311" i="1"/>
  <c r="BR311" i="1"/>
  <c r="BB501" i="1"/>
  <c r="BB503" i="1"/>
  <c r="BB505" i="1"/>
  <c r="BB502" i="1"/>
  <c r="BB504" i="1"/>
  <c r="BB506" i="1"/>
  <c r="BB507" i="1"/>
  <c r="BD501" i="1"/>
  <c r="BD503" i="1"/>
  <c r="BD505" i="1"/>
  <c r="BD502" i="1"/>
  <c r="BD504" i="1"/>
  <c r="BD506" i="1"/>
  <c r="BD507" i="1"/>
  <c r="BF501" i="1"/>
  <c r="BF503" i="1"/>
  <c r="BF505" i="1"/>
  <c r="BF502" i="1"/>
  <c r="BF504" i="1"/>
  <c r="BF506" i="1"/>
  <c r="BF507" i="1"/>
  <c r="BH501" i="1"/>
  <c r="BH503" i="1"/>
  <c r="BH505" i="1"/>
  <c r="BH502" i="1"/>
  <c r="BH504" i="1"/>
  <c r="BH506" i="1"/>
  <c r="BH507" i="1"/>
  <c r="BJ501" i="1"/>
  <c r="BJ503" i="1"/>
  <c r="BJ505" i="1"/>
  <c r="BJ502" i="1"/>
  <c r="BJ504" i="1"/>
  <c r="BJ506" i="1"/>
  <c r="BJ507" i="1"/>
  <c r="BL501" i="1"/>
  <c r="BL503" i="1"/>
  <c r="BL505" i="1"/>
  <c r="BL502" i="1"/>
  <c r="BL504" i="1"/>
  <c r="BL506" i="1"/>
  <c r="BL507" i="1"/>
  <c r="BN501" i="1"/>
  <c r="BN503" i="1"/>
  <c r="BN505" i="1"/>
  <c r="BN502" i="1"/>
  <c r="BN504" i="1"/>
  <c r="BN506" i="1"/>
  <c r="BN507" i="1"/>
  <c r="BP501" i="1"/>
  <c r="BP503" i="1"/>
  <c r="BP505" i="1"/>
  <c r="BP502" i="1"/>
  <c r="BP504" i="1"/>
  <c r="BP506" i="1"/>
  <c r="BP507" i="1"/>
  <c r="BR501" i="1"/>
  <c r="BR503" i="1"/>
  <c r="BR505" i="1"/>
  <c r="BR502" i="1"/>
  <c r="BR504" i="1"/>
  <c r="BR506" i="1"/>
  <c r="BR507" i="1"/>
  <c r="BA502" i="1"/>
  <c r="BA504" i="1"/>
  <c r="BA506" i="1"/>
  <c r="BA507" i="1"/>
  <c r="BA501" i="1"/>
  <c r="BA503" i="1"/>
  <c r="BA505" i="1"/>
  <c r="BC502" i="1"/>
  <c r="BC504" i="1"/>
  <c r="BC506" i="1"/>
  <c r="BC507" i="1"/>
  <c r="BC501" i="1"/>
  <c r="BC503" i="1"/>
  <c r="BC505" i="1"/>
  <c r="BE502" i="1"/>
  <c r="BE504" i="1"/>
  <c r="BE506" i="1"/>
  <c r="BE507" i="1"/>
  <c r="BE501" i="1"/>
  <c r="BE503" i="1"/>
  <c r="BE505" i="1"/>
  <c r="BG502" i="1"/>
  <c r="BG504" i="1"/>
  <c r="BG506" i="1"/>
  <c r="BG507" i="1"/>
  <c r="BG501" i="1"/>
  <c r="BG503" i="1"/>
  <c r="BG505" i="1"/>
  <c r="BI502" i="1"/>
  <c r="BI504" i="1"/>
  <c r="BI506" i="1"/>
  <c r="BI507" i="1"/>
  <c r="BI501" i="1"/>
  <c r="BI503" i="1"/>
  <c r="BI505" i="1"/>
  <c r="BK502" i="1"/>
  <c r="BK504" i="1"/>
  <c r="BK506" i="1"/>
  <c r="BK507" i="1"/>
  <c r="BK501" i="1"/>
  <c r="BK503" i="1"/>
  <c r="BK505" i="1"/>
  <c r="BM502" i="1"/>
  <c r="BM504" i="1"/>
  <c r="BM506" i="1"/>
  <c r="BM507" i="1"/>
  <c r="BM501" i="1"/>
  <c r="BM503" i="1"/>
  <c r="BM505" i="1"/>
  <c r="BO502" i="1"/>
  <c r="BO504" i="1"/>
  <c r="BO506" i="1"/>
  <c r="BO507" i="1"/>
  <c r="BO501" i="1"/>
  <c r="BO503" i="1"/>
  <c r="BO505" i="1"/>
  <c r="BQ502" i="1"/>
  <c r="BQ504" i="1"/>
  <c r="BQ506" i="1"/>
  <c r="BQ507" i="1"/>
  <c r="BQ501" i="1"/>
  <c r="BQ503" i="1"/>
  <c r="BQ505" i="1"/>
  <c r="BS502" i="1"/>
  <c r="BS504" i="1"/>
  <c r="BS506" i="1"/>
  <c r="BS507" i="1"/>
  <c r="BS501" i="1"/>
  <c r="BS503" i="1"/>
  <c r="BS505" i="1"/>
  <c r="BB313" i="1"/>
  <c r="BB315" i="1"/>
  <c r="BB317" i="1"/>
  <c r="BB312" i="1"/>
  <c r="BB314" i="1"/>
  <c r="BB316" i="1"/>
  <c r="BB318" i="1"/>
  <c r="BD313" i="1"/>
  <c r="BD315" i="1"/>
  <c r="BD317" i="1"/>
  <c r="BD312" i="1"/>
  <c r="BD314" i="1"/>
  <c r="BD316" i="1"/>
  <c r="BD318" i="1"/>
  <c r="BF313" i="1"/>
  <c r="BF315" i="1"/>
  <c r="BF317" i="1"/>
  <c r="BF312" i="1"/>
  <c r="BF314" i="1"/>
  <c r="BF316" i="1"/>
  <c r="BF318" i="1"/>
  <c r="BH313" i="1"/>
  <c r="BH315" i="1"/>
  <c r="BH317" i="1"/>
  <c r="BH312" i="1"/>
  <c r="BH314" i="1"/>
  <c r="BH316" i="1"/>
  <c r="BH318" i="1"/>
  <c r="BJ313" i="1"/>
  <c r="BJ315" i="1"/>
  <c r="BJ317" i="1"/>
  <c r="BJ312" i="1"/>
  <c r="BJ314" i="1"/>
  <c r="BJ316" i="1"/>
  <c r="BJ318" i="1"/>
  <c r="BL313" i="1"/>
  <c r="BL315" i="1"/>
  <c r="BL317" i="1"/>
  <c r="BL312" i="1"/>
  <c r="BL314" i="1"/>
  <c r="BL316" i="1"/>
  <c r="BL318" i="1"/>
  <c r="BN313" i="1"/>
  <c r="BN315" i="1"/>
  <c r="BN317" i="1"/>
  <c r="BN312" i="1"/>
  <c r="BN314" i="1"/>
  <c r="BN316" i="1"/>
  <c r="BN318" i="1"/>
  <c r="BP313" i="1"/>
  <c r="BP315" i="1"/>
  <c r="BP317" i="1"/>
  <c r="BP312" i="1"/>
  <c r="BP314" i="1"/>
  <c r="BP316" i="1"/>
  <c r="BP318" i="1"/>
  <c r="BR313" i="1"/>
  <c r="BR315" i="1"/>
  <c r="BR317" i="1"/>
  <c r="BR312" i="1"/>
  <c r="BR314" i="1"/>
  <c r="BR316" i="1"/>
  <c r="BR318" i="1"/>
  <c r="BA312" i="1"/>
  <c r="BA314" i="1"/>
  <c r="BA316" i="1"/>
  <c r="BA318" i="1"/>
  <c r="BA313" i="1"/>
  <c r="BA315" i="1"/>
  <c r="BA317" i="1"/>
  <c r="BC312" i="1"/>
  <c r="BC314" i="1"/>
  <c r="BC316" i="1"/>
  <c r="BC318" i="1"/>
  <c r="BC313" i="1"/>
  <c r="BC315" i="1"/>
  <c r="BC317" i="1"/>
  <c r="BE312" i="1"/>
  <c r="BE314" i="1"/>
  <c r="BE316" i="1"/>
  <c r="BE318" i="1"/>
  <c r="BE313" i="1"/>
  <c r="BE315" i="1"/>
  <c r="BE317" i="1"/>
  <c r="BG312" i="1"/>
  <c r="BG314" i="1"/>
  <c r="BG316" i="1"/>
  <c r="BG318" i="1"/>
  <c r="BG313" i="1"/>
  <c r="BG315" i="1"/>
  <c r="BG317" i="1"/>
  <c r="BI312" i="1"/>
  <c r="BI314" i="1"/>
  <c r="BI316" i="1"/>
  <c r="BI318" i="1"/>
  <c r="BI313" i="1"/>
  <c r="BI315" i="1"/>
  <c r="BI317" i="1"/>
  <c r="BK312" i="1"/>
  <c r="BK314" i="1"/>
  <c r="BK316" i="1"/>
  <c r="BK318" i="1"/>
  <c r="BK313" i="1"/>
  <c r="BK315" i="1"/>
  <c r="BK317" i="1"/>
  <c r="BM312" i="1"/>
  <c r="BM314" i="1"/>
  <c r="BM316" i="1"/>
  <c r="BM318" i="1"/>
  <c r="BM313" i="1"/>
  <c r="BM315" i="1"/>
  <c r="BM317" i="1"/>
  <c r="BO312" i="1"/>
  <c r="BO314" i="1"/>
  <c r="BO316" i="1"/>
  <c r="BO318" i="1"/>
  <c r="BO313" i="1"/>
  <c r="BO315" i="1"/>
  <c r="BO317" i="1"/>
  <c r="BQ312" i="1"/>
  <c r="BQ314" i="1"/>
  <c r="BQ316" i="1"/>
  <c r="BQ318" i="1"/>
  <c r="BQ313" i="1"/>
  <c r="BQ315" i="1"/>
  <c r="BQ317" i="1"/>
  <c r="BS312" i="1"/>
  <c r="BS314" i="1"/>
  <c r="BS316" i="1"/>
  <c r="BS318" i="1"/>
  <c r="BS313" i="1"/>
  <c r="BS315" i="1"/>
  <c r="BS317" i="1"/>
  <c r="B33" i="10"/>
  <c r="B62" i="10"/>
  <c r="B92" i="10" s="1"/>
  <c r="B122" i="10" s="1"/>
  <c r="B152" i="10" s="1"/>
  <c r="B182" i="10" s="1"/>
  <c r="B212" i="10" s="1"/>
  <c r="C261" i="1"/>
  <c r="C266" i="1"/>
  <c r="B385" i="1"/>
  <c r="D1" i="5"/>
  <c r="E1" i="5" s="1"/>
  <c r="F1" i="5" s="1"/>
  <c r="G1" i="5" s="1"/>
  <c r="H1" i="5" s="1"/>
  <c r="A9" i="5"/>
  <c r="I382" i="1" s="1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B490" i="1"/>
  <c r="B427" i="1"/>
  <c r="B301" i="1"/>
  <c r="B343" i="1"/>
  <c r="B133" i="1"/>
  <c r="B91" i="1"/>
  <c r="B49" i="1"/>
  <c r="A23" i="13" l="1"/>
  <c r="C268" i="1"/>
  <c r="I389" i="1"/>
  <c r="I372" i="1"/>
  <c r="I376" i="1"/>
  <c r="I380" i="1"/>
  <c r="I388" i="1"/>
  <c r="I392" i="1"/>
  <c r="I375" i="1"/>
  <c r="I403" i="1" s="1"/>
  <c r="I379" i="1"/>
  <c r="I383" i="1"/>
  <c r="K9" i="5"/>
  <c r="J382" i="1"/>
  <c r="J383" i="1"/>
  <c r="J365" i="1"/>
  <c r="J366" i="1"/>
  <c r="J367" i="1"/>
  <c r="J388" i="1" s="1"/>
  <c r="J368" i="1"/>
  <c r="J369" i="1"/>
  <c r="J390" i="1" s="1"/>
  <c r="J370" i="1"/>
  <c r="J371" i="1"/>
  <c r="J392" i="1" s="1"/>
  <c r="J372" i="1"/>
  <c r="J393" i="1" s="1"/>
  <c r="J373" i="1"/>
  <c r="J394" i="1" s="1"/>
  <c r="J374" i="1"/>
  <c r="J395" i="1" s="1"/>
  <c r="J375" i="1"/>
  <c r="J396" i="1" s="1"/>
  <c r="J376" i="1"/>
  <c r="J377" i="1"/>
  <c r="J378" i="1"/>
  <c r="J379" i="1"/>
  <c r="J380" i="1"/>
  <c r="J381" i="1"/>
  <c r="C235" i="1"/>
  <c r="I193" i="1"/>
  <c r="K21" i="10"/>
  <c r="J172" i="1"/>
  <c r="J173" i="1"/>
  <c r="C277" i="1"/>
  <c r="I374" i="1"/>
  <c r="I378" i="1"/>
  <c r="I390" i="1"/>
  <c r="I373" i="1"/>
  <c r="I377" i="1"/>
  <c r="I381" i="1"/>
  <c r="C236" i="1"/>
  <c r="I194" i="1"/>
  <c r="C276" i="1"/>
  <c r="C271" i="1"/>
  <c r="C272" i="1"/>
  <c r="C275" i="1"/>
  <c r="C274" i="1"/>
  <c r="C273" i="1"/>
  <c r="C231" i="1"/>
  <c r="C229" i="1"/>
  <c r="C234" i="1"/>
  <c r="C232" i="1"/>
  <c r="C230" i="1"/>
  <c r="C226" i="1"/>
  <c r="C233" i="1"/>
  <c r="I188" i="1"/>
  <c r="I191" i="1"/>
  <c r="I190" i="1"/>
  <c r="I177" i="1"/>
  <c r="K15" i="10"/>
  <c r="K17" i="10"/>
  <c r="K16" i="10"/>
  <c r="K18" i="10"/>
  <c r="K9" i="10"/>
  <c r="K11" i="10"/>
  <c r="K10" i="10"/>
  <c r="K12" i="10"/>
  <c r="K13" i="10"/>
  <c r="K14" i="10"/>
  <c r="M2" i="10"/>
  <c r="L213" i="10"/>
  <c r="L212" i="10"/>
  <c r="L209" i="10"/>
  <c r="L208" i="10"/>
  <c r="L214" i="10"/>
  <c r="L211" i="10"/>
  <c r="L210" i="10"/>
  <c r="L207" i="10"/>
  <c r="L184" i="10"/>
  <c r="L181" i="10"/>
  <c r="L180" i="10"/>
  <c r="L177" i="10"/>
  <c r="L183" i="10"/>
  <c r="L182" i="10"/>
  <c r="L179" i="10"/>
  <c r="L178" i="10"/>
  <c r="L153" i="10"/>
  <c r="L152" i="10"/>
  <c r="L149" i="10"/>
  <c r="L148" i="10"/>
  <c r="L154" i="10"/>
  <c r="L151" i="10"/>
  <c r="L150" i="10"/>
  <c r="L147" i="10"/>
  <c r="L123" i="10"/>
  <c r="L122" i="10"/>
  <c r="L119" i="10"/>
  <c r="L118" i="10"/>
  <c r="L93" i="10"/>
  <c r="L92" i="10"/>
  <c r="L89" i="10"/>
  <c r="L88" i="10"/>
  <c r="L124" i="10"/>
  <c r="L121" i="10"/>
  <c r="L120" i="10"/>
  <c r="L117" i="10"/>
  <c r="L94" i="10"/>
  <c r="L91" i="10"/>
  <c r="L90" i="10"/>
  <c r="L87" i="10"/>
  <c r="L63" i="10"/>
  <c r="L62" i="10"/>
  <c r="L59" i="10"/>
  <c r="L58" i="10"/>
  <c r="L64" i="10"/>
  <c r="L61" i="10"/>
  <c r="L60" i="10"/>
  <c r="L57" i="10"/>
  <c r="L31" i="10"/>
  <c r="L32" i="10"/>
  <c r="L29" i="10"/>
  <c r="L34" i="10"/>
  <c r="L27" i="10"/>
  <c r="L28" i="10"/>
  <c r="L30" i="10"/>
  <c r="L33" i="10"/>
  <c r="I185" i="1"/>
  <c r="I184" i="1"/>
  <c r="K7" i="10"/>
  <c r="K6" i="10"/>
  <c r="K8" i="10"/>
  <c r="K19" i="10"/>
  <c r="K20" i="10"/>
  <c r="K4" i="10"/>
  <c r="K3" i="10"/>
  <c r="K5" i="10"/>
  <c r="J170" i="1"/>
  <c r="J166" i="1"/>
  <c r="J162" i="1"/>
  <c r="J158" i="1"/>
  <c r="J171" i="1"/>
  <c r="J167" i="1"/>
  <c r="J163" i="1"/>
  <c r="J184" i="1" s="1"/>
  <c r="J159" i="1"/>
  <c r="J155" i="1"/>
  <c r="J168" i="1"/>
  <c r="J164" i="1"/>
  <c r="J185" i="1" s="1"/>
  <c r="J160" i="1"/>
  <c r="J181" i="1" s="1"/>
  <c r="J156" i="1"/>
  <c r="J177" i="1" s="1"/>
  <c r="J169" i="1"/>
  <c r="J165" i="1"/>
  <c r="J186" i="1" s="1"/>
  <c r="J161" i="1"/>
  <c r="J182" i="1" s="1"/>
  <c r="J157" i="1"/>
  <c r="J178" i="1" s="1"/>
  <c r="I183" i="1"/>
  <c r="I182" i="1"/>
  <c r="I186" i="1"/>
  <c r="I189" i="1"/>
  <c r="W4" i="7"/>
  <c r="B34" i="10"/>
  <c r="B63" i="10"/>
  <c r="B93" i="10" s="1"/>
  <c r="B123" i="10" s="1"/>
  <c r="B153" i="10" s="1"/>
  <c r="B183" i="10" s="1"/>
  <c r="B213" i="10" s="1"/>
  <c r="D113" i="1"/>
  <c r="C113" i="1" s="1"/>
  <c r="A6" i="7"/>
  <c r="A8" i="7"/>
  <c r="A9" i="7"/>
  <c r="A12" i="7"/>
  <c r="A14" i="7"/>
  <c r="A17" i="7"/>
  <c r="A20" i="7"/>
  <c r="A23" i="7"/>
  <c r="A26" i="7"/>
  <c r="A30" i="7"/>
  <c r="A34" i="7"/>
  <c r="A35" i="7"/>
  <c r="A40" i="7"/>
  <c r="A45" i="7"/>
  <c r="A50" i="7"/>
  <c r="A53" i="7"/>
  <c r="A4" i="7"/>
  <c r="J402" i="1" l="1"/>
  <c r="J400" i="1"/>
  <c r="J398" i="1"/>
  <c r="A24" i="13"/>
  <c r="J194" i="1"/>
  <c r="L21" i="10"/>
  <c r="I402" i="1"/>
  <c r="I394" i="1"/>
  <c r="I399" i="1"/>
  <c r="J193" i="1"/>
  <c r="J401" i="1"/>
  <c r="J399" i="1"/>
  <c r="J397" i="1"/>
  <c r="J391" i="1"/>
  <c r="J389" i="1"/>
  <c r="J387" i="1"/>
  <c r="J404" i="1"/>
  <c r="L9" i="5"/>
  <c r="K382" i="1"/>
  <c r="K383" i="1"/>
  <c r="K365" i="1"/>
  <c r="K366" i="1"/>
  <c r="K367" i="1"/>
  <c r="K368" i="1"/>
  <c r="K369" i="1"/>
  <c r="K390" i="1" s="1"/>
  <c r="K370" i="1"/>
  <c r="K371" i="1"/>
  <c r="K372" i="1"/>
  <c r="K393" i="1" s="1"/>
  <c r="K373" i="1"/>
  <c r="K374" i="1"/>
  <c r="K395" i="1" s="1"/>
  <c r="K375" i="1"/>
  <c r="K376" i="1"/>
  <c r="K377" i="1"/>
  <c r="K378" i="1"/>
  <c r="K379" i="1"/>
  <c r="K380" i="1"/>
  <c r="K381" i="1"/>
  <c r="I400" i="1"/>
  <c r="I401" i="1"/>
  <c r="I393" i="1"/>
  <c r="K172" i="1"/>
  <c r="K173" i="1"/>
  <c r="I398" i="1"/>
  <c r="I395" i="1"/>
  <c r="J403" i="1"/>
  <c r="I404" i="1"/>
  <c r="I396" i="1"/>
  <c r="I397" i="1"/>
  <c r="K170" i="1"/>
  <c r="K166" i="1"/>
  <c r="K162" i="1"/>
  <c r="K158" i="1"/>
  <c r="K169" i="1"/>
  <c r="K165" i="1"/>
  <c r="K161" i="1"/>
  <c r="K157" i="1"/>
  <c r="K155" i="1"/>
  <c r="K168" i="1"/>
  <c r="K164" i="1"/>
  <c r="K185" i="1" s="1"/>
  <c r="K160" i="1"/>
  <c r="K156" i="1"/>
  <c r="K171" i="1"/>
  <c r="K192" i="1" s="1"/>
  <c r="K167" i="1"/>
  <c r="K188" i="1" s="1"/>
  <c r="K163" i="1"/>
  <c r="K184" i="1" s="1"/>
  <c r="K159" i="1"/>
  <c r="L15" i="10"/>
  <c r="L17" i="10"/>
  <c r="L16" i="10"/>
  <c r="L18" i="10"/>
  <c r="L19" i="10"/>
  <c r="L20" i="10"/>
  <c r="L9" i="10"/>
  <c r="L11" i="10"/>
  <c r="L10" i="10"/>
  <c r="L12" i="10"/>
  <c r="L3" i="10"/>
  <c r="L4" i="10"/>
  <c r="L5" i="10"/>
  <c r="L13" i="10"/>
  <c r="L14" i="10"/>
  <c r="N2" i="10"/>
  <c r="M215" i="10"/>
  <c r="M214" i="10"/>
  <c r="M211" i="10"/>
  <c r="M210" i="10"/>
  <c r="M213" i="10"/>
  <c r="M212" i="10"/>
  <c r="M209" i="10"/>
  <c r="M208" i="10"/>
  <c r="M183" i="10"/>
  <c r="M182" i="10"/>
  <c r="M179" i="10"/>
  <c r="M178" i="10"/>
  <c r="M207" i="10"/>
  <c r="M21" i="10" s="1"/>
  <c r="M185" i="10"/>
  <c r="M184" i="10"/>
  <c r="M181" i="10"/>
  <c r="M180" i="10"/>
  <c r="M177" i="10"/>
  <c r="M155" i="10"/>
  <c r="M154" i="10"/>
  <c r="M151" i="10"/>
  <c r="M150" i="10"/>
  <c r="M147" i="10"/>
  <c r="M153" i="10"/>
  <c r="M152" i="10"/>
  <c r="M149" i="10"/>
  <c r="M148" i="10"/>
  <c r="M125" i="10"/>
  <c r="M124" i="10"/>
  <c r="M121" i="10"/>
  <c r="M120" i="10"/>
  <c r="M117" i="10"/>
  <c r="M95" i="10"/>
  <c r="M94" i="10"/>
  <c r="M91" i="10"/>
  <c r="M90" i="10"/>
  <c r="M87" i="10"/>
  <c r="M123" i="10"/>
  <c r="M122" i="10"/>
  <c r="M119" i="10"/>
  <c r="M118" i="10"/>
  <c r="M93" i="10"/>
  <c r="M92" i="10"/>
  <c r="M89" i="10"/>
  <c r="M88" i="10"/>
  <c r="M65" i="10"/>
  <c r="M64" i="10"/>
  <c r="M61" i="10"/>
  <c r="M60" i="10"/>
  <c r="M57" i="10"/>
  <c r="M63" i="10"/>
  <c r="M62" i="10"/>
  <c r="M59" i="10"/>
  <c r="M58" i="10"/>
  <c r="M29" i="10"/>
  <c r="M34" i="10"/>
  <c r="M27" i="10"/>
  <c r="M28" i="10"/>
  <c r="M30" i="10"/>
  <c r="M33" i="10"/>
  <c r="M35" i="10"/>
  <c r="M31" i="10"/>
  <c r="M32" i="10"/>
  <c r="J192" i="1"/>
  <c r="J183" i="1"/>
  <c r="J191" i="1"/>
  <c r="L6" i="10"/>
  <c r="L8" i="10"/>
  <c r="L7" i="10"/>
  <c r="J190" i="1"/>
  <c r="J189" i="1"/>
  <c r="J180" i="1"/>
  <c r="J188" i="1"/>
  <c r="J179" i="1"/>
  <c r="J187" i="1"/>
  <c r="X4" i="7"/>
  <c r="B35" i="10"/>
  <c r="B64" i="10"/>
  <c r="B94" i="10" s="1"/>
  <c r="B124" i="10" s="1"/>
  <c r="B154" i="10" s="1"/>
  <c r="B184" i="10" s="1"/>
  <c r="B214" i="10" s="1"/>
  <c r="K402" i="1" l="1"/>
  <c r="K400" i="1"/>
  <c r="K398" i="1"/>
  <c r="K401" i="1"/>
  <c r="K399" i="1"/>
  <c r="K397" i="1"/>
  <c r="K404" i="1"/>
  <c r="A25" i="13"/>
  <c r="K194" i="1"/>
  <c r="K396" i="1"/>
  <c r="K394" i="1"/>
  <c r="K392" i="1"/>
  <c r="K388" i="1"/>
  <c r="K403" i="1"/>
  <c r="L172" i="1"/>
  <c r="L173" i="1"/>
  <c r="L194" i="1" s="1"/>
  <c r="K193" i="1"/>
  <c r="K391" i="1"/>
  <c r="K389" i="1"/>
  <c r="K387" i="1"/>
  <c r="M9" i="5"/>
  <c r="L382" i="1"/>
  <c r="L383" i="1"/>
  <c r="L365" i="1"/>
  <c r="L366" i="1"/>
  <c r="L367" i="1"/>
  <c r="L388" i="1" s="1"/>
  <c r="L368" i="1"/>
  <c r="L389" i="1" s="1"/>
  <c r="L369" i="1"/>
  <c r="L370" i="1"/>
  <c r="L391" i="1" s="1"/>
  <c r="L371" i="1"/>
  <c r="L392" i="1" s="1"/>
  <c r="L372" i="1"/>
  <c r="L373" i="1"/>
  <c r="L394" i="1" s="1"/>
  <c r="L374" i="1"/>
  <c r="L375" i="1"/>
  <c r="L376" i="1"/>
  <c r="L377" i="1"/>
  <c r="L378" i="1"/>
  <c r="L379" i="1"/>
  <c r="L380" i="1"/>
  <c r="L381" i="1"/>
  <c r="M6" i="10"/>
  <c r="M8" i="10"/>
  <c r="M7" i="10"/>
  <c r="M19" i="10"/>
  <c r="M20" i="10"/>
  <c r="M3" i="10"/>
  <c r="M5" i="10"/>
  <c r="M4" i="10"/>
  <c r="L170" i="1"/>
  <c r="L166" i="1"/>
  <c r="L162" i="1"/>
  <c r="L158" i="1"/>
  <c r="L171" i="1"/>
  <c r="L167" i="1"/>
  <c r="L163" i="1"/>
  <c r="L159" i="1"/>
  <c r="L155" i="1"/>
  <c r="L168" i="1"/>
  <c r="L164" i="1"/>
  <c r="L160" i="1"/>
  <c r="L181" i="1" s="1"/>
  <c r="L156" i="1"/>
  <c r="L177" i="1" s="1"/>
  <c r="L169" i="1"/>
  <c r="L165" i="1"/>
  <c r="L186" i="1" s="1"/>
  <c r="L161" i="1"/>
  <c r="L182" i="1" s="1"/>
  <c r="L157" i="1"/>
  <c r="K181" i="1"/>
  <c r="K189" i="1"/>
  <c r="K186" i="1"/>
  <c r="K178" i="1"/>
  <c r="K179" i="1"/>
  <c r="K187" i="1"/>
  <c r="M16" i="10"/>
  <c r="M18" i="10"/>
  <c r="M15" i="10"/>
  <c r="M17" i="10"/>
  <c r="M10" i="10"/>
  <c r="M12" i="10"/>
  <c r="M9" i="10"/>
  <c r="M11" i="10"/>
  <c r="M14" i="10"/>
  <c r="M13" i="10"/>
  <c r="O2" i="10"/>
  <c r="N216" i="10"/>
  <c r="N213" i="10"/>
  <c r="N212" i="10"/>
  <c r="N209" i="10"/>
  <c r="N208" i="10"/>
  <c r="N215" i="10"/>
  <c r="N214" i="10"/>
  <c r="N211" i="10"/>
  <c r="N210" i="10"/>
  <c r="N207" i="10"/>
  <c r="N21" i="10" s="1"/>
  <c r="N185" i="10"/>
  <c r="N184" i="10"/>
  <c r="N181" i="10"/>
  <c r="N180" i="10"/>
  <c r="N177" i="10"/>
  <c r="N186" i="10"/>
  <c r="N183" i="10"/>
  <c r="N182" i="10"/>
  <c r="N179" i="10"/>
  <c r="N178" i="10"/>
  <c r="N156" i="10"/>
  <c r="N153" i="10"/>
  <c r="N152" i="10"/>
  <c r="N149" i="10"/>
  <c r="N148" i="10"/>
  <c r="N155" i="10"/>
  <c r="N154" i="10"/>
  <c r="N151" i="10"/>
  <c r="N150" i="10"/>
  <c r="N147" i="10"/>
  <c r="N126" i="10"/>
  <c r="N123" i="10"/>
  <c r="N122" i="10"/>
  <c r="N119" i="10"/>
  <c r="N118" i="10"/>
  <c r="N96" i="10"/>
  <c r="N93" i="10"/>
  <c r="N92" i="10"/>
  <c r="N89" i="10"/>
  <c r="N88" i="10"/>
  <c r="N125" i="10"/>
  <c r="N124" i="10"/>
  <c r="N121" i="10"/>
  <c r="N120" i="10"/>
  <c r="N117" i="10"/>
  <c r="N95" i="10"/>
  <c r="N94" i="10"/>
  <c r="N91" i="10"/>
  <c r="N90" i="10"/>
  <c r="N87" i="10"/>
  <c r="N66" i="10"/>
  <c r="N63" i="10"/>
  <c r="N62" i="10"/>
  <c r="N59" i="10"/>
  <c r="N58" i="10"/>
  <c r="N65" i="10"/>
  <c r="N64" i="10"/>
  <c r="N61" i="10"/>
  <c r="N60" i="10"/>
  <c r="N57" i="10"/>
  <c r="N36" i="10"/>
  <c r="N35" i="10"/>
  <c r="N34" i="10"/>
  <c r="N33" i="10"/>
  <c r="N32" i="10"/>
  <c r="N31" i="10"/>
  <c r="N30" i="10"/>
  <c r="N27" i="10"/>
  <c r="N28" i="10"/>
  <c r="N29" i="10"/>
  <c r="K180" i="1"/>
  <c r="K177" i="1"/>
  <c r="K182" i="1"/>
  <c r="K190" i="1"/>
  <c r="K191" i="1"/>
  <c r="K183" i="1"/>
  <c r="Y4" i="7"/>
  <c r="B36" i="10"/>
  <c r="B65" i="10"/>
  <c r="B95" i="10" s="1"/>
  <c r="B125" i="10" s="1"/>
  <c r="B155" i="10" s="1"/>
  <c r="B185" i="10" s="1"/>
  <c r="B215" i="10" s="1"/>
  <c r="D325" i="1"/>
  <c r="D324" i="1"/>
  <c r="L402" i="1" l="1"/>
  <c r="L401" i="1"/>
  <c r="L399" i="1"/>
  <c r="A26" i="13"/>
  <c r="L397" i="1"/>
  <c r="L395" i="1"/>
  <c r="L393" i="1"/>
  <c r="L387" i="1"/>
  <c r="L404" i="1"/>
  <c r="N9" i="5"/>
  <c r="M382" i="1"/>
  <c r="M383" i="1"/>
  <c r="M365" i="1"/>
  <c r="M366" i="1"/>
  <c r="M387" i="1" s="1"/>
  <c r="M367" i="1"/>
  <c r="M368" i="1"/>
  <c r="M389" i="1" s="1"/>
  <c r="M369" i="1"/>
  <c r="M390" i="1" s="1"/>
  <c r="M370" i="1"/>
  <c r="M391" i="1" s="1"/>
  <c r="M371" i="1"/>
  <c r="M392" i="1" s="1"/>
  <c r="M372" i="1"/>
  <c r="M393" i="1" s="1"/>
  <c r="M373" i="1"/>
  <c r="M374" i="1"/>
  <c r="M395" i="1" s="1"/>
  <c r="M375" i="1"/>
  <c r="M396" i="1" s="1"/>
  <c r="M376" i="1"/>
  <c r="M377" i="1"/>
  <c r="M378" i="1"/>
  <c r="M379" i="1"/>
  <c r="M380" i="1"/>
  <c r="M381" i="1"/>
  <c r="L193" i="1"/>
  <c r="M172" i="1"/>
  <c r="M173" i="1"/>
  <c r="L400" i="1"/>
  <c r="L398" i="1"/>
  <c r="L396" i="1"/>
  <c r="L390" i="1"/>
  <c r="L403" i="1"/>
  <c r="D345" i="1"/>
  <c r="D346" i="1"/>
  <c r="D348" i="1"/>
  <c r="D347" i="1"/>
  <c r="L190" i="1"/>
  <c r="N7" i="10"/>
  <c r="N6" i="10"/>
  <c r="N8" i="10"/>
  <c r="N16" i="10"/>
  <c r="N18" i="10"/>
  <c r="N15" i="10"/>
  <c r="N17" i="10"/>
  <c r="N19" i="10"/>
  <c r="N20" i="10"/>
  <c r="N4" i="10"/>
  <c r="N5" i="10"/>
  <c r="N3" i="10"/>
  <c r="P2" i="10"/>
  <c r="O215" i="10"/>
  <c r="O214" i="10"/>
  <c r="O211" i="10"/>
  <c r="O210" i="10"/>
  <c r="O217" i="10"/>
  <c r="O216" i="10"/>
  <c r="O213" i="10"/>
  <c r="O212" i="10"/>
  <c r="O209" i="10"/>
  <c r="O208" i="10"/>
  <c r="O207" i="10"/>
  <c r="O21" i="10" s="1"/>
  <c r="O187" i="10"/>
  <c r="O186" i="10"/>
  <c r="O183" i="10"/>
  <c r="O182" i="10"/>
  <c r="O179" i="10"/>
  <c r="O178" i="10"/>
  <c r="O185" i="10"/>
  <c r="O184" i="10"/>
  <c r="O181" i="10"/>
  <c r="O180" i="10"/>
  <c r="O177" i="10"/>
  <c r="O155" i="10"/>
  <c r="O154" i="10"/>
  <c r="O151" i="10"/>
  <c r="O150" i="10"/>
  <c r="O147" i="10"/>
  <c r="O157" i="10"/>
  <c r="O156" i="10"/>
  <c r="O153" i="10"/>
  <c r="O152" i="10"/>
  <c r="O149" i="10"/>
  <c r="O148" i="10"/>
  <c r="O125" i="10"/>
  <c r="O124" i="10"/>
  <c r="O121" i="10"/>
  <c r="O120" i="10"/>
  <c r="O117" i="10"/>
  <c r="O95" i="10"/>
  <c r="O94" i="10"/>
  <c r="O91" i="10"/>
  <c r="O90" i="10"/>
  <c r="O87" i="10"/>
  <c r="O127" i="10"/>
  <c r="O126" i="10"/>
  <c r="O123" i="10"/>
  <c r="O122" i="10"/>
  <c r="O119" i="10"/>
  <c r="O118" i="10"/>
  <c r="O97" i="10"/>
  <c r="O96" i="10"/>
  <c r="O93" i="10"/>
  <c r="O92" i="10"/>
  <c r="O89" i="10"/>
  <c r="O88" i="10"/>
  <c r="O65" i="10"/>
  <c r="O64" i="10"/>
  <c r="O61" i="10"/>
  <c r="O60" i="10"/>
  <c r="O57" i="10"/>
  <c r="O67" i="10"/>
  <c r="O66" i="10"/>
  <c r="O63" i="10"/>
  <c r="O62" i="10"/>
  <c r="O59" i="10"/>
  <c r="O58" i="10"/>
  <c r="O27" i="10"/>
  <c r="O28" i="10"/>
  <c r="O37" i="10"/>
  <c r="O29" i="10"/>
  <c r="O36" i="10"/>
  <c r="O35" i="10"/>
  <c r="O34" i="10"/>
  <c r="O33" i="10"/>
  <c r="O32" i="10"/>
  <c r="O31" i="10"/>
  <c r="O30" i="10"/>
  <c r="L178" i="1"/>
  <c r="L185" i="1"/>
  <c r="L184" i="1"/>
  <c r="L192" i="1"/>
  <c r="L183" i="1"/>
  <c r="L191" i="1"/>
  <c r="N10" i="10"/>
  <c r="N12" i="10"/>
  <c r="N9" i="10"/>
  <c r="N11" i="10"/>
  <c r="N14" i="10"/>
  <c r="N13" i="10"/>
  <c r="L188" i="1"/>
  <c r="L179" i="1"/>
  <c r="L187" i="1"/>
  <c r="M155" i="1"/>
  <c r="M170" i="1"/>
  <c r="M166" i="1"/>
  <c r="M162" i="1"/>
  <c r="M158" i="1"/>
  <c r="M169" i="1"/>
  <c r="M165" i="1"/>
  <c r="M161" i="1"/>
  <c r="M157" i="1"/>
  <c r="M168" i="1"/>
  <c r="M164" i="1"/>
  <c r="M160" i="1"/>
  <c r="M156" i="1"/>
  <c r="M171" i="1"/>
  <c r="M192" i="1" s="1"/>
  <c r="M167" i="1"/>
  <c r="M188" i="1" s="1"/>
  <c r="M163" i="1"/>
  <c r="M184" i="1" s="1"/>
  <c r="M159" i="1"/>
  <c r="L189" i="1"/>
  <c r="L180" i="1"/>
  <c r="Z4" i="7"/>
  <c r="B37" i="10"/>
  <c r="B66" i="10"/>
  <c r="B96" i="10" s="1"/>
  <c r="B126" i="10" s="1"/>
  <c r="B156" i="10" s="1"/>
  <c r="B186" i="10" s="1"/>
  <c r="B216" i="10" s="1"/>
  <c r="M400" i="1" l="1"/>
  <c r="M398" i="1"/>
  <c r="M194" i="1"/>
  <c r="M401" i="1"/>
  <c r="M399" i="1"/>
  <c r="M397" i="1"/>
  <c r="M404" i="1"/>
  <c r="A27" i="13"/>
  <c r="M193" i="1"/>
  <c r="O9" i="5"/>
  <c r="N382" i="1"/>
  <c r="N383" i="1"/>
  <c r="N365" i="1"/>
  <c r="N366" i="1"/>
  <c r="N367" i="1"/>
  <c r="N368" i="1"/>
  <c r="N369" i="1"/>
  <c r="N390" i="1" s="1"/>
  <c r="N370" i="1"/>
  <c r="N371" i="1"/>
  <c r="N372" i="1"/>
  <c r="N393" i="1" s="1"/>
  <c r="N373" i="1"/>
  <c r="N374" i="1"/>
  <c r="N395" i="1" s="1"/>
  <c r="N375" i="1"/>
  <c r="N376" i="1"/>
  <c r="N377" i="1"/>
  <c r="N378" i="1"/>
  <c r="N379" i="1"/>
  <c r="N380" i="1"/>
  <c r="N381" i="1"/>
  <c r="N172" i="1"/>
  <c r="N173" i="1"/>
  <c r="M402" i="1"/>
  <c r="M394" i="1"/>
  <c r="M388" i="1"/>
  <c r="M403" i="1"/>
  <c r="M185" i="1"/>
  <c r="M181" i="1"/>
  <c r="M189" i="1"/>
  <c r="M182" i="1"/>
  <c r="M190" i="1"/>
  <c r="M191" i="1"/>
  <c r="O15" i="10"/>
  <c r="O17" i="10"/>
  <c r="O16" i="10"/>
  <c r="O18" i="10"/>
  <c r="O9" i="10"/>
  <c r="O11" i="10"/>
  <c r="O10" i="10"/>
  <c r="O12" i="10"/>
  <c r="O13" i="10"/>
  <c r="O14" i="10"/>
  <c r="Q2" i="10"/>
  <c r="P217" i="10"/>
  <c r="P216" i="10"/>
  <c r="P213" i="10"/>
  <c r="P212" i="10"/>
  <c r="P209" i="10"/>
  <c r="P208" i="10"/>
  <c r="P218" i="10"/>
  <c r="P215" i="10"/>
  <c r="P214" i="10"/>
  <c r="P211" i="10"/>
  <c r="P210" i="10"/>
  <c r="P207" i="10"/>
  <c r="P21" i="10" s="1"/>
  <c r="P188" i="10"/>
  <c r="P185" i="10"/>
  <c r="P184" i="10"/>
  <c r="P181" i="10"/>
  <c r="P180" i="10"/>
  <c r="P177" i="10"/>
  <c r="P187" i="10"/>
  <c r="P186" i="10"/>
  <c r="P183" i="10"/>
  <c r="P182" i="10"/>
  <c r="P179" i="10"/>
  <c r="P178" i="10"/>
  <c r="P157" i="10"/>
  <c r="P156" i="10"/>
  <c r="P153" i="10"/>
  <c r="P152" i="10"/>
  <c r="P149" i="10"/>
  <c r="P148" i="10"/>
  <c r="P158" i="10"/>
  <c r="P155" i="10"/>
  <c r="P154" i="10"/>
  <c r="P151" i="10"/>
  <c r="P150" i="10"/>
  <c r="P147" i="10"/>
  <c r="P127" i="10"/>
  <c r="P126" i="10"/>
  <c r="P123" i="10"/>
  <c r="P122" i="10"/>
  <c r="P119" i="10"/>
  <c r="P118" i="10"/>
  <c r="P97" i="10"/>
  <c r="P96" i="10"/>
  <c r="P93" i="10"/>
  <c r="P92" i="10"/>
  <c r="P89" i="10"/>
  <c r="P88" i="10"/>
  <c r="P128" i="10"/>
  <c r="P125" i="10"/>
  <c r="P124" i="10"/>
  <c r="P121" i="10"/>
  <c r="P120" i="10"/>
  <c r="P117" i="10"/>
  <c r="P98" i="10"/>
  <c r="P95" i="10"/>
  <c r="P94" i="10"/>
  <c r="P91" i="10"/>
  <c r="P90" i="10"/>
  <c r="P87" i="10"/>
  <c r="P67" i="10"/>
  <c r="P66" i="10"/>
  <c r="P63" i="10"/>
  <c r="P62" i="10"/>
  <c r="P59" i="10"/>
  <c r="P58" i="10"/>
  <c r="P68" i="10"/>
  <c r="P65" i="10"/>
  <c r="P64" i="10"/>
  <c r="P61" i="10"/>
  <c r="P60" i="10"/>
  <c r="P57" i="10"/>
  <c r="P29" i="10"/>
  <c r="P36" i="10"/>
  <c r="P37" i="10"/>
  <c r="P38" i="10"/>
  <c r="P35" i="10"/>
  <c r="P34" i="10"/>
  <c r="P33" i="10"/>
  <c r="P32" i="10"/>
  <c r="P31" i="10"/>
  <c r="P30" i="10"/>
  <c r="P27" i="10"/>
  <c r="P28" i="10"/>
  <c r="M183" i="1"/>
  <c r="M180" i="1"/>
  <c r="M177" i="1"/>
  <c r="M186" i="1"/>
  <c r="O6" i="10"/>
  <c r="O8" i="10"/>
  <c r="O7" i="10"/>
  <c r="O19" i="10"/>
  <c r="O20" i="10"/>
  <c r="O4" i="10"/>
  <c r="O3" i="10"/>
  <c r="O5" i="10"/>
  <c r="N156" i="1"/>
  <c r="N171" i="1"/>
  <c r="N167" i="1"/>
  <c r="N163" i="1"/>
  <c r="N159" i="1"/>
  <c r="N155" i="1"/>
  <c r="N170" i="1"/>
  <c r="N166" i="1"/>
  <c r="N162" i="1"/>
  <c r="N158" i="1"/>
  <c r="N169" i="1"/>
  <c r="N165" i="1"/>
  <c r="N161" i="1"/>
  <c r="N157" i="1"/>
  <c r="N168" i="1"/>
  <c r="N189" i="1" s="1"/>
  <c r="N164" i="1"/>
  <c r="N160" i="1"/>
  <c r="N181" i="1" s="1"/>
  <c r="M178" i="1"/>
  <c r="M179" i="1"/>
  <c r="M187" i="1"/>
  <c r="AA4" i="7"/>
  <c r="B38" i="10"/>
  <c r="B67" i="10"/>
  <c r="B97" i="10" s="1"/>
  <c r="B127" i="10" s="1"/>
  <c r="B157" i="10" s="1"/>
  <c r="B187" i="10" s="1"/>
  <c r="B217" i="10" s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I3" i="7"/>
  <c r="B54" i="7"/>
  <c r="B51" i="7"/>
  <c r="B46" i="7"/>
  <c r="B41" i="7"/>
  <c r="B36" i="7"/>
  <c r="B31" i="7"/>
  <c r="B27" i="7"/>
  <c r="B24" i="7"/>
  <c r="B21" i="7"/>
  <c r="B18" i="7"/>
  <c r="B15" i="7"/>
  <c r="B13" i="7"/>
  <c r="B10" i="7"/>
  <c r="B7" i="7"/>
  <c r="AF67" i="1" l="1"/>
  <c r="AB67" i="1"/>
  <c r="X67" i="1"/>
  <c r="T67" i="1"/>
  <c r="P67" i="1"/>
  <c r="L67" i="1"/>
  <c r="H67" i="1"/>
  <c r="AG67" i="1"/>
  <c r="AE67" i="1"/>
  <c r="AC67" i="1"/>
  <c r="AA67" i="1"/>
  <c r="Y67" i="1"/>
  <c r="W67" i="1"/>
  <c r="U67" i="1"/>
  <c r="S67" i="1"/>
  <c r="Q67" i="1"/>
  <c r="O67" i="1"/>
  <c r="M67" i="1"/>
  <c r="K67" i="1"/>
  <c r="I67" i="1"/>
  <c r="G67" i="1"/>
  <c r="E67" i="1"/>
  <c r="N401" i="1"/>
  <c r="N399" i="1"/>
  <c r="N397" i="1"/>
  <c r="N404" i="1"/>
  <c r="AD67" i="1"/>
  <c r="Z67" i="1"/>
  <c r="V67" i="1"/>
  <c r="R67" i="1"/>
  <c r="N67" i="1"/>
  <c r="J67" i="1"/>
  <c r="F67" i="1"/>
  <c r="N402" i="1"/>
  <c r="N400" i="1"/>
  <c r="A28" i="13"/>
  <c r="N194" i="1"/>
  <c r="N394" i="1"/>
  <c r="N398" i="1"/>
  <c r="N396" i="1"/>
  <c r="N392" i="1"/>
  <c r="N388" i="1"/>
  <c r="N403" i="1"/>
  <c r="O172" i="1"/>
  <c r="O173" i="1"/>
  <c r="N193" i="1"/>
  <c r="N391" i="1"/>
  <c r="N389" i="1"/>
  <c r="N387" i="1"/>
  <c r="P9" i="5"/>
  <c r="O382" i="1"/>
  <c r="O383" i="1"/>
  <c r="O365" i="1"/>
  <c r="O366" i="1"/>
  <c r="O367" i="1"/>
  <c r="O368" i="1"/>
  <c r="O369" i="1"/>
  <c r="O390" i="1" s="1"/>
  <c r="O370" i="1"/>
  <c r="O371" i="1"/>
  <c r="O372" i="1"/>
  <c r="O373" i="1"/>
  <c r="O374" i="1"/>
  <c r="O375" i="1"/>
  <c r="O396" i="1" s="1"/>
  <c r="O376" i="1"/>
  <c r="O377" i="1"/>
  <c r="O378" i="1"/>
  <c r="O379" i="1"/>
  <c r="O380" i="1"/>
  <c r="O381" i="1"/>
  <c r="N185" i="1"/>
  <c r="N178" i="1"/>
  <c r="N186" i="1"/>
  <c r="N177" i="1"/>
  <c r="P15" i="10"/>
  <c r="P17" i="10"/>
  <c r="P16" i="10"/>
  <c r="P18" i="10"/>
  <c r="P19" i="10"/>
  <c r="P20" i="10"/>
  <c r="P9" i="10"/>
  <c r="P11" i="10"/>
  <c r="P10" i="10"/>
  <c r="P12" i="10"/>
  <c r="P3" i="10"/>
  <c r="P4" i="10"/>
  <c r="P5" i="10"/>
  <c r="P13" i="10"/>
  <c r="P14" i="10"/>
  <c r="R2" i="10"/>
  <c r="Q219" i="10"/>
  <c r="Q218" i="10"/>
  <c r="Q215" i="10"/>
  <c r="Q214" i="10"/>
  <c r="Q211" i="10"/>
  <c r="Q210" i="10"/>
  <c r="Q217" i="10"/>
  <c r="Q216" i="10"/>
  <c r="Q213" i="10"/>
  <c r="Q212" i="10"/>
  <c r="Q209" i="10"/>
  <c r="Q208" i="10"/>
  <c r="Q187" i="10"/>
  <c r="Q186" i="10"/>
  <c r="Q183" i="10"/>
  <c r="Q182" i="10"/>
  <c r="Q179" i="10"/>
  <c r="Q178" i="10"/>
  <c r="Q207" i="10"/>
  <c r="Q21" i="10" s="1"/>
  <c r="Q189" i="10"/>
  <c r="Q188" i="10"/>
  <c r="Q185" i="10"/>
  <c r="Q184" i="10"/>
  <c r="Q181" i="10"/>
  <c r="Q180" i="10"/>
  <c r="Q177" i="10"/>
  <c r="Q159" i="10"/>
  <c r="Q158" i="10"/>
  <c r="Q155" i="10"/>
  <c r="Q154" i="10"/>
  <c r="Q151" i="10"/>
  <c r="Q150" i="10"/>
  <c r="Q147" i="10"/>
  <c r="Q157" i="10"/>
  <c r="Q156" i="10"/>
  <c r="Q153" i="10"/>
  <c r="Q152" i="10"/>
  <c r="Q149" i="10"/>
  <c r="Q148" i="10"/>
  <c r="Q129" i="10"/>
  <c r="Q128" i="10"/>
  <c r="Q125" i="10"/>
  <c r="Q124" i="10"/>
  <c r="Q121" i="10"/>
  <c r="Q120" i="10"/>
  <c r="Q117" i="10"/>
  <c r="Q99" i="10"/>
  <c r="Q98" i="10"/>
  <c r="Q95" i="10"/>
  <c r="Q94" i="10"/>
  <c r="Q91" i="10"/>
  <c r="Q90" i="10"/>
  <c r="Q87" i="10"/>
  <c r="Q127" i="10"/>
  <c r="Q126" i="10"/>
  <c r="Q123" i="10"/>
  <c r="Q122" i="10"/>
  <c r="Q119" i="10"/>
  <c r="Q118" i="10"/>
  <c r="Q97" i="10"/>
  <c r="Q96" i="10"/>
  <c r="Q93" i="10"/>
  <c r="Q92" i="10"/>
  <c r="Q89" i="10"/>
  <c r="Q88" i="10"/>
  <c r="Q69" i="10"/>
  <c r="Q68" i="10"/>
  <c r="Q65" i="10"/>
  <c r="Q64" i="10"/>
  <c r="Q61" i="10"/>
  <c r="Q60" i="10"/>
  <c r="Q57" i="10"/>
  <c r="Q67" i="10"/>
  <c r="Q66" i="10"/>
  <c r="Q63" i="10"/>
  <c r="Q62" i="10"/>
  <c r="Q59" i="10"/>
  <c r="Q58" i="10"/>
  <c r="Q29" i="10"/>
  <c r="Q36" i="10"/>
  <c r="Q35" i="10"/>
  <c r="Q34" i="10"/>
  <c r="Q33" i="10"/>
  <c r="Q32" i="10"/>
  <c r="Q31" i="10"/>
  <c r="Q30" i="10"/>
  <c r="Q27" i="10"/>
  <c r="Q28" i="10"/>
  <c r="Q37" i="10"/>
  <c r="Q39" i="10"/>
  <c r="Q38" i="10"/>
  <c r="N179" i="1"/>
  <c r="N187" i="1"/>
  <c r="N184" i="1"/>
  <c r="N192" i="1"/>
  <c r="O156" i="1"/>
  <c r="O171" i="1"/>
  <c r="O167" i="1"/>
  <c r="O163" i="1"/>
  <c r="O159" i="1"/>
  <c r="O155" i="1"/>
  <c r="O168" i="1"/>
  <c r="O164" i="1"/>
  <c r="O160" i="1"/>
  <c r="O181" i="1" s="1"/>
  <c r="O169" i="1"/>
  <c r="O165" i="1"/>
  <c r="O161" i="1"/>
  <c r="O157" i="1"/>
  <c r="O178" i="1" s="1"/>
  <c r="O170" i="1"/>
  <c r="O166" i="1"/>
  <c r="O187" i="1" s="1"/>
  <c r="O162" i="1"/>
  <c r="O158" i="1"/>
  <c r="O179" i="1" s="1"/>
  <c r="P7" i="10"/>
  <c r="P6" i="10"/>
  <c r="P8" i="10"/>
  <c r="N182" i="1"/>
  <c r="N190" i="1"/>
  <c r="N183" i="1"/>
  <c r="N191" i="1"/>
  <c r="N180" i="1"/>
  <c r="N188" i="1"/>
  <c r="C39" i="1"/>
  <c r="C38" i="1"/>
  <c r="C37" i="1"/>
  <c r="C36" i="1"/>
  <c r="C35" i="1"/>
  <c r="C34" i="1"/>
  <c r="C33" i="1"/>
  <c r="C32" i="1"/>
  <c r="C31" i="1"/>
  <c r="AB4" i="7"/>
  <c r="AF61" i="1"/>
  <c r="AF62" i="1"/>
  <c r="AF63" i="1"/>
  <c r="AF64" i="1"/>
  <c r="AF65" i="1"/>
  <c r="AF66" i="1"/>
  <c r="AD61" i="1"/>
  <c r="AD62" i="1"/>
  <c r="AD63" i="1"/>
  <c r="AD64" i="1"/>
  <c r="AD65" i="1"/>
  <c r="AD66" i="1"/>
  <c r="AB61" i="1"/>
  <c r="AB62" i="1"/>
  <c r="AB63" i="1"/>
  <c r="AB64" i="1"/>
  <c r="AB65" i="1"/>
  <c r="AB66" i="1"/>
  <c r="Z61" i="1"/>
  <c r="Z62" i="1"/>
  <c r="Z63" i="1"/>
  <c r="Z64" i="1"/>
  <c r="Z65" i="1"/>
  <c r="Z66" i="1"/>
  <c r="X61" i="1"/>
  <c r="X62" i="1"/>
  <c r="X63" i="1"/>
  <c r="X64" i="1"/>
  <c r="X65" i="1"/>
  <c r="X66" i="1"/>
  <c r="V61" i="1"/>
  <c r="V62" i="1"/>
  <c r="V63" i="1"/>
  <c r="V64" i="1"/>
  <c r="V65" i="1"/>
  <c r="V66" i="1"/>
  <c r="T61" i="1"/>
  <c r="T62" i="1"/>
  <c r="T63" i="1"/>
  <c r="T64" i="1"/>
  <c r="T65" i="1"/>
  <c r="T66" i="1"/>
  <c r="R61" i="1"/>
  <c r="R62" i="1"/>
  <c r="R63" i="1"/>
  <c r="R64" i="1"/>
  <c r="R65" i="1"/>
  <c r="R66" i="1"/>
  <c r="P61" i="1"/>
  <c r="P62" i="1"/>
  <c r="P63" i="1"/>
  <c r="P64" i="1"/>
  <c r="P65" i="1"/>
  <c r="P66" i="1"/>
  <c r="N61" i="1"/>
  <c r="N62" i="1"/>
  <c r="N63" i="1"/>
  <c r="N64" i="1"/>
  <c r="N65" i="1"/>
  <c r="N66" i="1"/>
  <c r="L61" i="1"/>
  <c r="L62" i="1"/>
  <c r="L63" i="1"/>
  <c r="L64" i="1"/>
  <c r="L65" i="1"/>
  <c r="L66" i="1"/>
  <c r="J61" i="1"/>
  <c r="J62" i="1"/>
  <c r="J63" i="1"/>
  <c r="J64" i="1"/>
  <c r="J65" i="1"/>
  <c r="J66" i="1"/>
  <c r="H61" i="1"/>
  <c r="H62" i="1"/>
  <c r="H63" i="1"/>
  <c r="H64" i="1"/>
  <c r="H65" i="1"/>
  <c r="H66" i="1"/>
  <c r="F61" i="1"/>
  <c r="F62" i="1"/>
  <c r="F63" i="1"/>
  <c r="F64" i="1"/>
  <c r="F65" i="1"/>
  <c r="F66" i="1"/>
  <c r="AG61" i="1"/>
  <c r="AG62" i="1"/>
  <c r="AG63" i="1"/>
  <c r="AG64" i="1"/>
  <c r="AG65" i="1"/>
  <c r="AG66" i="1"/>
  <c r="AE61" i="1"/>
  <c r="AE62" i="1"/>
  <c r="AE63" i="1"/>
  <c r="AE64" i="1"/>
  <c r="AE65" i="1"/>
  <c r="AE66" i="1"/>
  <c r="AC61" i="1"/>
  <c r="AC62" i="1"/>
  <c r="AC63" i="1"/>
  <c r="AC64" i="1"/>
  <c r="AC65" i="1"/>
  <c r="AC66" i="1"/>
  <c r="AA61" i="1"/>
  <c r="AA62" i="1"/>
  <c r="AA63" i="1"/>
  <c r="AA64" i="1"/>
  <c r="AA65" i="1"/>
  <c r="AA66" i="1"/>
  <c r="Y61" i="1"/>
  <c r="Y62" i="1"/>
  <c r="Y63" i="1"/>
  <c r="Y64" i="1"/>
  <c r="Y65" i="1"/>
  <c r="Y66" i="1"/>
  <c r="W61" i="1"/>
  <c r="W62" i="1"/>
  <c r="W63" i="1"/>
  <c r="W64" i="1"/>
  <c r="W65" i="1"/>
  <c r="W66" i="1"/>
  <c r="U61" i="1"/>
  <c r="U62" i="1"/>
  <c r="U63" i="1"/>
  <c r="U64" i="1"/>
  <c r="U65" i="1"/>
  <c r="U66" i="1"/>
  <c r="S61" i="1"/>
  <c r="S62" i="1"/>
  <c r="S63" i="1"/>
  <c r="S64" i="1"/>
  <c r="S65" i="1"/>
  <c r="S66" i="1"/>
  <c r="Q61" i="1"/>
  <c r="Q62" i="1"/>
  <c r="Q63" i="1"/>
  <c r="Q64" i="1"/>
  <c r="Q65" i="1"/>
  <c r="Q66" i="1"/>
  <c r="O61" i="1"/>
  <c r="O62" i="1"/>
  <c r="O63" i="1"/>
  <c r="O64" i="1"/>
  <c r="O65" i="1"/>
  <c r="O66" i="1"/>
  <c r="M61" i="1"/>
  <c r="M62" i="1"/>
  <c r="M63" i="1"/>
  <c r="M64" i="1"/>
  <c r="M65" i="1"/>
  <c r="M66" i="1"/>
  <c r="K61" i="1"/>
  <c r="K62" i="1"/>
  <c r="K63" i="1"/>
  <c r="K64" i="1"/>
  <c r="K65" i="1"/>
  <c r="K66" i="1"/>
  <c r="I61" i="1"/>
  <c r="I62" i="1"/>
  <c r="I63" i="1"/>
  <c r="I64" i="1"/>
  <c r="I65" i="1"/>
  <c r="I66" i="1"/>
  <c r="G61" i="1"/>
  <c r="G62" i="1"/>
  <c r="G63" i="1"/>
  <c r="G64" i="1"/>
  <c r="G65" i="1"/>
  <c r="G66" i="1"/>
  <c r="E61" i="1"/>
  <c r="E62" i="1"/>
  <c r="E63" i="1"/>
  <c r="E64" i="1"/>
  <c r="E65" i="1"/>
  <c r="E66" i="1"/>
  <c r="AG58" i="1"/>
  <c r="AG59" i="1"/>
  <c r="AG60" i="1"/>
  <c r="AE58" i="1"/>
  <c r="AE59" i="1"/>
  <c r="AE60" i="1"/>
  <c r="AC58" i="1"/>
  <c r="AC59" i="1"/>
  <c r="AC60" i="1"/>
  <c r="AA58" i="1"/>
  <c r="AA59" i="1"/>
  <c r="AA60" i="1"/>
  <c r="Y58" i="1"/>
  <c r="Y59" i="1"/>
  <c r="Y60" i="1"/>
  <c r="W58" i="1"/>
  <c r="W59" i="1"/>
  <c r="W60" i="1"/>
  <c r="U58" i="1"/>
  <c r="U59" i="1"/>
  <c r="U60" i="1"/>
  <c r="S58" i="1"/>
  <c r="S59" i="1"/>
  <c r="S60" i="1"/>
  <c r="Q58" i="1"/>
  <c r="Q59" i="1"/>
  <c r="Q60" i="1"/>
  <c r="O58" i="1"/>
  <c r="O59" i="1"/>
  <c r="O60" i="1"/>
  <c r="M58" i="1"/>
  <c r="M59" i="1"/>
  <c r="M60" i="1"/>
  <c r="K58" i="1"/>
  <c r="K59" i="1"/>
  <c r="K60" i="1"/>
  <c r="I58" i="1"/>
  <c r="I59" i="1"/>
  <c r="I60" i="1"/>
  <c r="G58" i="1"/>
  <c r="G59" i="1"/>
  <c r="G60" i="1"/>
  <c r="E58" i="1"/>
  <c r="E59" i="1"/>
  <c r="E60" i="1"/>
  <c r="AF58" i="1"/>
  <c r="AF59" i="1"/>
  <c r="AF60" i="1"/>
  <c r="AD58" i="1"/>
  <c r="AD59" i="1"/>
  <c r="AD60" i="1"/>
  <c r="AB58" i="1"/>
  <c r="AB59" i="1"/>
  <c r="AB60" i="1"/>
  <c r="Z58" i="1"/>
  <c r="Z59" i="1"/>
  <c r="Z60" i="1"/>
  <c r="X58" i="1"/>
  <c r="X59" i="1"/>
  <c r="X60" i="1"/>
  <c r="V58" i="1"/>
  <c r="V59" i="1"/>
  <c r="V60" i="1"/>
  <c r="T58" i="1"/>
  <c r="T59" i="1"/>
  <c r="T60" i="1"/>
  <c r="R58" i="1"/>
  <c r="R59" i="1"/>
  <c r="R60" i="1"/>
  <c r="P58" i="1"/>
  <c r="P59" i="1"/>
  <c r="P60" i="1"/>
  <c r="N58" i="1"/>
  <c r="N59" i="1"/>
  <c r="N60" i="1"/>
  <c r="L58" i="1"/>
  <c r="L59" i="1"/>
  <c r="L60" i="1"/>
  <c r="J58" i="1"/>
  <c r="J59" i="1"/>
  <c r="J60" i="1"/>
  <c r="H58" i="1"/>
  <c r="H59" i="1"/>
  <c r="H60" i="1"/>
  <c r="F58" i="1"/>
  <c r="F59" i="1"/>
  <c r="F60" i="1"/>
  <c r="AG56" i="1"/>
  <c r="AG57" i="1"/>
  <c r="AE56" i="1"/>
  <c r="AE57" i="1"/>
  <c r="AC56" i="1"/>
  <c r="AC57" i="1"/>
  <c r="AA56" i="1"/>
  <c r="AA57" i="1"/>
  <c r="Y56" i="1"/>
  <c r="Y57" i="1"/>
  <c r="W56" i="1"/>
  <c r="W57" i="1"/>
  <c r="U56" i="1"/>
  <c r="U57" i="1"/>
  <c r="S56" i="1"/>
  <c r="S57" i="1"/>
  <c r="Q56" i="1"/>
  <c r="Q57" i="1"/>
  <c r="O56" i="1"/>
  <c r="O57" i="1"/>
  <c r="M56" i="1"/>
  <c r="M57" i="1"/>
  <c r="K56" i="1"/>
  <c r="K57" i="1"/>
  <c r="I56" i="1"/>
  <c r="I57" i="1"/>
  <c r="G56" i="1"/>
  <c r="G57" i="1"/>
  <c r="E56" i="1"/>
  <c r="E57" i="1"/>
  <c r="AF55" i="1"/>
  <c r="AD55" i="1"/>
  <c r="AB55" i="1"/>
  <c r="Z55" i="1"/>
  <c r="X55" i="1"/>
  <c r="V55" i="1"/>
  <c r="T55" i="1"/>
  <c r="R55" i="1"/>
  <c r="P55" i="1"/>
  <c r="N55" i="1"/>
  <c r="L55" i="1"/>
  <c r="J55" i="1"/>
  <c r="H55" i="1"/>
  <c r="F55" i="1"/>
  <c r="AF56" i="1"/>
  <c r="AF57" i="1"/>
  <c r="AD56" i="1"/>
  <c r="AD57" i="1"/>
  <c r="AB56" i="1"/>
  <c r="AB57" i="1"/>
  <c r="Z56" i="1"/>
  <c r="Z57" i="1"/>
  <c r="X56" i="1"/>
  <c r="X57" i="1"/>
  <c r="V56" i="1"/>
  <c r="V57" i="1"/>
  <c r="T56" i="1"/>
  <c r="T57" i="1"/>
  <c r="R56" i="1"/>
  <c r="R57" i="1"/>
  <c r="P56" i="1"/>
  <c r="P57" i="1"/>
  <c r="N56" i="1"/>
  <c r="N57" i="1"/>
  <c r="L56" i="1"/>
  <c r="L57" i="1"/>
  <c r="J56" i="1"/>
  <c r="J57" i="1"/>
  <c r="H56" i="1"/>
  <c r="H57" i="1"/>
  <c r="F56" i="1"/>
  <c r="F57" i="1"/>
  <c r="AG55" i="1"/>
  <c r="AE55" i="1"/>
  <c r="AC55" i="1"/>
  <c r="AA55" i="1"/>
  <c r="Y55" i="1"/>
  <c r="W55" i="1"/>
  <c r="U55" i="1"/>
  <c r="S55" i="1"/>
  <c r="Q55" i="1"/>
  <c r="O55" i="1"/>
  <c r="M55" i="1"/>
  <c r="K55" i="1"/>
  <c r="I55" i="1"/>
  <c r="G55" i="1"/>
  <c r="E55" i="1"/>
  <c r="AF53" i="1"/>
  <c r="AF54" i="1"/>
  <c r="AD53" i="1"/>
  <c r="AD54" i="1"/>
  <c r="AB53" i="1"/>
  <c r="AB54" i="1"/>
  <c r="Z53" i="1"/>
  <c r="Z54" i="1"/>
  <c r="X53" i="1"/>
  <c r="X54" i="1"/>
  <c r="V53" i="1"/>
  <c r="V54" i="1"/>
  <c r="T53" i="1"/>
  <c r="T54" i="1"/>
  <c r="R53" i="1"/>
  <c r="R54" i="1"/>
  <c r="P53" i="1"/>
  <c r="P54" i="1"/>
  <c r="N53" i="1"/>
  <c r="N54" i="1"/>
  <c r="L53" i="1"/>
  <c r="L54" i="1"/>
  <c r="J53" i="1"/>
  <c r="J54" i="1"/>
  <c r="H53" i="1"/>
  <c r="H54" i="1"/>
  <c r="F53" i="1"/>
  <c r="F54" i="1"/>
  <c r="AG53" i="1"/>
  <c r="AG54" i="1"/>
  <c r="AE53" i="1"/>
  <c r="AE54" i="1"/>
  <c r="AC53" i="1"/>
  <c r="AC54" i="1"/>
  <c r="AA53" i="1"/>
  <c r="AA54" i="1"/>
  <c r="Y53" i="1"/>
  <c r="Y54" i="1"/>
  <c r="W53" i="1"/>
  <c r="W54" i="1"/>
  <c r="U53" i="1"/>
  <c r="U54" i="1"/>
  <c r="S53" i="1"/>
  <c r="S54" i="1"/>
  <c r="Q53" i="1"/>
  <c r="Q54" i="1"/>
  <c r="O53" i="1"/>
  <c r="O54" i="1"/>
  <c r="M53" i="1"/>
  <c r="M54" i="1"/>
  <c r="K53" i="1"/>
  <c r="K54" i="1"/>
  <c r="I53" i="1"/>
  <c r="I54" i="1"/>
  <c r="G53" i="1"/>
  <c r="G54" i="1"/>
  <c r="E53" i="1"/>
  <c r="E54" i="1"/>
  <c r="B39" i="10"/>
  <c r="B68" i="10"/>
  <c r="B98" i="10" s="1"/>
  <c r="B128" i="10" s="1"/>
  <c r="B158" i="10" s="1"/>
  <c r="B188" i="10" s="1"/>
  <c r="B218" i="10" s="1"/>
  <c r="C55" i="1"/>
  <c r="B11" i="7"/>
  <c r="A11" i="7" s="1"/>
  <c r="A10" i="7"/>
  <c r="A13" i="7"/>
  <c r="B19" i="7"/>
  <c r="A19" i="7" s="1"/>
  <c r="A18" i="7"/>
  <c r="B25" i="7"/>
  <c r="A24" i="7"/>
  <c r="B32" i="7"/>
  <c r="A31" i="7"/>
  <c r="B37" i="7"/>
  <c r="A36" i="7"/>
  <c r="B47" i="7"/>
  <c r="A46" i="7"/>
  <c r="B55" i="7"/>
  <c r="A55" i="7" s="1"/>
  <c r="A54" i="7"/>
  <c r="J3" i="7"/>
  <c r="I55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A7" i="7"/>
  <c r="B16" i="7"/>
  <c r="A16" i="7" s="1"/>
  <c r="A15" i="7"/>
  <c r="B22" i="7"/>
  <c r="A21" i="7"/>
  <c r="B28" i="7"/>
  <c r="A27" i="7"/>
  <c r="B42" i="7"/>
  <c r="A41" i="7"/>
  <c r="B52" i="7"/>
  <c r="A52" i="7" s="1"/>
  <c r="A51" i="7"/>
  <c r="D407" i="1"/>
  <c r="D449" i="1" s="1"/>
  <c r="B31" i="1"/>
  <c r="B52" i="1" s="1"/>
  <c r="B32" i="1"/>
  <c r="B53" i="1" s="1"/>
  <c r="B33" i="1"/>
  <c r="B54" i="1" s="1"/>
  <c r="B34" i="1"/>
  <c r="B55" i="1" s="1"/>
  <c r="B35" i="1"/>
  <c r="B56" i="1" s="1"/>
  <c r="B36" i="1"/>
  <c r="B57" i="1" s="1"/>
  <c r="B37" i="1"/>
  <c r="B58" i="1" s="1"/>
  <c r="B38" i="1"/>
  <c r="B59" i="1" s="1"/>
  <c r="B39" i="1"/>
  <c r="B60" i="1" s="1"/>
  <c r="O402" i="1" l="1"/>
  <c r="O400" i="1"/>
  <c r="O398" i="1"/>
  <c r="O392" i="1"/>
  <c r="O388" i="1"/>
  <c r="O194" i="1"/>
  <c r="A29" i="13"/>
  <c r="C67" i="1"/>
  <c r="C57" i="1"/>
  <c r="O401" i="1"/>
  <c r="O399" i="1"/>
  <c r="O391" i="1"/>
  <c r="O389" i="1"/>
  <c r="O397" i="1"/>
  <c r="O395" i="1"/>
  <c r="O393" i="1"/>
  <c r="O387" i="1"/>
  <c r="O404" i="1"/>
  <c r="Q9" i="5"/>
  <c r="P382" i="1"/>
  <c r="P383" i="1"/>
  <c r="P365" i="1"/>
  <c r="P366" i="1"/>
  <c r="P387" i="1" s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O193" i="1"/>
  <c r="P172" i="1"/>
  <c r="P173" i="1"/>
  <c r="O394" i="1"/>
  <c r="O403" i="1"/>
  <c r="O183" i="1"/>
  <c r="E407" i="1"/>
  <c r="Q6" i="10"/>
  <c r="Q8" i="10"/>
  <c r="Q7" i="10"/>
  <c r="Q19" i="10"/>
  <c r="Q20" i="10"/>
  <c r="Q3" i="10"/>
  <c r="Q5" i="10"/>
  <c r="Q4" i="10"/>
  <c r="P171" i="1"/>
  <c r="P167" i="1"/>
  <c r="P163" i="1"/>
  <c r="P159" i="1"/>
  <c r="P155" i="1"/>
  <c r="P170" i="1"/>
  <c r="P166" i="1"/>
  <c r="P162" i="1"/>
  <c r="P158" i="1"/>
  <c r="P156" i="1"/>
  <c r="P169" i="1"/>
  <c r="P190" i="1" s="1"/>
  <c r="P165" i="1"/>
  <c r="P186" i="1" s="1"/>
  <c r="P161" i="1"/>
  <c r="P157" i="1"/>
  <c r="P178" i="1" s="1"/>
  <c r="P168" i="1"/>
  <c r="P189" i="1" s="1"/>
  <c r="P164" i="1"/>
  <c r="P185" i="1" s="1"/>
  <c r="P160" i="1"/>
  <c r="P181" i="1" s="1"/>
  <c r="O186" i="1"/>
  <c r="O189" i="1"/>
  <c r="O180" i="1"/>
  <c r="O188" i="1"/>
  <c r="Q16" i="10"/>
  <c r="Q18" i="10"/>
  <c r="Q15" i="10"/>
  <c r="Q17" i="10"/>
  <c r="Q10" i="10"/>
  <c r="Q12" i="10"/>
  <c r="Q9" i="10"/>
  <c r="Q11" i="10"/>
  <c r="Q14" i="10"/>
  <c r="Q13" i="10"/>
  <c r="S2" i="10"/>
  <c r="R220" i="10"/>
  <c r="R217" i="10"/>
  <c r="R216" i="10"/>
  <c r="R213" i="10"/>
  <c r="R212" i="10"/>
  <c r="R209" i="10"/>
  <c r="R208" i="10"/>
  <c r="R219" i="10"/>
  <c r="R218" i="10"/>
  <c r="R215" i="10"/>
  <c r="R214" i="10"/>
  <c r="R211" i="10"/>
  <c r="R210" i="10"/>
  <c r="R207" i="10"/>
  <c r="R189" i="10"/>
  <c r="R188" i="10"/>
  <c r="R185" i="10"/>
  <c r="R184" i="10"/>
  <c r="R181" i="10"/>
  <c r="R180" i="10"/>
  <c r="R177" i="10"/>
  <c r="R190" i="10"/>
  <c r="R187" i="10"/>
  <c r="R186" i="10"/>
  <c r="R183" i="10"/>
  <c r="R182" i="10"/>
  <c r="R179" i="10"/>
  <c r="R178" i="10"/>
  <c r="R160" i="10"/>
  <c r="R157" i="10"/>
  <c r="R156" i="10"/>
  <c r="R153" i="10"/>
  <c r="R152" i="10"/>
  <c r="R149" i="10"/>
  <c r="R148" i="10"/>
  <c r="R159" i="10"/>
  <c r="R158" i="10"/>
  <c r="R155" i="10"/>
  <c r="R154" i="10"/>
  <c r="R151" i="10"/>
  <c r="R150" i="10"/>
  <c r="R147" i="10"/>
  <c r="R130" i="10"/>
  <c r="R127" i="10"/>
  <c r="R126" i="10"/>
  <c r="R123" i="10"/>
  <c r="R122" i="10"/>
  <c r="R119" i="10"/>
  <c r="R118" i="10"/>
  <c r="R100" i="10"/>
  <c r="R97" i="10"/>
  <c r="R96" i="10"/>
  <c r="R93" i="10"/>
  <c r="R92" i="10"/>
  <c r="R89" i="10"/>
  <c r="R88" i="10"/>
  <c r="R129" i="10"/>
  <c r="R128" i="10"/>
  <c r="R125" i="10"/>
  <c r="R124" i="10"/>
  <c r="R121" i="10"/>
  <c r="R120" i="10"/>
  <c r="R117" i="10"/>
  <c r="R99" i="10"/>
  <c r="R98" i="10"/>
  <c r="R95" i="10"/>
  <c r="R94" i="10"/>
  <c r="R91" i="10"/>
  <c r="R90" i="10"/>
  <c r="R87" i="10"/>
  <c r="R70" i="10"/>
  <c r="R67" i="10"/>
  <c r="R66" i="10"/>
  <c r="R63" i="10"/>
  <c r="R62" i="10"/>
  <c r="R59" i="10"/>
  <c r="R58" i="10"/>
  <c r="R69" i="10"/>
  <c r="R68" i="10"/>
  <c r="R65" i="10"/>
  <c r="R64" i="10"/>
  <c r="R61" i="10"/>
  <c r="R60" i="10"/>
  <c r="R57" i="10"/>
  <c r="R40" i="10"/>
  <c r="R35" i="10"/>
  <c r="R34" i="10"/>
  <c r="R33" i="10"/>
  <c r="R32" i="10"/>
  <c r="R31" i="10"/>
  <c r="R30" i="10"/>
  <c r="R27" i="10"/>
  <c r="R28" i="10"/>
  <c r="R37" i="10"/>
  <c r="R36" i="10"/>
  <c r="R38" i="10"/>
  <c r="R39" i="10"/>
  <c r="R29" i="10"/>
  <c r="O191" i="1"/>
  <c r="O182" i="1"/>
  <c r="O190" i="1"/>
  <c r="O185" i="1"/>
  <c r="O177" i="1"/>
  <c r="O184" i="1"/>
  <c r="O192" i="1"/>
  <c r="AC4" i="7"/>
  <c r="C63" i="1"/>
  <c r="C65" i="1"/>
  <c r="C61" i="1"/>
  <c r="C62" i="1"/>
  <c r="C64" i="1"/>
  <c r="C66" i="1"/>
  <c r="C60" i="1"/>
  <c r="C58" i="1"/>
  <c r="C59" i="1"/>
  <c r="C56" i="1"/>
  <c r="C54" i="1"/>
  <c r="C53" i="1"/>
  <c r="B40" i="10"/>
  <c r="B69" i="10"/>
  <c r="B99" i="10" s="1"/>
  <c r="B129" i="10" s="1"/>
  <c r="B159" i="10" s="1"/>
  <c r="B189" i="10" s="1"/>
  <c r="B219" i="10" s="1"/>
  <c r="A28" i="7"/>
  <c r="B29" i="7"/>
  <c r="A29" i="7" s="1"/>
  <c r="B43" i="7"/>
  <c r="A42" i="7"/>
  <c r="A22" i="7"/>
  <c r="K3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B48" i="7"/>
  <c r="A47" i="7"/>
  <c r="B38" i="7"/>
  <c r="A37" i="7"/>
  <c r="B33" i="7"/>
  <c r="A32" i="7"/>
  <c r="A25" i="7"/>
  <c r="B78" i="1"/>
  <c r="B99" i="1" s="1"/>
  <c r="B80" i="1"/>
  <c r="B101" i="1" s="1"/>
  <c r="B76" i="1"/>
  <c r="B97" i="1" s="1"/>
  <c r="B81" i="1"/>
  <c r="B102" i="1" s="1"/>
  <c r="B165" i="1" s="1"/>
  <c r="B186" i="1" s="1"/>
  <c r="B79" i="1"/>
  <c r="B100" i="1" s="1"/>
  <c r="B77" i="1"/>
  <c r="B98" i="1" s="1"/>
  <c r="B75" i="1"/>
  <c r="B96" i="1" s="1"/>
  <c r="B73" i="1"/>
  <c r="B94" i="1" s="1"/>
  <c r="B157" i="1" s="1"/>
  <c r="B178" i="1" s="1"/>
  <c r="B74" i="1"/>
  <c r="B95" i="1" s="1"/>
  <c r="B333" i="1"/>
  <c r="B354" i="1" s="1"/>
  <c r="B327" i="1"/>
  <c r="B348" i="1" s="1"/>
  <c r="B325" i="1"/>
  <c r="B346" i="1" s="1"/>
  <c r="B330" i="1"/>
  <c r="B351" i="1" s="1"/>
  <c r="B122" i="1"/>
  <c r="B143" i="1" s="1"/>
  <c r="B206" i="1" s="1"/>
  <c r="B227" i="1" s="1"/>
  <c r="B248" i="1" s="1"/>
  <c r="B269" i="1" s="1"/>
  <c r="B328" i="1"/>
  <c r="B349" i="1" s="1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2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2" i="2"/>
  <c r="P402" i="1" l="1"/>
  <c r="P400" i="1"/>
  <c r="P398" i="1"/>
  <c r="P396" i="1"/>
  <c r="P394" i="1"/>
  <c r="P392" i="1"/>
  <c r="P390" i="1"/>
  <c r="P388" i="1"/>
  <c r="P401" i="1"/>
  <c r="P399" i="1"/>
  <c r="P397" i="1"/>
  <c r="P395" i="1"/>
  <c r="P393" i="1"/>
  <c r="P391" i="1"/>
  <c r="P389" i="1"/>
  <c r="P404" i="1"/>
  <c r="A30" i="13"/>
  <c r="P194" i="1"/>
  <c r="R9" i="5"/>
  <c r="Q382" i="1"/>
  <c r="Q383" i="1"/>
  <c r="Q365" i="1"/>
  <c r="Q366" i="1"/>
  <c r="Q387" i="1" s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E130" i="1"/>
  <c r="G130" i="1"/>
  <c r="I130" i="1"/>
  <c r="K130" i="1"/>
  <c r="M130" i="1"/>
  <c r="O130" i="1"/>
  <c r="Q130" i="1"/>
  <c r="S130" i="1"/>
  <c r="U130" i="1"/>
  <c r="W130" i="1"/>
  <c r="Y130" i="1"/>
  <c r="AA130" i="1"/>
  <c r="AC130" i="1"/>
  <c r="AE130" i="1"/>
  <c r="AG130" i="1"/>
  <c r="AI130" i="1"/>
  <c r="AK130" i="1"/>
  <c r="AM130" i="1"/>
  <c r="AO130" i="1"/>
  <c r="AQ130" i="1"/>
  <c r="AS130" i="1"/>
  <c r="AU130" i="1"/>
  <c r="AW130" i="1"/>
  <c r="AY130" i="1"/>
  <c r="F131" i="1"/>
  <c r="H131" i="1"/>
  <c r="J131" i="1"/>
  <c r="L131" i="1"/>
  <c r="N131" i="1"/>
  <c r="P131" i="1"/>
  <c r="R131" i="1"/>
  <c r="T131" i="1"/>
  <c r="V131" i="1"/>
  <c r="X131" i="1"/>
  <c r="Z131" i="1"/>
  <c r="AB131" i="1"/>
  <c r="AD131" i="1"/>
  <c r="AF131" i="1"/>
  <c r="AH131" i="1"/>
  <c r="AJ131" i="1"/>
  <c r="AL131" i="1"/>
  <c r="F130" i="1"/>
  <c r="H130" i="1"/>
  <c r="J130" i="1"/>
  <c r="L130" i="1"/>
  <c r="N130" i="1"/>
  <c r="P130" i="1"/>
  <c r="R130" i="1"/>
  <c r="T130" i="1"/>
  <c r="V130" i="1"/>
  <c r="X130" i="1"/>
  <c r="Z130" i="1"/>
  <c r="AB130" i="1"/>
  <c r="AD130" i="1"/>
  <c r="AF130" i="1"/>
  <c r="AH130" i="1"/>
  <c r="AJ130" i="1"/>
  <c r="AL130" i="1"/>
  <c r="AN130" i="1"/>
  <c r="AP130" i="1"/>
  <c r="AR130" i="1"/>
  <c r="AT130" i="1"/>
  <c r="AV130" i="1"/>
  <c r="AX130" i="1"/>
  <c r="AZ130" i="1"/>
  <c r="E131" i="1"/>
  <c r="G131" i="1"/>
  <c r="I131" i="1"/>
  <c r="K131" i="1"/>
  <c r="M131" i="1"/>
  <c r="O131" i="1"/>
  <c r="Q131" i="1"/>
  <c r="S131" i="1"/>
  <c r="U131" i="1"/>
  <c r="W131" i="1"/>
  <c r="Y131" i="1"/>
  <c r="AA131" i="1"/>
  <c r="AC131" i="1"/>
  <c r="AE131" i="1"/>
  <c r="AG131" i="1"/>
  <c r="AI131" i="1"/>
  <c r="AK131" i="1"/>
  <c r="AM131" i="1"/>
  <c r="AO131" i="1"/>
  <c r="AQ131" i="1"/>
  <c r="AS131" i="1"/>
  <c r="AP131" i="1"/>
  <c r="AT131" i="1"/>
  <c r="AV131" i="1"/>
  <c r="AX131" i="1"/>
  <c r="AZ131" i="1"/>
  <c r="D131" i="1"/>
  <c r="D130" i="1"/>
  <c r="AN131" i="1"/>
  <c r="AR131" i="1"/>
  <c r="AU131" i="1"/>
  <c r="AW131" i="1"/>
  <c r="AY131" i="1"/>
  <c r="D129" i="1"/>
  <c r="D119" i="1"/>
  <c r="Q172" i="1"/>
  <c r="Q173" i="1"/>
  <c r="P193" i="1"/>
  <c r="P403" i="1"/>
  <c r="F407" i="1"/>
  <c r="R10" i="10"/>
  <c r="R12" i="10"/>
  <c r="R9" i="10"/>
  <c r="R11" i="10"/>
  <c r="R14" i="10"/>
  <c r="R13" i="10"/>
  <c r="P182" i="1"/>
  <c r="P179" i="1"/>
  <c r="P187" i="1"/>
  <c r="P177" i="1"/>
  <c r="P184" i="1"/>
  <c r="P192" i="1"/>
  <c r="R6" i="10"/>
  <c r="R8" i="10"/>
  <c r="R7" i="10"/>
  <c r="R16" i="10"/>
  <c r="R18" i="10"/>
  <c r="R15" i="10"/>
  <c r="R17" i="10"/>
  <c r="R19" i="10"/>
  <c r="R20" i="10"/>
  <c r="R4" i="10"/>
  <c r="R5" i="10"/>
  <c r="R3" i="10"/>
  <c r="T2" i="10"/>
  <c r="S221" i="10"/>
  <c r="S220" i="10"/>
  <c r="S219" i="10"/>
  <c r="S218" i="10"/>
  <c r="S215" i="10"/>
  <c r="S214" i="10"/>
  <c r="S211" i="10"/>
  <c r="S210" i="10"/>
  <c r="S217" i="10"/>
  <c r="S216" i="10"/>
  <c r="S213" i="10"/>
  <c r="S212" i="10"/>
  <c r="S209" i="10"/>
  <c r="S208" i="10"/>
  <c r="S207" i="10"/>
  <c r="S191" i="10"/>
  <c r="S190" i="10"/>
  <c r="S187" i="10"/>
  <c r="S186" i="10"/>
  <c r="S183" i="10"/>
  <c r="S182" i="10"/>
  <c r="S179" i="10"/>
  <c r="S178" i="10"/>
  <c r="S189" i="10"/>
  <c r="S188" i="10"/>
  <c r="S185" i="10"/>
  <c r="S184" i="10"/>
  <c r="S181" i="10"/>
  <c r="S180" i="10"/>
  <c r="S177" i="10"/>
  <c r="S159" i="10"/>
  <c r="S158" i="10"/>
  <c r="S155" i="10"/>
  <c r="S154" i="10"/>
  <c r="S151" i="10"/>
  <c r="S150" i="10"/>
  <c r="S147" i="10"/>
  <c r="S161" i="10"/>
  <c r="S160" i="10"/>
  <c r="S157" i="10"/>
  <c r="S156" i="10"/>
  <c r="S153" i="10"/>
  <c r="S152" i="10"/>
  <c r="S149" i="10"/>
  <c r="S148" i="10"/>
  <c r="S129" i="10"/>
  <c r="S128" i="10"/>
  <c r="S125" i="10"/>
  <c r="S124" i="10"/>
  <c r="S121" i="10"/>
  <c r="S120" i="10"/>
  <c r="S117" i="10"/>
  <c r="S99" i="10"/>
  <c r="S98" i="10"/>
  <c r="S95" i="10"/>
  <c r="S94" i="10"/>
  <c r="S91" i="10"/>
  <c r="S90" i="10"/>
  <c r="S87" i="10"/>
  <c r="S131" i="10"/>
  <c r="S130" i="10"/>
  <c r="S127" i="10"/>
  <c r="S126" i="10"/>
  <c r="S123" i="10"/>
  <c r="S122" i="10"/>
  <c r="S119" i="10"/>
  <c r="S118" i="10"/>
  <c r="S101" i="10"/>
  <c r="S100" i="10"/>
  <c r="S97" i="10"/>
  <c r="S96" i="10"/>
  <c r="S93" i="10"/>
  <c r="S92" i="10"/>
  <c r="S89" i="10"/>
  <c r="S88" i="10"/>
  <c r="S69" i="10"/>
  <c r="S68" i="10"/>
  <c r="S65" i="10"/>
  <c r="S64" i="10"/>
  <c r="S61" i="10"/>
  <c r="S60" i="10"/>
  <c r="S57" i="10"/>
  <c r="S71" i="10"/>
  <c r="S70" i="10"/>
  <c r="S67" i="10"/>
  <c r="S66" i="10"/>
  <c r="S63" i="10"/>
  <c r="S62" i="10"/>
  <c r="S59" i="10"/>
  <c r="S58" i="10"/>
  <c r="S27" i="10"/>
  <c r="S28" i="10"/>
  <c r="S37" i="10"/>
  <c r="S40" i="10"/>
  <c r="S41" i="10"/>
  <c r="S38" i="10"/>
  <c r="S39" i="10"/>
  <c r="S34" i="10"/>
  <c r="S29" i="10"/>
  <c r="S36" i="10"/>
  <c r="S35" i="10"/>
  <c r="S33" i="10"/>
  <c r="S32" i="10"/>
  <c r="S31" i="10"/>
  <c r="S30" i="10"/>
  <c r="Q171" i="1"/>
  <c r="Q167" i="1"/>
  <c r="Q163" i="1"/>
  <c r="Q159" i="1"/>
  <c r="Q155" i="1"/>
  <c r="Q168" i="1"/>
  <c r="Q164" i="1"/>
  <c r="Q160" i="1"/>
  <c r="Q181" i="1" s="1"/>
  <c r="Q156" i="1"/>
  <c r="Q177" i="1" s="1"/>
  <c r="Q169" i="1"/>
  <c r="Q165" i="1"/>
  <c r="Q161" i="1"/>
  <c r="Q182" i="1" s="1"/>
  <c r="Q157" i="1"/>
  <c r="Q178" i="1" s="1"/>
  <c r="Q170" i="1"/>
  <c r="Q166" i="1"/>
  <c r="Q187" i="1" s="1"/>
  <c r="Q162" i="1"/>
  <c r="Q183" i="1" s="1"/>
  <c r="Q158" i="1"/>
  <c r="Q179" i="1" s="1"/>
  <c r="R21" i="10"/>
  <c r="P183" i="1"/>
  <c r="P191" i="1"/>
  <c r="P180" i="1"/>
  <c r="P188" i="1"/>
  <c r="F114" i="1"/>
  <c r="F135" i="1" s="1"/>
  <c r="H114" i="1"/>
  <c r="H135" i="1" s="1"/>
  <c r="J114" i="1"/>
  <c r="J135" i="1" s="1"/>
  <c r="L114" i="1"/>
  <c r="L135" i="1" s="1"/>
  <c r="N114" i="1"/>
  <c r="N135" i="1" s="1"/>
  <c r="P114" i="1"/>
  <c r="P135" i="1" s="1"/>
  <c r="R114" i="1"/>
  <c r="R135" i="1" s="1"/>
  <c r="T114" i="1"/>
  <c r="T135" i="1" s="1"/>
  <c r="V114" i="1"/>
  <c r="V135" i="1" s="1"/>
  <c r="X114" i="1"/>
  <c r="X135" i="1" s="1"/>
  <c r="Z114" i="1"/>
  <c r="Z135" i="1" s="1"/>
  <c r="AB114" i="1"/>
  <c r="AB135" i="1" s="1"/>
  <c r="AD114" i="1"/>
  <c r="AD135" i="1" s="1"/>
  <c r="AF114" i="1"/>
  <c r="AF135" i="1" s="1"/>
  <c r="AH114" i="1"/>
  <c r="AH135" i="1" s="1"/>
  <c r="AJ114" i="1"/>
  <c r="AJ135" i="1" s="1"/>
  <c r="AL114" i="1"/>
  <c r="AL135" i="1" s="1"/>
  <c r="AN114" i="1"/>
  <c r="AN135" i="1" s="1"/>
  <c r="AP114" i="1"/>
  <c r="AP135" i="1" s="1"/>
  <c r="AR114" i="1"/>
  <c r="AR135" i="1" s="1"/>
  <c r="AT114" i="1"/>
  <c r="AT135" i="1" s="1"/>
  <c r="AV114" i="1"/>
  <c r="AV135" i="1" s="1"/>
  <c r="AX114" i="1"/>
  <c r="AX135" i="1" s="1"/>
  <c r="AZ114" i="1"/>
  <c r="AZ135" i="1" s="1"/>
  <c r="E115" i="1"/>
  <c r="G115" i="1"/>
  <c r="I115" i="1"/>
  <c r="K115" i="1"/>
  <c r="M115" i="1"/>
  <c r="O115" i="1"/>
  <c r="Q115" i="1"/>
  <c r="S115" i="1"/>
  <c r="U115" i="1"/>
  <c r="W115" i="1"/>
  <c r="Y115" i="1"/>
  <c r="AA115" i="1"/>
  <c r="AC115" i="1"/>
  <c r="AE115" i="1"/>
  <c r="AG115" i="1"/>
  <c r="AI115" i="1"/>
  <c r="AK115" i="1"/>
  <c r="AM115" i="1"/>
  <c r="AO115" i="1"/>
  <c r="AQ115" i="1"/>
  <c r="AS115" i="1"/>
  <c r="AU115" i="1"/>
  <c r="AW115" i="1"/>
  <c r="AY115" i="1"/>
  <c r="F116" i="1"/>
  <c r="H116" i="1"/>
  <c r="J116" i="1"/>
  <c r="L116" i="1"/>
  <c r="N116" i="1"/>
  <c r="P116" i="1"/>
  <c r="R116" i="1"/>
  <c r="T116" i="1"/>
  <c r="V116" i="1"/>
  <c r="X116" i="1"/>
  <c r="Z116" i="1"/>
  <c r="AB116" i="1"/>
  <c r="AD116" i="1"/>
  <c r="AF116" i="1"/>
  <c r="AH116" i="1"/>
  <c r="AJ116" i="1"/>
  <c r="AL116" i="1"/>
  <c r="AN116" i="1"/>
  <c r="AP116" i="1"/>
  <c r="AR116" i="1"/>
  <c r="AT116" i="1"/>
  <c r="AV116" i="1"/>
  <c r="AX116" i="1"/>
  <c r="AZ116" i="1"/>
  <c r="E117" i="1"/>
  <c r="E138" i="1" s="1"/>
  <c r="G117" i="1"/>
  <c r="G138" i="1" s="1"/>
  <c r="I117" i="1"/>
  <c r="I138" i="1" s="1"/>
  <c r="K117" i="1"/>
  <c r="K138" i="1" s="1"/>
  <c r="M117" i="1"/>
  <c r="M138" i="1" s="1"/>
  <c r="O117" i="1"/>
  <c r="O138" i="1" s="1"/>
  <c r="Q117" i="1"/>
  <c r="Q138" i="1" s="1"/>
  <c r="S117" i="1"/>
  <c r="S138" i="1" s="1"/>
  <c r="U117" i="1"/>
  <c r="U138" i="1" s="1"/>
  <c r="W117" i="1"/>
  <c r="W138" i="1" s="1"/>
  <c r="Y117" i="1"/>
  <c r="Y138" i="1" s="1"/>
  <c r="AA117" i="1"/>
  <c r="AA138" i="1" s="1"/>
  <c r="AC117" i="1"/>
  <c r="AC138" i="1" s="1"/>
  <c r="AE117" i="1"/>
  <c r="AE138" i="1" s="1"/>
  <c r="AG117" i="1"/>
  <c r="AG138" i="1" s="1"/>
  <c r="AI117" i="1"/>
  <c r="AI138" i="1" s="1"/>
  <c r="AK117" i="1"/>
  <c r="AK138" i="1" s="1"/>
  <c r="AM117" i="1"/>
  <c r="AM138" i="1" s="1"/>
  <c r="AO117" i="1"/>
  <c r="AO138" i="1" s="1"/>
  <c r="AQ117" i="1"/>
  <c r="AQ138" i="1" s="1"/>
  <c r="AS117" i="1"/>
  <c r="AS138" i="1" s="1"/>
  <c r="AU117" i="1"/>
  <c r="AU138" i="1" s="1"/>
  <c r="AW117" i="1"/>
  <c r="AW138" i="1" s="1"/>
  <c r="AY117" i="1"/>
  <c r="AY138" i="1" s="1"/>
  <c r="F118" i="1"/>
  <c r="H118" i="1"/>
  <c r="J118" i="1"/>
  <c r="L118" i="1"/>
  <c r="N118" i="1"/>
  <c r="P118" i="1"/>
  <c r="R118" i="1"/>
  <c r="T118" i="1"/>
  <c r="V118" i="1"/>
  <c r="X118" i="1"/>
  <c r="Z118" i="1"/>
  <c r="AB118" i="1"/>
  <c r="AD118" i="1"/>
  <c r="AF118" i="1"/>
  <c r="AH118" i="1"/>
  <c r="AJ118" i="1"/>
  <c r="AL118" i="1"/>
  <c r="AN118" i="1"/>
  <c r="AP118" i="1"/>
  <c r="AR118" i="1"/>
  <c r="AT118" i="1"/>
  <c r="AV118" i="1"/>
  <c r="AX118" i="1"/>
  <c r="AZ118" i="1"/>
  <c r="E119" i="1"/>
  <c r="G119" i="1"/>
  <c r="I119" i="1"/>
  <c r="K119" i="1"/>
  <c r="M119" i="1"/>
  <c r="O119" i="1"/>
  <c r="Q119" i="1"/>
  <c r="S119" i="1"/>
  <c r="U119" i="1"/>
  <c r="W119" i="1"/>
  <c r="Y119" i="1"/>
  <c r="AA119" i="1"/>
  <c r="AC119" i="1"/>
  <c r="AE119" i="1"/>
  <c r="AG119" i="1"/>
  <c r="AI119" i="1"/>
  <c r="AK119" i="1"/>
  <c r="AM119" i="1"/>
  <c r="AO119" i="1"/>
  <c r="AQ119" i="1"/>
  <c r="AS119" i="1"/>
  <c r="AU119" i="1"/>
  <c r="AW119" i="1"/>
  <c r="AY119" i="1"/>
  <c r="D117" i="1"/>
  <c r="D115" i="1"/>
  <c r="E114" i="1"/>
  <c r="E135" i="1" s="1"/>
  <c r="G114" i="1"/>
  <c r="G135" i="1" s="1"/>
  <c r="I114" i="1"/>
  <c r="I135" i="1" s="1"/>
  <c r="K114" i="1"/>
  <c r="K135" i="1" s="1"/>
  <c r="M114" i="1"/>
  <c r="M135" i="1" s="1"/>
  <c r="O114" i="1"/>
  <c r="O135" i="1" s="1"/>
  <c r="Q114" i="1"/>
  <c r="Q135" i="1" s="1"/>
  <c r="S114" i="1"/>
  <c r="S135" i="1" s="1"/>
  <c r="U114" i="1"/>
  <c r="U135" i="1" s="1"/>
  <c r="W114" i="1"/>
  <c r="W135" i="1" s="1"/>
  <c r="Y114" i="1"/>
  <c r="Y135" i="1" s="1"/>
  <c r="AA114" i="1"/>
  <c r="AA135" i="1" s="1"/>
  <c r="AC114" i="1"/>
  <c r="AC135" i="1" s="1"/>
  <c r="AE114" i="1"/>
  <c r="AE135" i="1" s="1"/>
  <c r="AG114" i="1"/>
  <c r="AG135" i="1" s="1"/>
  <c r="AI114" i="1"/>
  <c r="AI135" i="1" s="1"/>
  <c r="AK114" i="1"/>
  <c r="AK135" i="1" s="1"/>
  <c r="AM114" i="1"/>
  <c r="AM135" i="1" s="1"/>
  <c r="AO114" i="1"/>
  <c r="AO135" i="1" s="1"/>
  <c r="AQ114" i="1"/>
  <c r="AQ135" i="1" s="1"/>
  <c r="AS114" i="1"/>
  <c r="AS135" i="1" s="1"/>
  <c r="AU114" i="1"/>
  <c r="AU135" i="1" s="1"/>
  <c r="AW114" i="1"/>
  <c r="AW135" i="1" s="1"/>
  <c r="AY114" i="1"/>
  <c r="AY135" i="1" s="1"/>
  <c r="F115" i="1"/>
  <c r="F136" i="1" s="1"/>
  <c r="H115" i="1"/>
  <c r="H136" i="1" s="1"/>
  <c r="J115" i="1"/>
  <c r="J136" i="1" s="1"/>
  <c r="L115" i="1"/>
  <c r="L136" i="1" s="1"/>
  <c r="N115" i="1"/>
  <c r="N136" i="1" s="1"/>
  <c r="P115" i="1"/>
  <c r="P136" i="1" s="1"/>
  <c r="R115" i="1"/>
  <c r="R136" i="1" s="1"/>
  <c r="T115" i="1"/>
  <c r="T136" i="1" s="1"/>
  <c r="V115" i="1"/>
  <c r="V136" i="1" s="1"/>
  <c r="X115" i="1"/>
  <c r="X136" i="1" s="1"/>
  <c r="Z115" i="1"/>
  <c r="Z136" i="1" s="1"/>
  <c r="AB115" i="1"/>
  <c r="AB136" i="1" s="1"/>
  <c r="AD115" i="1"/>
  <c r="AD136" i="1" s="1"/>
  <c r="AF115" i="1"/>
  <c r="AF136" i="1" s="1"/>
  <c r="AH115" i="1"/>
  <c r="AH136" i="1" s="1"/>
  <c r="AJ115" i="1"/>
  <c r="AJ136" i="1" s="1"/>
  <c r="AL115" i="1"/>
  <c r="AL136" i="1" s="1"/>
  <c r="AN115" i="1"/>
  <c r="AN136" i="1" s="1"/>
  <c r="AP115" i="1"/>
  <c r="AP136" i="1" s="1"/>
  <c r="AR115" i="1"/>
  <c r="AR136" i="1" s="1"/>
  <c r="AT115" i="1"/>
  <c r="AT136" i="1" s="1"/>
  <c r="AV115" i="1"/>
  <c r="AV136" i="1" s="1"/>
  <c r="AX115" i="1"/>
  <c r="AX136" i="1" s="1"/>
  <c r="AZ115" i="1"/>
  <c r="AZ136" i="1" s="1"/>
  <c r="E116" i="1"/>
  <c r="E137" i="1" s="1"/>
  <c r="G116" i="1"/>
  <c r="G137" i="1" s="1"/>
  <c r="I116" i="1"/>
  <c r="I137" i="1" s="1"/>
  <c r="K116" i="1"/>
  <c r="K137" i="1" s="1"/>
  <c r="M116" i="1"/>
  <c r="M137" i="1" s="1"/>
  <c r="O116" i="1"/>
  <c r="O137" i="1" s="1"/>
  <c r="Q116" i="1"/>
  <c r="Q137" i="1" s="1"/>
  <c r="S116" i="1"/>
  <c r="S137" i="1" s="1"/>
  <c r="U116" i="1"/>
  <c r="U137" i="1" s="1"/>
  <c r="W116" i="1"/>
  <c r="W137" i="1" s="1"/>
  <c r="Y116" i="1"/>
  <c r="Y137" i="1" s="1"/>
  <c r="AA116" i="1"/>
  <c r="AA137" i="1" s="1"/>
  <c r="AC116" i="1"/>
  <c r="AC137" i="1" s="1"/>
  <c r="AE116" i="1"/>
  <c r="AE137" i="1" s="1"/>
  <c r="AG116" i="1"/>
  <c r="AG137" i="1" s="1"/>
  <c r="AI116" i="1"/>
  <c r="AI137" i="1" s="1"/>
  <c r="AK116" i="1"/>
  <c r="AK137" i="1" s="1"/>
  <c r="AM116" i="1"/>
  <c r="AM137" i="1" s="1"/>
  <c r="AO116" i="1"/>
  <c r="AO137" i="1" s="1"/>
  <c r="AQ116" i="1"/>
  <c r="AQ137" i="1" s="1"/>
  <c r="AS116" i="1"/>
  <c r="AS137" i="1" s="1"/>
  <c r="AU116" i="1"/>
  <c r="AU137" i="1" s="1"/>
  <c r="AW116" i="1"/>
  <c r="AW137" i="1" s="1"/>
  <c r="AY116" i="1"/>
  <c r="AY137" i="1" s="1"/>
  <c r="F117" i="1"/>
  <c r="F138" i="1" s="1"/>
  <c r="H117" i="1"/>
  <c r="H138" i="1" s="1"/>
  <c r="J117" i="1"/>
  <c r="J138" i="1" s="1"/>
  <c r="L117" i="1"/>
  <c r="L138" i="1" s="1"/>
  <c r="N117" i="1"/>
  <c r="N138" i="1" s="1"/>
  <c r="P117" i="1"/>
  <c r="P138" i="1" s="1"/>
  <c r="R117" i="1"/>
  <c r="R138" i="1" s="1"/>
  <c r="T117" i="1"/>
  <c r="T138" i="1" s="1"/>
  <c r="V117" i="1"/>
  <c r="V138" i="1" s="1"/>
  <c r="X117" i="1"/>
  <c r="X138" i="1" s="1"/>
  <c r="Z117" i="1"/>
  <c r="Z138" i="1" s="1"/>
  <c r="AB117" i="1"/>
  <c r="AB138" i="1" s="1"/>
  <c r="AD117" i="1"/>
  <c r="AD138" i="1" s="1"/>
  <c r="AF117" i="1"/>
  <c r="AF138" i="1" s="1"/>
  <c r="AH117" i="1"/>
  <c r="AH138" i="1" s="1"/>
  <c r="AJ117" i="1"/>
  <c r="AJ138" i="1" s="1"/>
  <c r="AL117" i="1"/>
  <c r="AL138" i="1" s="1"/>
  <c r="AN117" i="1"/>
  <c r="AN138" i="1" s="1"/>
  <c r="AP117" i="1"/>
  <c r="AP138" i="1" s="1"/>
  <c r="AR117" i="1"/>
  <c r="AR138" i="1" s="1"/>
  <c r="AT117" i="1"/>
  <c r="AT138" i="1" s="1"/>
  <c r="AV117" i="1"/>
  <c r="AV138" i="1" s="1"/>
  <c r="AX117" i="1"/>
  <c r="AX138" i="1" s="1"/>
  <c r="AZ117" i="1"/>
  <c r="AZ138" i="1" s="1"/>
  <c r="E118" i="1"/>
  <c r="E139" i="1" s="1"/>
  <c r="G118" i="1"/>
  <c r="G139" i="1" s="1"/>
  <c r="I118" i="1"/>
  <c r="I139" i="1" s="1"/>
  <c r="K118" i="1"/>
  <c r="K139" i="1" s="1"/>
  <c r="M118" i="1"/>
  <c r="M139" i="1" s="1"/>
  <c r="O118" i="1"/>
  <c r="O139" i="1" s="1"/>
  <c r="Q118" i="1"/>
  <c r="Q139" i="1" s="1"/>
  <c r="S118" i="1"/>
  <c r="S139" i="1" s="1"/>
  <c r="U118" i="1"/>
  <c r="U139" i="1" s="1"/>
  <c r="W118" i="1"/>
  <c r="W139" i="1" s="1"/>
  <c r="Y118" i="1"/>
  <c r="Y139" i="1" s="1"/>
  <c r="AA118" i="1"/>
  <c r="AA139" i="1" s="1"/>
  <c r="AC118" i="1"/>
  <c r="AC139" i="1" s="1"/>
  <c r="AE118" i="1"/>
  <c r="AE139" i="1" s="1"/>
  <c r="AG118" i="1"/>
  <c r="AG139" i="1" s="1"/>
  <c r="AI118" i="1"/>
  <c r="AI139" i="1" s="1"/>
  <c r="AK118" i="1"/>
  <c r="AK139" i="1" s="1"/>
  <c r="AM118" i="1"/>
  <c r="AM139" i="1" s="1"/>
  <c r="AO118" i="1"/>
  <c r="AO139" i="1" s="1"/>
  <c r="AQ118" i="1"/>
  <c r="AQ139" i="1" s="1"/>
  <c r="AS118" i="1"/>
  <c r="AS139" i="1" s="1"/>
  <c r="AU118" i="1"/>
  <c r="AU139" i="1" s="1"/>
  <c r="AW118" i="1"/>
  <c r="AW139" i="1" s="1"/>
  <c r="AY118" i="1"/>
  <c r="AY139" i="1" s="1"/>
  <c r="F119" i="1"/>
  <c r="F140" i="1" s="1"/>
  <c r="H119" i="1"/>
  <c r="H140" i="1" s="1"/>
  <c r="J119" i="1"/>
  <c r="J140" i="1" s="1"/>
  <c r="L119" i="1"/>
  <c r="L140" i="1" s="1"/>
  <c r="N119" i="1"/>
  <c r="N140" i="1" s="1"/>
  <c r="P119" i="1"/>
  <c r="P140" i="1" s="1"/>
  <c r="R119" i="1"/>
  <c r="R140" i="1" s="1"/>
  <c r="T119" i="1"/>
  <c r="T140" i="1" s="1"/>
  <c r="V119" i="1"/>
  <c r="V140" i="1" s="1"/>
  <c r="X119" i="1"/>
  <c r="X140" i="1" s="1"/>
  <c r="Z119" i="1"/>
  <c r="Z140" i="1" s="1"/>
  <c r="AB119" i="1"/>
  <c r="AB140" i="1" s="1"/>
  <c r="AD119" i="1"/>
  <c r="AD140" i="1" s="1"/>
  <c r="AF119" i="1"/>
  <c r="AF140" i="1" s="1"/>
  <c r="AH119" i="1"/>
  <c r="AH140" i="1" s="1"/>
  <c r="AJ119" i="1"/>
  <c r="AJ140" i="1" s="1"/>
  <c r="AL119" i="1"/>
  <c r="AL140" i="1" s="1"/>
  <c r="AN119" i="1"/>
  <c r="AN140" i="1" s="1"/>
  <c r="AP119" i="1"/>
  <c r="AP140" i="1" s="1"/>
  <c r="AR119" i="1"/>
  <c r="AR140" i="1" s="1"/>
  <c r="AT119" i="1"/>
  <c r="AT140" i="1" s="1"/>
  <c r="AV119" i="1"/>
  <c r="AV140" i="1" s="1"/>
  <c r="AX119" i="1"/>
  <c r="AX140" i="1" s="1"/>
  <c r="AZ119" i="1"/>
  <c r="AZ140" i="1" s="1"/>
  <c r="D118" i="1"/>
  <c r="D116" i="1"/>
  <c r="AD4" i="7"/>
  <c r="F124" i="1"/>
  <c r="H124" i="1"/>
  <c r="J124" i="1"/>
  <c r="L124" i="1"/>
  <c r="N124" i="1"/>
  <c r="P124" i="1"/>
  <c r="R124" i="1"/>
  <c r="T124" i="1"/>
  <c r="V124" i="1"/>
  <c r="X124" i="1"/>
  <c r="Z124" i="1"/>
  <c r="AB124" i="1"/>
  <c r="AD124" i="1"/>
  <c r="AF124" i="1"/>
  <c r="AH124" i="1"/>
  <c r="AJ124" i="1"/>
  <c r="AL124" i="1"/>
  <c r="AN124" i="1"/>
  <c r="AP124" i="1"/>
  <c r="AR124" i="1"/>
  <c r="AT124" i="1"/>
  <c r="AV124" i="1"/>
  <c r="AX124" i="1"/>
  <c r="AZ124" i="1"/>
  <c r="E125" i="1"/>
  <c r="G125" i="1"/>
  <c r="I125" i="1"/>
  <c r="K125" i="1"/>
  <c r="M125" i="1"/>
  <c r="O125" i="1"/>
  <c r="Q125" i="1"/>
  <c r="S125" i="1"/>
  <c r="U125" i="1"/>
  <c r="W125" i="1"/>
  <c r="Y125" i="1"/>
  <c r="AA125" i="1"/>
  <c r="AC125" i="1"/>
  <c r="AE125" i="1"/>
  <c r="AG125" i="1"/>
  <c r="AI125" i="1"/>
  <c r="AK125" i="1"/>
  <c r="AM125" i="1"/>
  <c r="AO125" i="1"/>
  <c r="AQ125" i="1"/>
  <c r="AS125" i="1"/>
  <c r="AU125" i="1"/>
  <c r="AW125" i="1"/>
  <c r="AY125" i="1"/>
  <c r="F126" i="1"/>
  <c r="H126" i="1"/>
  <c r="J126" i="1"/>
  <c r="L126" i="1"/>
  <c r="N126" i="1"/>
  <c r="P126" i="1"/>
  <c r="R126" i="1"/>
  <c r="T126" i="1"/>
  <c r="V126" i="1"/>
  <c r="X126" i="1"/>
  <c r="Z126" i="1"/>
  <c r="AB126" i="1"/>
  <c r="AD126" i="1"/>
  <c r="AF126" i="1"/>
  <c r="AH126" i="1"/>
  <c r="AJ126" i="1"/>
  <c r="AL126" i="1"/>
  <c r="AN126" i="1"/>
  <c r="AP126" i="1"/>
  <c r="AR126" i="1"/>
  <c r="AT126" i="1"/>
  <c r="AV126" i="1"/>
  <c r="AX126" i="1"/>
  <c r="AZ126" i="1"/>
  <c r="E127" i="1"/>
  <c r="G127" i="1"/>
  <c r="I127" i="1"/>
  <c r="K127" i="1"/>
  <c r="M127" i="1"/>
  <c r="O127" i="1"/>
  <c r="Q127" i="1"/>
  <c r="S127" i="1"/>
  <c r="U127" i="1"/>
  <c r="W127" i="1"/>
  <c r="Y127" i="1"/>
  <c r="AA127" i="1"/>
  <c r="AC127" i="1"/>
  <c r="AE127" i="1"/>
  <c r="AG127" i="1"/>
  <c r="AI127" i="1"/>
  <c r="AK127" i="1"/>
  <c r="AM127" i="1"/>
  <c r="AO127" i="1"/>
  <c r="AQ127" i="1"/>
  <c r="AS127" i="1"/>
  <c r="AU127" i="1"/>
  <c r="AW127" i="1"/>
  <c r="AY127" i="1"/>
  <c r="F128" i="1"/>
  <c r="H128" i="1"/>
  <c r="J128" i="1"/>
  <c r="L128" i="1"/>
  <c r="N128" i="1"/>
  <c r="P128" i="1"/>
  <c r="R128" i="1"/>
  <c r="T128" i="1"/>
  <c r="V128" i="1"/>
  <c r="X128" i="1"/>
  <c r="Z128" i="1"/>
  <c r="AB128" i="1"/>
  <c r="AD128" i="1"/>
  <c r="AF128" i="1"/>
  <c r="AH128" i="1"/>
  <c r="AJ128" i="1"/>
  <c r="AL128" i="1"/>
  <c r="AN128" i="1"/>
  <c r="AP128" i="1"/>
  <c r="AR128" i="1"/>
  <c r="AT128" i="1"/>
  <c r="AV128" i="1"/>
  <c r="AX128" i="1"/>
  <c r="AZ128" i="1"/>
  <c r="E129" i="1"/>
  <c r="G129" i="1"/>
  <c r="I129" i="1"/>
  <c r="K129" i="1"/>
  <c r="M129" i="1"/>
  <c r="O129" i="1"/>
  <c r="Q129" i="1"/>
  <c r="S129" i="1"/>
  <c r="U129" i="1"/>
  <c r="W129" i="1"/>
  <c r="Y129" i="1"/>
  <c r="AA129" i="1"/>
  <c r="AC129" i="1"/>
  <c r="AE129" i="1"/>
  <c r="AG129" i="1"/>
  <c r="AI129" i="1"/>
  <c r="AK129" i="1"/>
  <c r="AM129" i="1"/>
  <c r="AO129" i="1"/>
  <c r="AQ129" i="1"/>
  <c r="AS129" i="1"/>
  <c r="AU129" i="1"/>
  <c r="AW129" i="1"/>
  <c r="AY129" i="1"/>
  <c r="D128" i="1"/>
  <c r="D126" i="1"/>
  <c r="D124" i="1"/>
  <c r="F123" i="1"/>
  <c r="H123" i="1"/>
  <c r="J123" i="1"/>
  <c r="L123" i="1"/>
  <c r="N123" i="1"/>
  <c r="P123" i="1"/>
  <c r="R123" i="1"/>
  <c r="T123" i="1"/>
  <c r="V123" i="1"/>
  <c r="X123" i="1"/>
  <c r="Z123" i="1"/>
  <c r="AB123" i="1"/>
  <c r="AD123" i="1"/>
  <c r="AF123" i="1"/>
  <c r="AH123" i="1"/>
  <c r="AJ123" i="1"/>
  <c r="AL123" i="1"/>
  <c r="AN123" i="1"/>
  <c r="AP123" i="1"/>
  <c r="AR123" i="1"/>
  <c r="AT123" i="1"/>
  <c r="AV123" i="1"/>
  <c r="AX123" i="1"/>
  <c r="AZ123" i="1"/>
  <c r="D123" i="1"/>
  <c r="E124" i="1"/>
  <c r="G124" i="1"/>
  <c r="I124" i="1"/>
  <c r="K124" i="1"/>
  <c r="M124" i="1"/>
  <c r="O124" i="1"/>
  <c r="Q124" i="1"/>
  <c r="S124" i="1"/>
  <c r="U124" i="1"/>
  <c r="W124" i="1"/>
  <c r="Y124" i="1"/>
  <c r="AA124" i="1"/>
  <c r="AC124" i="1"/>
  <c r="AE124" i="1"/>
  <c r="AG124" i="1"/>
  <c r="AI124" i="1"/>
  <c r="AK124" i="1"/>
  <c r="AM124" i="1"/>
  <c r="AO124" i="1"/>
  <c r="AQ124" i="1"/>
  <c r="AS124" i="1"/>
  <c r="AU124" i="1"/>
  <c r="AW124" i="1"/>
  <c r="AY124" i="1"/>
  <c r="F125" i="1"/>
  <c r="H125" i="1"/>
  <c r="J125" i="1"/>
  <c r="L125" i="1"/>
  <c r="N125" i="1"/>
  <c r="P125" i="1"/>
  <c r="R125" i="1"/>
  <c r="T125" i="1"/>
  <c r="V125" i="1"/>
  <c r="X125" i="1"/>
  <c r="Z125" i="1"/>
  <c r="AB125" i="1"/>
  <c r="AD125" i="1"/>
  <c r="AF125" i="1"/>
  <c r="AH125" i="1"/>
  <c r="AJ125" i="1"/>
  <c r="AL125" i="1"/>
  <c r="AN125" i="1"/>
  <c r="AP125" i="1"/>
  <c r="AR125" i="1"/>
  <c r="AT125" i="1"/>
  <c r="AV125" i="1"/>
  <c r="AX125" i="1"/>
  <c r="AZ125" i="1"/>
  <c r="E126" i="1"/>
  <c r="G126" i="1"/>
  <c r="I126" i="1"/>
  <c r="K126" i="1"/>
  <c r="M126" i="1"/>
  <c r="O126" i="1"/>
  <c r="Q126" i="1"/>
  <c r="S126" i="1"/>
  <c r="U126" i="1"/>
  <c r="W126" i="1"/>
  <c r="Y126" i="1"/>
  <c r="AA126" i="1"/>
  <c r="AC126" i="1"/>
  <c r="AE126" i="1"/>
  <c r="AG126" i="1"/>
  <c r="AI126" i="1"/>
  <c r="AK126" i="1"/>
  <c r="AM126" i="1"/>
  <c r="AO126" i="1"/>
  <c r="AQ126" i="1"/>
  <c r="AS126" i="1"/>
  <c r="AU126" i="1"/>
  <c r="AW126" i="1"/>
  <c r="AY126" i="1"/>
  <c r="F127" i="1"/>
  <c r="H127" i="1"/>
  <c r="J127" i="1"/>
  <c r="L127" i="1"/>
  <c r="N127" i="1"/>
  <c r="P127" i="1"/>
  <c r="R127" i="1"/>
  <c r="T127" i="1"/>
  <c r="V127" i="1"/>
  <c r="X127" i="1"/>
  <c r="Z127" i="1"/>
  <c r="AB127" i="1"/>
  <c r="AD127" i="1"/>
  <c r="AF127" i="1"/>
  <c r="AH127" i="1"/>
  <c r="AJ127" i="1"/>
  <c r="AL127" i="1"/>
  <c r="AN127" i="1"/>
  <c r="AP127" i="1"/>
  <c r="AR127" i="1"/>
  <c r="AT127" i="1"/>
  <c r="AV127" i="1"/>
  <c r="AX127" i="1"/>
  <c r="AZ127" i="1"/>
  <c r="E128" i="1"/>
  <c r="G128" i="1"/>
  <c r="I128" i="1"/>
  <c r="K128" i="1"/>
  <c r="M128" i="1"/>
  <c r="O128" i="1"/>
  <c r="Q128" i="1"/>
  <c r="S128" i="1"/>
  <c r="U128" i="1"/>
  <c r="W128" i="1"/>
  <c r="Y128" i="1"/>
  <c r="AA128" i="1"/>
  <c r="AC128" i="1"/>
  <c r="AE128" i="1"/>
  <c r="AG128" i="1"/>
  <c r="AI128" i="1"/>
  <c r="AK128" i="1"/>
  <c r="AM128" i="1"/>
  <c r="AO128" i="1"/>
  <c r="AQ128" i="1"/>
  <c r="AS128" i="1"/>
  <c r="AU128" i="1"/>
  <c r="AW128" i="1"/>
  <c r="AY128" i="1"/>
  <c r="F129" i="1"/>
  <c r="H129" i="1"/>
  <c r="J129" i="1"/>
  <c r="L129" i="1"/>
  <c r="N129" i="1"/>
  <c r="P129" i="1"/>
  <c r="R129" i="1"/>
  <c r="T129" i="1"/>
  <c r="V129" i="1"/>
  <c r="X129" i="1"/>
  <c r="Z129" i="1"/>
  <c r="AB129" i="1"/>
  <c r="AD129" i="1"/>
  <c r="AF129" i="1"/>
  <c r="AH129" i="1"/>
  <c r="AJ129" i="1"/>
  <c r="AL129" i="1"/>
  <c r="AN129" i="1"/>
  <c r="AP129" i="1"/>
  <c r="AR129" i="1"/>
  <c r="AT129" i="1"/>
  <c r="AV129" i="1"/>
  <c r="AX129" i="1"/>
  <c r="AZ129" i="1"/>
  <c r="D127" i="1"/>
  <c r="D125" i="1"/>
  <c r="E123" i="1"/>
  <c r="G123" i="1"/>
  <c r="I123" i="1"/>
  <c r="K123" i="1"/>
  <c r="M123" i="1"/>
  <c r="O123" i="1"/>
  <c r="Q123" i="1"/>
  <c r="S123" i="1"/>
  <c r="U123" i="1"/>
  <c r="W123" i="1"/>
  <c r="Y123" i="1"/>
  <c r="AA123" i="1"/>
  <c r="AC123" i="1"/>
  <c r="AE123" i="1"/>
  <c r="AG123" i="1"/>
  <c r="AI123" i="1"/>
  <c r="AK123" i="1"/>
  <c r="AM123" i="1"/>
  <c r="AO123" i="1"/>
  <c r="AQ123" i="1"/>
  <c r="AS123" i="1"/>
  <c r="AU123" i="1"/>
  <c r="AW123" i="1"/>
  <c r="AY123" i="1"/>
  <c r="F120" i="1"/>
  <c r="F141" i="1" s="1"/>
  <c r="H120" i="1"/>
  <c r="H141" i="1" s="1"/>
  <c r="J120" i="1"/>
  <c r="J141" i="1" s="1"/>
  <c r="L120" i="1"/>
  <c r="L141" i="1" s="1"/>
  <c r="N120" i="1"/>
  <c r="N141" i="1" s="1"/>
  <c r="P120" i="1"/>
  <c r="P141" i="1" s="1"/>
  <c r="R120" i="1"/>
  <c r="R141" i="1" s="1"/>
  <c r="T120" i="1"/>
  <c r="T141" i="1" s="1"/>
  <c r="V120" i="1"/>
  <c r="V141" i="1" s="1"/>
  <c r="X120" i="1"/>
  <c r="X141" i="1" s="1"/>
  <c r="Z120" i="1"/>
  <c r="Z141" i="1" s="1"/>
  <c r="AB120" i="1"/>
  <c r="AB141" i="1" s="1"/>
  <c r="AD120" i="1"/>
  <c r="AD141" i="1" s="1"/>
  <c r="AF120" i="1"/>
  <c r="AF141" i="1" s="1"/>
  <c r="AH120" i="1"/>
  <c r="AH141" i="1" s="1"/>
  <c r="AJ120" i="1"/>
  <c r="AJ141" i="1" s="1"/>
  <c r="AL120" i="1"/>
  <c r="AL141" i="1" s="1"/>
  <c r="AN120" i="1"/>
  <c r="AN141" i="1" s="1"/>
  <c r="AP120" i="1"/>
  <c r="AP141" i="1" s="1"/>
  <c r="AR120" i="1"/>
  <c r="AR141" i="1" s="1"/>
  <c r="AT120" i="1"/>
  <c r="AT141" i="1" s="1"/>
  <c r="AV120" i="1"/>
  <c r="AV141" i="1" s="1"/>
  <c r="AX120" i="1"/>
  <c r="AX141" i="1" s="1"/>
  <c r="AZ120" i="1"/>
  <c r="AZ141" i="1" s="1"/>
  <c r="E121" i="1"/>
  <c r="G121" i="1"/>
  <c r="I121" i="1"/>
  <c r="K121" i="1"/>
  <c r="M121" i="1"/>
  <c r="O121" i="1"/>
  <c r="Q121" i="1"/>
  <c r="S121" i="1"/>
  <c r="U121" i="1"/>
  <c r="W121" i="1"/>
  <c r="Y121" i="1"/>
  <c r="AA121" i="1"/>
  <c r="AC121" i="1"/>
  <c r="AE121" i="1"/>
  <c r="AG121" i="1"/>
  <c r="AI121" i="1"/>
  <c r="AK121" i="1"/>
  <c r="AM121" i="1"/>
  <c r="AO121" i="1"/>
  <c r="AQ121" i="1"/>
  <c r="AS121" i="1"/>
  <c r="AU121" i="1"/>
  <c r="AW121" i="1"/>
  <c r="AY121" i="1"/>
  <c r="F122" i="1"/>
  <c r="F143" i="1" s="1"/>
  <c r="H122" i="1"/>
  <c r="H143" i="1" s="1"/>
  <c r="J122" i="1"/>
  <c r="J143" i="1" s="1"/>
  <c r="L122" i="1"/>
  <c r="L143" i="1" s="1"/>
  <c r="N122" i="1"/>
  <c r="N143" i="1" s="1"/>
  <c r="P122" i="1"/>
  <c r="P143" i="1" s="1"/>
  <c r="R122" i="1"/>
  <c r="R143" i="1" s="1"/>
  <c r="T122" i="1"/>
  <c r="T143" i="1" s="1"/>
  <c r="V122" i="1"/>
  <c r="V143" i="1" s="1"/>
  <c r="X122" i="1"/>
  <c r="X143" i="1" s="1"/>
  <c r="Z122" i="1"/>
  <c r="Z143" i="1" s="1"/>
  <c r="AB122" i="1"/>
  <c r="AB143" i="1" s="1"/>
  <c r="AD122" i="1"/>
  <c r="AD143" i="1" s="1"/>
  <c r="AF122" i="1"/>
  <c r="AF143" i="1" s="1"/>
  <c r="AH122" i="1"/>
  <c r="AH143" i="1" s="1"/>
  <c r="AJ122" i="1"/>
  <c r="AJ143" i="1" s="1"/>
  <c r="AL122" i="1"/>
  <c r="AL143" i="1" s="1"/>
  <c r="AN122" i="1"/>
  <c r="AN143" i="1" s="1"/>
  <c r="AP122" i="1"/>
  <c r="AP143" i="1" s="1"/>
  <c r="AR122" i="1"/>
  <c r="AR143" i="1" s="1"/>
  <c r="AT122" i="1"/>
  <c r="AT143" i="1" s="1"/>
  <c r="AV122" i="1"/>
  <c r="AV143" i="1" s="1"/>
  <c r="AX122" i="1"/>
  <c r="AX143" i="1" s="1"/>
  <c r="AZ122" i="1"/>
  <c r="AZ143" i="1" s="1"/>
  <c r="D122" i="1"/>
  <c r="D120" i="1"/>
  <c r="E120" i="1"/>
  <c r="E141" i="1" s="1"/>
  <c r="G120" i="1"/>
  <c r="G141" i="1" s="1"/>
  <c r="I120" i="1"/>
  <c r="I141" i="1" s="1"/>
  <c r="K120" i="1"/>
  <c r="K141" i="1" s="1"/>
  <c r="M120" i="1"/>
  <c r="M141" i="1" s="1"/>
  <c r="O120" i="1"/>
  <c r="O141" i="1" s="1"/>
  <c r="Q120" i="1"/>
  <c r="Q141" i="1" s="1"/>
  <c r="S120" i="1"/>
  <c r="S141" i="1" s="1"/>
  <c r="U120" i="1"/>
  <c r="U141" i="1" s="1"/>
  <c r="W120" i="1"/>
  <c r="W141" i="1" s="1"/>
  <c r="Y120" i="1"/>
  <c r="Y141" i="1" s="1"/>
  <c r="AA120" i="1"/>
  <c r="AA141" i="1" s="1"/>
  <c r="AC120" i="1"/>
  <c r="AC141" i="1" s="1"/>
  <c r="AE120" i="1"/>
  <c r="AE141" i="1" s="1"/>
  <c r="AG120" i="1"/>
  <c r="AG141" i="1" s="1"/>
  <c r="AI120" i="1"/>
  <c r="AI141" i="1" s="1"/>
  <c r="AK120" i="1"/>
  <c r="AK141" i="1" s="1"/>
  <c r="AM120" i="1"/>
  <c r="AM141" i="1" s="1"/>
  <c r="AO120" i="1"/>
  <c r="AO141" i="1" s="1"/>
  <c r="AQ120" i="1"/>
  <c r="AQ141" i="1" s="1"/>
  <c r="AS120" i="1"/>
  <c r="AS141" i="1" s="1"/>
  <c r="AU120" i="1"/>
  <c r="AU141" i="1" s="1"/>
  <c r="AW120" i="1"/>
  <c r="AW141" i="1" s="1"/>
  <c r="AY120" i="1"/>
  <c r="AY141" i="1" s="1"/>
  <c r="F121" i="1"/>
  <c r="F142" i="1" s="1"/>
  <c r="H121" i="1"/>
  <c r="H142" i="1" s="1"/>
  <c r="J121" i="1"/>
  <c r="J142" i="1" s="1"/>
  <c r="L121" i="1"/>
  <c r="L142" i="1" s="1"/>
  <c r="N121" i="1"/>
  <c r="N142" i="1" s="1"/>
  <c r="P121" i="1"/>
  <c r="P142" i="1" s="1"/>
  <c r="R121" i="1"/>
  <c r="R142" i="1" s="1"/>
  <c r="T121" i="1"/>
  <c r="T142" i="1" s="1"/>
  <c r="V121" i="1"/>
  <c r="V142" i="1" s="1"/>
  <c r="X121" i="1"/>
  <c r="X142" i="1" s="1"/>
  <c r="Z121" i="1"/>
  <c r="Z142" i="1" s="1"/>
  <c r="AB121" i="1"/>
  <c r="AB142" i="1" s="1"/>
  <c r="AD121" i="1"/>
  <c r="AD142" i="1" s="1"/>
  <c r="AF121" i="1"/>
  <c r="AF142" i="1" s="1"/>
  <c r="AH121" i="1"/>
  <c r="AH142" i="1" s="1"/>
  <c r="AJ121" i="1"/>
  <c r="AJ142" i="1" s="1"/>
  <c r="AL121" i="1"/>
  <c r="AL142" i="1" s="1"/>
  <c r="AN121" i="1"/>
  <c r="AN142" i="1" s="1"/>
  <c r="AP121" i="1"/>
  <c r="AP142" i="1" s="1"/>
  <c r="AR121" i="1"/>
  <c r="AR142" i="1" s="1"/>
  <c r="AT121" i="1"/>
  <c r="AT142" i="1" s="1"/>
  <c r="AV121" i="1"/>
  <c r="AV142" i="1" s="1"/>
  <c r="AX121" i="1"/>
  <c r="AX142" i="1" s="1"/>
  <c r="AZ121" i="1"/>
  <c r="AZ142" i="1" s="1"/>
  <c r="E122" i="1"/>
  <c r="E143" i="1" s="1"/>
  <c r="G122" i="1"/>
  <c r="G143" i="1" s="1"/>
  <c r="I122" i="1"/>
  <c r="I143" i="1" s="1"/>
  <c r="K122" i="1"/>
  <c r="K143" i="1" s="1"/>
  <c r="M122" i="1"/>
  <c r="M143" i="1" s="1"/>
  <c r="O122" i="1"/>
  <c r="O143" i="1" s="1"/>
  <c r="Q122" i="1"/>
  <c r="Q143" i="1" s="1"/>
  <c r="S122" i="1"/>
  <c r="S143" i="1" s="1"/>
  <c r="U122" i="1"/>
  <c r="U143" i="1" s="1"/>
  <c r="W122" i="1"/>
  <c r="W143" i="1" s="1"/>
  <c r="Y122" i="1"/>
  <c r="Y143" i="1" s="1"/>
  <c r="AA122" i="1"/>
  <c r="AA143" i="1" s="1"/>
  <c r="AC122" i="1"/>
  <c r="AC143" i="1" s="1"/>
  <c r="AE122" i="1"/>
  <c r="AE143" i="1" s="1"/>
  <c r="AG122" i="1"/>
  <c r="AG143" i="1" s="1"/>
  <c r="AI122" i="1"/>
  <c r="AI143" i="1" s="1"/>
  <c r="AK122" i="1"/>
  <c r="AK143" i="1" s="1"/>
  <c r="AM122" i="1"/>
  <c r="AM143" i="1" s="1"/>
  <c r="AO122" i="1"/>
  <c r="AO143" i="1" s="1"/>
  <c r="AQ122" i="1"/>
  <c r="AQ143" i="1" s="1"/>
  <c r="AS122" i="1"/>
  <c r="AS143" i="1" s="1"/>
  <c r="AU122" i="1"/>
  <c r="AU143" i="1" s="1"/>
  <c r="AW122" i="1"/>
  <c r="AW143" i="1" s="1"/>
  <c r="AY122" i="1"/>
  <c r="AY143" i="1" s="1"/>
  <c r="D121" i="1"/>
  <c r="B41" i="10"/>
  <c r="B70" i="10"/>
  <c r="B100" i="10" s="1"/>
  <c r="B130" i="10" s="1"/>
  <c r="B160" i="10" s="1"/>
  <c r="B190" i="10" s="1"/>
  <c r="B220" i="10" s="1"/>
  <c r="B329" i="1"/>
  <c r="B350" i="1" s="1"/>
  <c r="B161" i="1"/>
  <c r="B182" i="1" s="1"/>
  <c r="B332" i="1"/>
  <c r="B353" i="1" s="1"/>
  <c r="B164" i="1"/>
  <c r="B185" i="1" s="1"/>
  <c r="B116" i="1"/>
  <c r="B137" i="1" s="1"/>
  <c r="B200" i="1" s="1"/>
  <c r="B221" i="1" s="1"/>
  <c r="B242" i="1" s="1"/>
  <c r="B263" i="1" s="1"/>
  <c r="B158" i="1"/>
  <c r="B179" i="1" s="1"/>
  <c r="B117" i="1"/>
  <c r="B138" i="1" s="1"/>
  <c r="B201" i="1" s="1"/>
  <c r="B222" i="1" s="1"/>
  <c r="B243" i="1" s="1"/>
  <c r="B264" i="1" s="1"/>
  <c r="B159" i="1"/>
  <c r="B180" i="1" s="1"/>
  <c r="B331" i="1"/>
  <c r="B352" i="1" s="1"/>
  <c r="B163" i="1"/>
  <c r="B184" i="1" s="1"/>
  <c r="B118" i="1"/>
  <c r="B139" i="1" s="1"/>
  <c r="B202" i="1" s="1"/>
  <c r="B223" i="1" s="1"/>
  <c r="B244" i="1" s="1"/>
  <c r="B265" i="1" s="1"/>
  <c r="B160" i="1"/>
  <c r="B181" i="1" s="1"/>
  <c r="B120" i="1"/>
  <c r="B141" i="1" s="1"/>
  <c r="B204" i="1" s="1"/>
  <c r="B225" i="1" s="1"/>
  <c r="B246" i="1" s="1"/>
  <c r="B267" i="1" s="1"/>
  <c r="B162" i="1"/>
  <c r="B183" i="1" s="1"/>
  <c r="A33" i="7"/>
  <c r="B39" i="7"/>
  <c r="A39" i="7" s="1"/>
  <c r="A38" i="7"/>
  <c r="B49" i="7"/>
  <c r="A49" i="7" s="1"/>
  <c r="A48" i="7"/>
  <c r="L3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B44" i="7"/>
  <c r="A44" i="7" s="1"/>
  <c r="A43" i="7"/>
  <c r="D114" i="1"/>
  <c r="B121" i="1"/>
  <c r="B142" i="1" s="1"/>
  <c r="B205" i="1" s="1"/>
  <c r="B226" i="1" s="1"/>
  <c r="B247" i="1" s="1"/>
  <c r="B268" i="1" s="1"/>
  <c r="B326" i="1"/>
  <c r="B347" i="1" s="1"/>
  <c r="B115" i="1"/>
  <c r="B136" i="1" s="1"/>
  <c r="B199" i="1" s="1"/>
  <c r="B220" i="1" s="1"/>
  <c r="B241" i="1" s="1"/>
  <c r="B262" i="1" s="1"/>
  <c r="B119" i="1"/>
  <c r="B140" i="1" s="1"/>
  <c r="B287" i="1" s="1"/>
  <c r="B308" i="1" s="1"/>
  <c r="B123" i="1"/>
  <c r="B144" i="1" s="1"/>
  <c r="B207" i="1" s="1"/>
  <c r="B228" i="1" s="1"/>
  <c r="B249" i="1" s="1"/>
  <c r="B270" i="1" s="1"/>
  <c r="B286" i="1"/>
  <c r="B307" i="1" s="1"/>
  <c r="B370" i="1"/>
  <c r="B391" i="1" s="1"/>
  <c r="B290" i="1"/>
  <c r="B311" i="1" s="1"/>
  <c r="B374" i="1"/>
  <c r="B395" i="1" s="1"/>
  <c r="B284" i="1"/>
  <c r="B305" i="1" s="1"/>
  <c r="B368" i="1"/>
  <c r="B389" i="1" s="1"/>
  <c r="B288" i="1"/>
  <c r="B309" i="1" s="1"/>
  <c r="B372" i="1"/>
  <c r="B393" i="1" s="1"/>
  <c r="B289" i="1"/>
  <c r="B310" i="1" s="1"/>
  <c r="B285" i="1"/>
  <c r="B306" i="1" s="1"/>
  <c r="B369" i="1"/>
  <c r="B390" i="1" s="1"/>
  <c r="I3" i="5"/>
  <c r="Q191" i="1" l="1"/>
  <c r="Q401" i="1"/>
  <c r="Q399" i="1"/>
  <c r="Q397" i="1"/>
  <c r="Q395" i="1"/>
  <c r="Q393" i="1"/>
  <c r="Q391" i="1"/>
  <c r="Q389" i="1"/>
  <c r="Q404" i="1"/>
  <c r="Q402" i="1"/>
  <c r="Q400" i="1"/>
  <c r="Q398" i="1"/>
  <c r="Q396" i="1"/>
  <c r="Q394" i="1"/>
  <c r="Q392" i="1"/>
  <c r="Q390" i="1"/>
  <c r="A31" i="13"/>
  <c r="Q194" i="1"/>
  <c r="I340" i="1"/>
  <c r="I341" i="1"/>
  <c r="I339" i="1"/>
  <c r="I325" i="1"/>
  <c r="I327" i="1"/>
  <c r="I329" i="1"/>
  <c r="I331" i="1"/>
  <c r="I333" i="1"/>
  <c r="I335" i="1"/>
  <c r="I337" i="1"/>
  <c r="I324" i="1"/>
  <c r="I326" i="1"/>
  <c r="I328" i="1"/>
  <c r="I330" i="1"/>
  <c r="I332" i="1"/>
  <c r="I334" i="1"/>
  <c r="I336" i="1"/>
  <c r="I338" i="1"/>
  <c r="G424" i="1"/>
  <c r="G466" i="1" s="1"/>
  <c r="G425" i="1"/>
  <c r="D415" i="1"/>
  <c r="D457" i="1" s="1"/>
  <c r="D419" i="1"/>
  <c r="D461" i="1" s="1"/>
  <c r="D423" i="1"/>
  <c r="D465" i="1" s="1"/>
  <c r="E422" i="1"/>
  <c r="E464" i="1" s="1"/>
  <c r="E420" i="1"/>
  <c r="E462" i="1" s="1"/>
  <c r="E418" i="1"/>
  <c r="E460" i="1" s="1"/>
  <c r="E416" i="1"/>
  <c r="E414" i="1"/>
  <c r="E456" i="1" s="1"/>
  <c r="D416" i="1"/>
  <c r="D458" i="1" s="1"/>
  <c r="D420" i="1"/>
  <c r="D462" i="1" s="1"/>
  <c r="E423" i="1"/>
  <c r="E465" i="1" s="1"/>
  <c r="E421" i="1"/>
  <c r="E463" i="1" s="1"/>
  <c r="E6" i="13" s="1"/>
  <c r="E419" i="1"/>
  <c r="E417" i="1"/>
  <c r="E459" i="1" s="1"/>
  <c r="B6" i="13" s="1"/>
  <c r="E415" i="1"/>
  <c r="E457" i="1" s="1"/>
  <c r="F412" i="1"/>
  <c r="F454" i="1" s="1"/>
  <c r="F410" i="1"/>
  <c r="F452" i="1" s="1"/>
  <c r="F408" i="1"/>
  <c r="D409" i="1"/>
  <c r="D451" i="1" s="1"/>
  <c r="D411" i="1"/>
  <c r="D453" i="1" s="1"/>
  <c r="E410" i="1"/>
  <c r="E452" i="1" s="1"/>
  <c r="AY488" i="1"/>
  <c r="AY299" i="1"/>
  <c r="AY152" i="1"/>
  <c r="AU488" i="1"/>
  <c r="AU299" i="1"/>
  <c r="AU152" i="1"/>
  <c r="AN488" i="1"/>
  <c r="AN299" i="1"/>
  <c r="AN152" i="1"/>
  <c r="D299" i="1"/>
  <c r="D152" i="1"/>
  <c r="C131" i="1"/>
  <c r="AX488" i="1"/>
  <c r="AX299" i="1"/>
  <c r="AX152" i="1"/>
  <c r="AT488" i="1"/>
  <c r="AT299" i="1"/>
  <c r="AT152" i="1"/>
  <c r="AS488" i="1"/>
  <c r="AS299" i="1"/>
  <c r="AS152" i="1"/>
  <c r="AO488" i="1"/>
  <c r="AO299" i="1"/>
  <c r="AO152" i="1"/>
  <c r="AK488" i="1"/>
  <c r="AK299" i="1"/>
  <c r="AK152" i="1"/>
  <c r="AG152" i="1"/>
  <c r="AC152" i="1"/>
  <c r="Y152" i="1"/>
  <c r="U152" i="1"/>
  <c r="Q299" i="1"/>
  <c r="Q152" i="1"/>
  <c r="M299" i="1"/>
  <c r="M152" i="1"/>
  <c r="I299" i="1"/>
  <c r="I152" i="1"/>
  <c r="E299" i="1"/>
  <c r="E152" i="1"/>
  <c r="AX487" i="1"/>
  <c r="AX298" i="1"/>
  <c r="AX151" i="1"/>
  <c r="AT487" i="1"/>
  <c r="AT298" i="1"/>
  <c r="AT151" i="1"/>
  <c r="AP487" i="1"/>
  <c r="AP298" i="1"/>
  <c r="AP151" i="1"/>
  <c r="AL487" i="1"/>
  <c r="AL298" i="1"/>
  <c r="AL151" i="1"/>
  <c r="AH487" i="1"/>
  <c r="AH298" i="1"/>
  <c r="AH151" i="1"/>
  <c r="AD151" i="1"/>
  <c r="Z151" i="1"/>
  <c r="V151" i="1"/>
  <c r="R151" i="1"/>
  <c r="N298" i="1"/>
  <c r="N151" i="1"/>
  <c r="J298" i="1"/>
  <c r="J151" i="1"/>
  <c r="F298" i="1"/>
  <c r="F151" i="1"/>
  <c r="AJ488" i="1"/>
  <c r="AJ299" i="1"/>
  <c r="AJ152" i="1"/>
  <c r="AF152" i="1"/>
  <c r="AB152" i="1"/>
  <c r="X152" i="1"/>
  <c r="T152" i="1"/>
  <c r="P299" i="1"/>
  <c r="P152" i="1"/>
  <c r="L299" i="1"/>
  <c r="L152" i="1"/>
  <c r="H299" i="1"/>
  <c r="H152" i="1"/>
  <c r="AY487" i="1"/>
  <c r="AY298" i="1"/>
  <c r="AY151" i="1"/>
  <c r="AU487" i="1"/>
  <c r="AU298" i="1"/>
  <c r="AU151" i="1"/>
  <c r="AQ487" i="1"/>
  <c r="AQ298" i="1"/>
  <c r="AQ151" i="1"/>
  <c r="AM487" i="1"/>
  <c r="AM298" i="1"/>
  <c r="AM151" i="1"/>
  <c r="AI487" i="1"/>
  <c r="AI298" i="1"/>
  <c r="AI151" i="1"/>
  <c r="AE151" i="1"/>
  <c r="AA151" i="1"/>
  <c r="W151" i="1"/>
  <c r="S151" i="1"/>
  <c r="O298" i="1"/>
  <c r="O151" i="1"/>
  <c r="K298" i="1"/>
  <c r="K151" i="1"/>
  <c r="G298" i="1"/>
  <c r="G151" i="1"/>
  <c r="G487" i="1"/>
  <c r="E425" i="1"/>
  <c r="E467" i="1" s="1"/>
  <c r="Q388" i="1"/>
  <c r="Q403" i="1"/>
  <c r="D425" i="1"/>
  <c r="D424" i="1"/>
  <c r="D466" i="1" s="1"/>
  <c r="E411" i="1"/>
  <c r="E453" i="1" s="1"/>
  <c r="F424" i="1"/>
  <c r="F466" i="1" s="1"/>
  <c r="D417" i="1"/>
  <c r="D459" i="1" s="1"/>
  <c r="B5" i="13" s="1"/>
  <c r="D421" i="1"/>
  <c r="D463" i="1" s="1"/>
  <c r="E5" i="13" s="1"/>
  <c r="F423" i="1"/>
  <c r="F465" i="1" s="1"/>
  <c r="F421" i="1"/>
  <c r="F463" i="1" s="1"/>
  <c r="E7" i="13" s="1"/>
  <c r="F419" i="1"/>
  <c r="F461" i="1" s="1"/>
  <c r="F417" i="1"/>
  <c r="F459" i="1" s="1"/>
  <c r="B7" i="13" s="1"/>
  <c r="F415" i="1"/>
  <c r="F457" i="1" s="1"/>
  <c r="D414" i="1"/>
  <c r="D456" i="1" s="1"/>
  <c r="D418" i="1"/>
  <c r="D460" i="1" s="1"/>
  <c r="D422" i="1"/>
  <c r="D464" i="1" s="1"/>
  <c r="F422" i="1"/>
  <c r="F464" i="1" s="1"/>
  <c r="F420" i="1"/>
  <c r="F462" i="1" s="1"/>
  <c r="F418" i="1"/>
  <c r="F460" i="1" s="1"/>
  <c r="F416" i="1"/>
  <c r="F458" i="1" s="1"/>
  <c r="F414" i="1"/>
  <c r="Q190" i="1"/>
  <c r="S21" i="10"/>
  <c r="R172" i="1"/>
  <c r="R173" i="1"/>
  <c r="F413" i="1"/>
  <c r="F455" i="1" s="1"/>
  <c r="F411" i="1"/>
  <c r="F453" i="1" s="1"/>
  <c r="F409" i="1"/>
  <c r="F451" i="1" s="1"/>
  <c r="E424" i="1"/>
  <c r="D412" i="1"/>
  <c r="E408" i="1"/>
  <c r="E429" i="1" s="1"/>
  <c r="E412" i="1"/>
  <c r="Q193" i="1"/>
  <c r="AW488" i="1"/>
  <c r="AW299" i="1"/>
  <c r="AW152" i="1"/>
  <c r="AR488" i="1"/>
  <c r="AR299" i="1"/>
  <c r="AR152" i="1"/>
  <c r="C130" i="1"/>
  <c r="D298" i="1"/>
  <c r="D151" i="1"/>
  <c r="D487" i="1"/>
  <c r="AZ488" i="1"/>
  <c r="AZ299" i="1"/>
  <c r="AZ152" i="1"/>
  <c r="AV488" i="1"/>
  <c r="AV299" i="1"/>
  <c r="AV152" i="1"/>
  <c r="AP488" i="1"/>
  <c r="AP299" i="1"/>
  <c r="AP320" i="1" s="1"/>
  <c r="AP152" i="1"/>
  <c r="AQ488" i="1"/>
  <c r="AQ299" i="1"/>
  <c r="AQ320" i="1" s="1"/>
  <c r="AQ152" i="1"/>
  <c r="AM488" i="1"/>
  <c r="AM299" i="1"/>
  <c r="AM320" i="1" s="1"/>
  <c r="AM152" i="1"/>
  <c r="AI488" i="1"/>
  <c r="AI299" i="1"/>
  <c r="AI320" i="1" s="1"/>
  <c r="AI152" i="1"/>
  <c r="AE152" i="1"/>
  <c r="AA152" i="1"/>
  <c r="W152" i="1"/>
  <c r="S152" i="1"/>
  <c r="O299" i="1"/>
  <c r="O320" i="1" s="1"/>
  <c r="O152" i="1"/>
  <c r="K299" i="1"/>
  <c r="K320" i="1" s="1"/>
  <c r="K152" i="1"/>
  <c r="G299" i="1"/>
  <c r="G320" i="1" s="1"/>
  <c r="G152" i="1"/>
  <c r="G488" i="1"/>
  <c r="AZ487" i="1"/>
  <c r="AZ298" i="1"/>
  <c r="AZ151" i="1"/>
  <c r="AV487" i="1"/>
  <c r="AV298" i="1"/>
  <c r="AV151" i="1"/>
  <c r="AR487" i="1"/>
  <c r="AR298" i="1"/>
  <c r="AR151" i="1"/>
  <c r="AN487" i="1"/>
  <c r="AN298" i="1"/>
  <c r="AN151" i="1"/>
  <c r="AJ487" i="1"/>
  <c r="AJ298" i="1"/>
  <c r="AJ151" i="1"/>
  <c r="AF151" i="1"/>
  <c r="AB151" i="1"/>
  <c r="X151" i="1"/>
  <c r="T151" i="1"/>
  <c r="P298" i="1"/>
  <c r="P151" i="1"/>
  <c r="L298" i="1"/>
  <c r="L151" i="1"/>
  <c r="H298" i="1"/>
  <c r="H151" i="1"/>
  <c r="AL488" i="1"/>
  <c r="AL299" i="1"/>
  <c r="AL320" i="1" s="1"/>
  <c r="AL152" i="1"/>
  <c r="AH488" i="1"/>
  <c r="AH299" i="1"/>
  <c r="AH320" i="1" s="1"/>
  <c r="AH152" i="1"/>
  <c r="AD152" i="1"/>
  <c r="Z152" i="1"/>
  <c r="V152" i="1"/>
  <c r="R299" i="1"/>
  <c r="R152" i="1"/>
  <c r="N299" i="1"/>
  <c r="N320" i="1" s="1"/>
  <c r="N152" i="1"/>
  <c r="J299" i="1"/>
  <c r="J320" i="1" s="1"/>
  <c r="J152" i="1"/>
  <c r="F299" i="1"/>
  <c r="F320" i="1" s="1"/>
  <c r="F152" i="1"/>
  <c r="AW487" i="1"/>
  <c r="AW298" i="1"/>
  <c r="AW151" i="1"/>
  <c r="AS487" i="1"/>
  <c r="AS298" i="1"/>
  <c r="AS151" i="1"/>
  <c r="AO487" i="1"/>
  <c r="AO298" i="1"/>
  <c r="AO151" i="1"/>
  <c r="AK487" i="1"/>
  <c r="AK298" i="1"/>
  <c r="AK151" i="1"/>
  <c r="AG151" i="1"/>
  <c r="AC151" i="1"/>
  <c r="Y151" i="1"/>
  <c r="U151" i="1"/>
  <c r="Q298" i="1"/>
  <c r="Q151" i="1"/>
  <c r="M298" i="1"/>
  <c r="M151" i="1"/>
  <c r="I298" i="1"/>
  <c r="I151" i="1"/>
  <c r="E298" i="1"/>
  <c r="E151" i="1"/>
  <c r="E487" i="1"/>
  <c r="D413" i="1"/>
  <c r="S9" i="5"/>
  <c r="R382" i="1"/>
  <c r="R383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D410" i="1"/>
  <c r="E409" i="1"/>
  <c r="E413" i="1"/>
  <c r="F425" i="1"/>
  <c r="F434" i="1"/>
  <c r="F431" i="1"/>
  <c r="F429" i="1"/>
  <c r="F430" i="1"/>
  <c r="G407" i="1"/>
  <c r="G408" i="1"/>
  <c r="G409" i="1"/>
  <c r="G451" i="1" s="1"/>
  <c r="G410" i="1"/>
  <c r="G452" i="1" s="1"/>
  <c r="G411" i="1"/>
  <c r="G412" i="1"/>
  <c r="G454" i="1" s="1"/>
  <c r="G413" i="1"/>
  <c r="G455" i="1" s="1"/>
  <c r="G422" i="1"/>
  <c r="G464" i="1" s="1"/>
  <c r="G420" i="1"/>
  <c r="G462" i="1" s="1"/>
  <c r="G418" i="1"/>
  <c r="G460" i="1" s="1"/>
  <c r="G416" i="1"/>
  <c r="G458" i="1" s="1"/>
  <c r="G414" i="1"/>
  <c r="G423" i="1"/>
  <c r="G465" i="1" s="1"/>
  <c r="G421" i="1"/>
  <c r="G463" i="1" s="1"/>
  <c r="E8" i="13" s="1"/>
  <c r="G419" i="1"/>
  <c r="G461" i="1" s="1"/>
  <c r="G417" i="1"/>
  <c r="G459" i="1" s="1"/>
  <c r="B8" i="13" s="1"/>
  <c r="G415" i="1"/>
  <c r="G457" i="1" s="1"/>
  <c r="S15" i="10"/>
  <c r="S17" i="10"/>
  <c r="S16" i="10"/>
  <c r="S18" i="10"/>
  <c r="S9" i="10"/>
  <c r="S11" i="10"/>
  <c r="S10" i="10"/>
  <c r="S12" i="10"/>
  <c r="S13" i="10"/>
  <c r="S14" i="10"/>
  <c r="U2" i="10"/>
  <c r="T222" i="10"/>
  <c r="T221" i="10"/>
  <c r="T220" i="10"/>
  <c r="T217" i="10"/>
  <c r="T216" i="10"/>
  <c r="T213" i="10"/>
  <c r="T212" i="10"/>
  <c r="T209" i="10"/>
  <c r="T208" i="10"/>
  <c r="T219" i="10"/>
  <c r="T218" i="10"/>
  <c r="T215" i="10"/>
  <c r="T214" i="10"/>
  <c r="T211" i="10"/>
  <c r="T210" i="10"/>
  <c r="T207" i="10"/>
  <c r="T21" i="10" s="1"/>
  <c r="T192" i="10"/>
  <c r="T189" i="10"/>
  <c r="T188" i="10"/>
  <c r="T185" i="10"/>
  <c r="T184" i="10"/>
  <c r="T181" i="10"/>
  <c r="T180" i="10"/>
  <c r="T177" i="10"/>
  <c r="T191" i="10"/>
  <c r="T190" i="10"/>
  <c r="T187" i="10"/>
  <c r="T186" i="10"/>
  <c r="T183" i="10"/>
  <c r="T182" i="10"/>
  <c r="T179" i="10"/>
  <c r="T178" i="10"/>
  <c r="T161" i="10"/>
  <c r="T160" i="10"/>
  <c r="T157" i="10"/>
  <c r="T156" i="10"/>
  <c r="T153" i="10"/>
  <c r="T152" i="10"/>
  <c r="T149" i="10"/>
  <c r="T148" i="10"/>
  <c r="T162" i="10"/>
  <c r="T159" i="10"/>
  <c r="T158" i="10"/>
  <c r="T155" i="10"/>
  <c r="T154" i="10"/>
  <c r="T151" i="10"/>
  <c r="T150" i="10"/>
  <c r="T147" i="10"/>
  <c r="T131" i="10"/>
  <c r="T130" i="10"/>
  <c r="T127" i="10"/>
  <c r="T126" i="10"/>
  <c r="T123" i="10"/>
  <c r="T122" i="10"/>
  <c r="T119" i="10"/>
  <c r="T118" i="10"/>
  <c r="T101" i="10"/>
  <c r="T100" i="10"/>
  <c r="T97" i="10"/>
  <c r="T96" i="10"/>
  <c r="T93" i="10"/>
  <c r="T92" i="10"/>
  <c r="T89" i="10"/>
  <c r="T88" i="10"/>
  <c r="T132" i="10"/>
  <c r="T129" i="10"/>
  <c r="T128" i="10"/>
  <c r="T125" i="10"/>
  <c r="T124" i="10"/>
  <c r="T121" i="10"/>
  <c r="T120" i="10"/>
  <c r="T117" i="10"/>
  <c r="T102" i="10"/>
  <c r="T99" i="10"/>
  <c r="T98" i="10"/>
  <c r="T95" i="10"/>
  <c r="T94" i="10"/>
  <c r="T91" i="10"/>
  <c r="T90" i="10"/>
  <c r="T87" i="10"/>
  <c r="T71" i="10"/>
  <c r="T70" i="10"/>
  <c r="T67" i="10"/>
  <c r="T66" i="10"/>
  <c r="T63" i="10"/>
  <c r="T62" i="10"/>
  <c r="T59" i="10"/>
  <c r="T58" i="10"/>
  <c r="T72" i="10"/>
  <c r="T69" i="10"/>
  <c r="T68" i="10"/>
  <c r="T65" i="10"/>
  <c r="T64" i="10"/>
  <c r="T61" i="10"/>
  <c r="T60" i="10"/>
  <c r="T57" i="10"/>
  <c r="T38" i="10"/>
  <c r="T39" i="10"/>
  <c r="T29" i="10"/>
  <c r="T36" i="10"/>
  <c r="T41" i="10"/>
  <c r="T40" i="10"/>
  <c r="T42" i="10"/>
  <c r="T35" i="10"/>
  <c r="T34" i="10"/>
  <c r="T33" i="10"/>
  <c r="T32" i="10"/>
  <c r="T31" i="10"/>
  <c r="T30" i="10"/>
  <c r="T27" i="10"/>
  <c r="T28" i="10"/>
  <c r="T37" i="10"/>
  <c r="Q186" i="1"/>
  <c r="Q185" i="1"/>
  <c r="Q184" i="1"/>
  <c r="Q192" i="1"/>
  <c r="S7" i="10"/>
  <c r="S6" i="10"/>
  <c r="S8" i="10"/>
  <c r="S19" i="10"/>
  <c r="S20" i="10"/>
  <c r="S4" i="10"/>
  <c r="S3" i="10"/>
  <c r="S5" i="10"/>
  <c r="R155" i="1"/>
  <c r="R168" i="1"/>
  <c r="R164" i="1"/>
  <c r="R160" i="1"/>
  <c r="R156" i="1"/>
  <c r="R177" i="1" s="1"/>
  <c r="R169" i="1"/>
  <c r="R295" i="1" s="1"/>
  <c r="F19" i="13" s="1"/>
  <c r="R165" i="1"/>
  <c r="R161" i="1"/>
  <c r="R182" i="1" s="1"/>
  <c r="R157" i="1"/>
  <c r="R178" i="1" s="1"/>
  <c r="R170" i="1"/>
  <c r="R166" i="1"/>
  <c r="R187" i="1" s="1"/>
  <c r="R162" i="1"/>
  <c r="R183" i="1" s="1"/>
  <c r="R158" i="1"/>
  <c r="R179" i="1" s="1"/>
  <c r="R171" i="1"/>
  <c r="R167" i="1"/>
  <c r="R188" i="1" s="1"/>
  <c r="R163" i="1"/>
  <c r="R184" i="1" s="1"/>
  <c r="R159" i="1"/>
  <c r="R180" i="1" s="1"/>
  <c r="Q189" i="1"/>
  <c r="Q180" i="1"/>
  <c r="Q188" i="1"/>
  <c r="C116" i="1"/>
  <c r="D137" i="1"/>
  <c r="C119" i="1"/>
  <c r="D140" i="1"/>
  <c r="C115" i="1"/>
  <c r="AW140" i="1"/>
  <c r="AS140" i="1"/>
  <c r="AO140" i="1"/>
  <c r="AK140" i="1"/>
  <c r="AG140" i="1"/>
  <c r="AC140" i="1"/>
  <c r="Y140" i="1"/>
  <c r="U140" i="1"/>
  <c r="Q140" i="1"/>
  <c r="M140" i="1"/>
  <c r="I140" i="1"/>
  <c r="E140" i="1"/>
  <c r="AX139" i="1"/>
  <c r="AT139" i="1"/>
  <c r="AP139" i="1"/>
  <c r="AL139" i="1"/>
  <c r="AH139" i="1"/>
  <c r="AD139" i="1"/>
  <c r="Z139" i="1"/>
  <c r="V139" i="1"/>
  <c r="R139" i="1"/>
  <c r="N139" i="1"/>
  <c r="J139" i="1"/>
  <c r="F139" i="1"/>
  <c r="AX137" i="1"/>
  <c r="AT137" i="1"/>
  <c r="AP137" i="1"/>
  <c r="AL137" i="1"/>
  <c r="AH137" i="1"/>
  <c r="AD137" i="1"/>
  <c r="Z137" i="1"/>
  <c r="V137" i="1"/>
  <c r="R137" i="1"/>
  <c r="N137" i="1"/>
  <c r="J137" i="1"/>
  <c r="F137" i="1"/>
  <c r="AW136" i="1"/>
  <c r="AS136" i="1"/>
  <c r="AO136" i="1"/>
  <c r="AK136" i="1"/>
  <c r="AG136" i="1"/>
  <c r="AC136" i="1"/>
  <c r="Y136" i="1"/>
  <c r="U136" i="1"/>
  <c r="Q136" i="1"/>
  <c r="M136" i="1"/>
  <c r="I136" i="1"/>
  <c r="E136" i="1"/>
  <c r="C118" i="1"/>
  <c r="D139" i="1"/>
  <c r="C117" i="1"/>
  <c r="D138" i="1"/>
  <c r="AY140" i="1"/>
  <c r="AU140" i="1"/>
  <c r="AQ140" i="1"/>
  <c r="AM140" i="1"/>
  <c r="AI140" i="1"/>
  <c r="AE140" i="1"/>
  <c r="AA140" i="1"/>
  <c r="W140" i="1"/>
  <c r="S140" i="1"/>
  <c r="O140" i="1"/>
  <c r="K140" i="1"/>
  <c r="G140" i="1"/>
  <c r="AZ139" i="1"/>
  <c r="AV139" i="1"/>
  <c r="AR139" i="1"/>
  <c r="AN139" i="1"/>
  <c r="AJ139" i="1"/>
  <c r="AF139" i="1"/>
  <c r="AB139" i="1"/>
  <c r="X139" i="1"/>
  <c r="T139" i="1"/>
  <c r="P139" i="1"/>
  <c r="L139" i="1"/>
  <c r="H139" i="1"/>
  <c r="AZ137" i="1"/>
  <c r="AV137" i="1"/>
  <c r="AR137" i="1"/>
  <c r="AN137" i="1"/>
  <c r="AJ137" i="1"/>
  <c r="AF137" i="1"/>
  <c r="AB137" i="1"/>
  <c r="X137" i="1"/>
  <c r="T137" i="1"/>
  <c r="P137" i="1"/>
  <c r="L137" i="1"/>
  <c r="H137" i="1"/>
  <c r="AY136" i="1"/>
  <c r="AU136" i="1"/>
  <c r="AQ136" i="1"/>
  <c r="AM136" i="1"/>
  <c r="AI136" i="1"/>
  <c r="AE136" i="1"/>
  <c r="AA136" i="1"/>
  <c r="W136" i="1"/>
  <c r="S136" i="1"/>
  <c r="O136" i="1"/>
  <c r="K136" i="1"/>
  <c r="G136" i="1"/>
  <c r="D436" i="1"/>
  <c r="D440" i="1"/>
  <c r="D444" i="1"/>
  <c r="D437" i="1"/>
  <c r="D441" i="1"/>
  <c r="E438" i="1"/>
  <c r="E436" i="1"/>
  <c r="D438" i="1"/>
  <c r="D442" i="1"/>
  <c r="D435" i="1"/>
  <c r="D439" i="1"/>
  <c r="D443" i="1"/>
  <c r="AE4" i="7"/>
  <c r="F443" i="1"/>
  <c r="F441" i="1"/>
  <c r="F439" i="1"/>
  <c r="G438" i="1"/>
  <c r="G436" i="1"/>
  <c r="C114" i="1"/>
  <c r="C135" i="1" s="1"/>
  <c r="D135" i="1"/>
  <c r="D136" i="1"/>
  <c r="C120" i="1"/>
  <c r="D141" i="1"/>
  <c r="C125" i="1"/>
  <c r="D146" i="1"/>
  <c r="D482" i="1"/>
  <c r="D293" i="1"/>
  <c r="C129" i="1"/>
  <c r="D150" i="1"/>
  <c r="D486" i="1"/>
  <c r="D297" i="1"/>
  <c r="AX150" i="1"/>
  <c r="AX486" i="1"/>
  <c r="AX297" i="1"/>
  <c r="AT150" i="1"/>
  <c r="AT486" i="1"/>
  <c r="AT297" i="1"/>
  <c r="AP150" i="1"/>
  <c r="AP486" i="1"/>
  <c r="AP297" i="1"/>
  <c r="AL150" i="1"/>
  <c r="AL486" i="1"/>
  <c r="AL297" i="1"/>
  <c r="AH150" i="1"/>
  <c r="AH486" i="1"/>
  <c r="AH297" i="1"/>
  <c r="AD150" i="1"/>
  <c r="Z150" i="1"/>
  <c r="V150" i="1"/>
  <c r="R150" i="1"/>
  <c r="N150" i="1"/>
  <c r="N297" i="1"/>
  <c r="J150" i="1"/>
  <c r="J297" i="1"/>
  <c r="F150" i="1"/>
  <c r="F486" i="1"/>
  <c r="F297" i="1"/>
  <c r="AW149" i="1"/>
  <c r="AW485" i="1"/>
  <c r="AW296" i="1"/>
  <c r="AS149" i="1"/>
  <c r="AS485" i="1"/>
  <c r="AS296" i="1"/>
  <c r="AO149" i="1"/>
  <c r="AO485" i="1"/>
  <c r="AO296" i="1"/>
  <c r="AK149" i="1"/>
  <c r="AK485" i="1"/>
  <c r="AK296" i="1"/>
  <c r="AG149" i="1"/>
  <c r="AC149" i="1"/>
  <c r="Y149" i="1"/>
  <c r="U149" i="1"/>
  <c r="Q149" i="1"/>
  <c r="Q296" i="1"/>
  <c r="M149" i="1"/>
  <c r="M296" i="1"/>
  <c r="I149" i="1"/>
  <c r="I296" i="1"/>
  <c r="E149" i="1"/>
  <c r="E485" i="1"/>
  <c r="E296" i="1"/>
  <c r="AX148" i="1"/>
  <c r="AX484" i="1"/>
  <c r="AX295" i="1"/>
  <c r="AT148" i="1"/>
  <c r="AT484" i="1"/>
  <c r="AT295" i="1"/>
  <c r="AP148" i="1"/>
  <c r="AP484" i="1"/>
  <c r="AP295" i="1"/>
  <c r="AL148" i="1"/>
  <c r="AL484" i="1"/>
  <c r="AL295" i="1"/>
  <c r="AH148" i="1"/>
  <c r="AH484" i="1"/>
  <c r="AH295" i="1"/>
  <c r="AD148" i="1"/>
  <c r="Z148" i="1"/>
  <c r="V148" i="1"/>
  <c r="R148" i="1"/>
  <c r="N148" i="1"/>
  <c r="N295" i="1"/>
  <c r="F15" i="13" s="1"/>
  <c r="J148" i="1"/>
  <c r="J295" i="1"/>
  <c r="F11" i="13" s="1"/>
  <c r="F148" i="1"/>
  <c r="F484" i="1"/>
  <c r="F295" i="1"/>
  <c r="F7" i="13" s="1"/>
  <c r="AW147" i="1"/>
  <c r="AW483" i="1"/>
  <c r="AW294" i="1"/>
  <c r="AS147" i="1"/>
  <c r="AS483" i="1"/>
  <c r="AS294" i="1"/>
  <c r="AO147" i="1"/>
  <c r="AO483" i="1"/>
  <c r="AO294" i="1"/>
  <c r="AK147" i="1"/>
  <c r="AK483" i="1"/>
  <c r="AK294" i="1"/>
  <c r="AG147" i="1"/>
  <c r="AC147" i="1"/>
  <c r="Y147" i="1"/>
  <c r="U147" i="1"/>
  <c r="Q147" i="1"/>
  <c r="Q294" i="1"/>
  <c r="M147" i="1"/>
  <c r="M294" i="1"/>
  <c r="I147" i="1"/>
  <c r="I294" i="1"/>
  <c r="E147" i="1"/>
  <c r="E483" i="1"/>
  <c r="E294" i="1"/>
  <c r="AX146" i="1"/>
  <c r="AX482" i="1"/>
  <c r="AX293" i="1"/>
  <c r="AT146" i="1"/>
  <c r="AT482" i="1"/>
  <c r="AT293" i="1"/>
  <c r="AP146" i="1"/>
  <c r="AP482" i="1"/>
  <c r="AP293" i="1"/>
  <c r="AL146" i="1"/>
  <c r="AL482" i="1"/>
  <c r="AL293" i="1"/>
  <c r="AH146" i="1"/>
  <c r="AH482" i="1"/>
  <c r="AH293" i="1"/>
  <c r="AD146" i="1"/>
  <c r="Z146" i="1"/>
  <c r="V146" i="1"/>
  <c r="R146" i="1"/>
  <c r="R293" i="1"/>
  <c r="N146" i="1"/>
  <c r="N293" i="1"/>
  <c r="J146" i="1"/>
  <c r="J293" i="1"/>
  <c r="F146" i="1"/>
  <c r="F482" i="1"/>
  <c r="F293" i="1"/>
  <c r="AW145" i="1"/>
  <c r="AW481" i="1"/>
  <c r="AW292" i="1"/>
  <c r="AS145" i="1"/>
  <c r="AS481" i="1"/>
  <c r="AS292" i="1"/>
  <c r="AO145" i="1"/>
  <c r="AO481" i="1"/>
  <c r="AO292" i="1"/>
  <c r="AK145" i="1"/>
  <c r="AK481" i="1"/>
  <c r="AK292" i="1"/>
  <c r="AG145" i="1"/>
  <c r="AC145" i="1"/>
  <c r="Y145" i="1"/>
  <c r="U145" i="1"/>
  <c r="Q145" i="1"/>
  <c r="Q292" i="1"/>
  <c r="M145" i="1"/>
  <c r="M292" i="1"/>
  <c r="I145" i="1"/>
  <c r="I292" i="1"/>
  <c r="E145" i="1"/>
  <c r="E481" i="1"/>
  <c r="E292" i="1"/>
  <c r="C124" i="1"/>
  <c r="D145" i="1"/>
  <c r="D481" i="1"/>
  <c r="D292" i="1"/>
  <c r="C128" i="1"/>
  <c r="D149" i="1"/>
  <c r="D485" i="1"/>
  <c r="D296" i="1"/>
  <c r="AW150" i="1"/>
  <c r="AW486" i="1"/>
  <c r="AW297" i="1"/>
  <c r="AS150" i="1"/>
  <c r="AS486" i="1"/>
  <c r="AS297" i="1"/>
  <c r="AO150" i="1"/>
  <c r="AO486" i="1"/>
  <c r="AO297" i="1"/>
  <c r="AK150" i="1"/>
  <c r="AK486" i="1"/>
  <c r="AK297" i="1"/>
  <c r="AG150" i="1"/>
  <c r="AC150" i="1"/>
  <c r="Y150" i="1"/>
  <c r="U150" i="1"/>
  <c r="Q150" i="1"/>
  <c r="Q297" i="1"/>
  <c r="M150" i="1"/>
  <c r="M297" i="1"/>
  <c r="I150" i="1"/>
  <c r="I297" i="1"/>
  <c r="E150" i="1"/>
  <c r="E486" i="1"/>
  <c r="E297" i="1"/>
  <c r="AX149" i="1"/>
  <c r="AX485" i="1"/>
  <c r="AX296" i="1"/>
  <c r="AT149" i="1"/>
  <c r="AT485" i="1"/>
  <c r="AT296" i="1"/>
  <c r="AP149" i="1"/>
  <c r="AP485" i="1"/>
  <c r="AP296" i="1"/>
  <c r="AL149" i="1"/>
  <c r="AL485" i="1"/>
  <c r="AL296" i="1"/>
  <c r="AH149" i="1"/>
  <c r="AH485" i="1"/>
  <c r="AH296" i="1"/>
  <c r="AD149" i="1"/>
  <c r="Z149" i="1"/>
  <c r="V149" i="1"/>
  <c r="R149" i="1"/>
  <c r="R296" i="1"/>
  <c r="N149" i="1"/>
  <c r="N296" i="1"/>
  <c r="J149" i="1"/>
  <c r="J296" i="1"/>
  <c r="F149" i="1"/>
  <c r="F485" i="1"/>
  <c r="F296" i="1"/>
  <c r="AW148" i="1"/>
  <c r="AW484" i="1"/>
  <c r="AW295" i="1"/>
  <c r="AS148" i="1"/>
  <c r="AS484" i="1"/>
  <c r="AS295" i="1"/>
  <c r="AO148" i="1"/>
  <c r="AO484" i="1"/>
  <c r="AO295" i="1"/>
  <c r="AK148" i="1"/>
  <c r="AK484" i="1"/>
  <c r="AK295" i="1"/>
  <c r="AG148" i="1"/>
  <c r="AC148" i="1"/>
  <c r="Y148" i="1"/>
  <c r="U148" i="1"/>
  <c r="Q148" i="1"/>
  <c r="Q295" i="1"/>
  <c r="F18" i="13" s="1"/>
  <c r="M148" i="1"/>
  <c r="M295" i="1"/>
  <c r="F14" i="13" s="1"/>
  <c r="I148" i="1"/>
  <c r="I295" i="1"/>
  <c r="F10" i="13" s="1"/>
  <c r="E148" i="1"/>
  <c r="E484" i="1"/>
  <c r="E295" i="1"/>
  <c r="F6" i="13" s="1"/>
  <c r="AX147" i="1"/>
  <c r="AX483" i="1"/>
  <c r="AX294" i="1"/>
  <c r="AT147" i="1"/>
  <c r="AT483" i="1"/>
  <c r="AT294" i="1"/>
  <c r="AP147" i="1"/>
  <c r="AP483" i="1"/>
  <c r="AP294" i="1"/>
  <c r="AL147" i="1"/>
  <c r="AL483" i="1"/>
  <c r="AL294" i="1"/>
  <c r="AH147" i="1"/>
  <c r="AH483" i="1"/>
  <c r="AH294" i="1"/>
  <c r="AD147" i="1"/>
  <c r="Z147" i="1"/>
  <c r="V147" i="1"/>
  <c r="R147" i="1"/>
  <c r="R294" i="1"/>
  <c r="N147" i="1"/>
  <c r="N294" i="1"/>
  <c r="J147" i="1"/>
  <c r="J294" i="1"/>
  <c r="F147" i="1"/>
  <c r="F483" i="1"/>
  <c r="F294" i="1"/>
  <c r="AW146" i="1"/>
  <c r="AW482" i="1"/>
  <c r="AW293" i="1"/>
  <c r="AS146" i="1"/>
  <c r="AS482" i="1"/>
  <c r="AS293" i="1"/>
  <c r="AO146" i="1"/>
  <c r="AO482" i="1"/>
  <c r="AO293" i="1"/>
  <c r="AK146" i="1"/>
  <c r="AK482" i="1"/>
  <c r="AK293" i="1"/>
  <c r="AG146" i="1"/>
  <c r="AC146" i="1"/>
  <c r="Y146" i="1"/>
  <c r="U146" i="1"/>
  <c r="Q146" i="1"/>
  <c r="Q293" i="1"/>
  <c r="M146" i="1"/>
  <c r="M293" i="1"/>
  <c r="I146" i="1"/>
  <c r="I293" i="1"/>
  <c r="E146" i="1"/>
  <c r="E482" i="1"/>
  <c r="E293" i="1"/>
  <c r="AX145" i="1"/>
  <c r="AX481" i="1"/>
  <c r="AX292" i="1"/>
  <c r="AT145" i="1"/>
  <c r="AT481" i="1"/>
  <c r="AT292" i="1"/>
  <c r="AP145" i="1"/>
  <c r="AP481" i="1"/>
  <c r="AP292" i="1"/>
  <c r="AL145" i="1"/>
  <c r="AL481" i="1"/>
  <c r="AL292" i="1"/>
  <c r="AH145" i="1"/>
  <c r="AH481" i="1"/>
  <c r="AH292" i="1"/>
  <c r="AD145" i="1"/>
  <c r="Z145" i="1"/>
  <c r="V145" i="1"/>
  <c r="R145" i="1"/>
  <c r="R292" i="1"/>
  <c r="N145" i="1"/>
  <c r="N292" i="1"/>
  <c r="J145" i="1"/>
  <c r="J292" i="1"/>
  <c r="F145" i="1"/>
  <c r="F481" i="1"/>
  <c r="F292" i="1"/>
  <c r="AY142" i="1"/>
  <c r="AU142" i="1"/>
  <c r="AQ142" i="1"/>
  <c r="AM142" i="1"/>
  <c r="AI142" i="1"/>
  <c r="AE142" i="1"/>
  <c r="AA142" i="1"/>
  <c r="W142" i="1"/>
  <c r="S142" i="1"/>
  <c r="O142" i="1"/>
  <c r="K142" i="1"/>
  <c r="G142" i="1"/>
  <c r="AY144" i="1"/>
  <c r="AU144" i="1"/>
  <c r="AQ144" i="1"/>
  <c r="AM144" i="1"/>
  <c r="AI144" i="1"/>
  <c r="AE144" i="1"/>
  <c r="AA144" i="1"/>
  <c r="W144" i="1"/>
  <c r="S144" i="1"/>
  <c r="O144" i="1"/>
  <c r="K144" i="1"/>
  <c r="G144" i="1"/>
  <c r="AZ144" i="1"/>
  <c r="AV144" i="1"/>
  <c r="AR144" i="1"/>
  <c r="AN144" i="1"/>
  <c r="AJ144" i="1"/>
  <c r="AF144" i="1"/>
  <c r="AB144" i="1"/>
  <c r="X144" i="1"/>
  <c r="T144" i="1"/>
  <c r="P144" i="1"/>
  <c r="L144" i="1"/>
  <c r="H144" i="1"/>
  <c r="C121" i="1"/>
  <c r="C142" i="1" s="1"/>
  <c r="D142" i="1"/>
  <c r="C122" i="1"/>
  <c r="C143" i="1" s="1"/>
  <c r="D143" i="1"/>
  <c r="C127" i="1"/>
  <c r="D148" i="1"/>
  <c r="D484" i="1"/>
  <c r="D295" i="1"/>
  <c r="F5" i="13" s="1"/>
  <c r="AZ150" i="1"/>
  <c r="AZ486" i="1"/>
  <c r="AZ297" i="1"/>
  <c r="AV150" i="1"/>
  <c r="AV486" i="1"/>
  <c r="AV297" i="1"/>
  <c r="AR150" i="1"/>
  <c r="AR486" i="1"/>
  <c r="AR297" i="1"/>
  <c r="AN150" i="1"/>
  <c r="AN486" i="1"/>
  <c r="AN297" i="1"/>
  <c r="AJ150" i="1"/>
  <c r="AJ486" i="1"/>
  <c r="AJ297" i="1"/>
  <c r="AF150" i="1"/>
  <c r="AB150" i="1"/>
  <c r="X150" i="1"/>
  <c r="T150" i="1"/>
  <c r="P150" i="1"/>
  <c r="P297" i="1"/>
  <c r="L150" i="1"/>
  <c r="L297" i="1"/>
  <c r="H150" i="1"/>
  <c r="H297" i="1"/>
  <c r="AY149" i="1"/>
  <c r="AY485" i="1"/>
  <c r="AY296" i="1"/>
  <c r="AU149" i="1"/>
  <c r="AU485" i="1"/>
  <c r="AU296" i="1"/>
  <c r="AQ149" i="1"/>
  <c r="AQ485" i="1"/>
  <c r="AQ296" i="1"/>
  <c r="AM149" i="1"/>
  <c r="AM485" i="1"/>
  <c r="AM296" i="1"/>
  <c r="AI149" i="1"/>
  <c r="AI485" i="1"/>
  <c r="AI296" i="1"/>
  <c r="AE149" i="1"/>
  <c r="AA149" i="1"/>
  <c r="W149" i="1"/>
  <c r="S149" i="1"/>
  <c r="O149" i="1"/>
  <c r="O296" i="1"/>
  <c r="K149" i="1"/>
  <c r="K296" i="1"/>
  <c r="G149" i="1"/>
  <c r="G485" i="1"/>
  <c r="G296" i="1"/>
  <c r="AZ148" i="1"/>
  <c r="AZ484" i="1"/>
  <c r="AZ295" i="1"/>
  <c r="AV148" i="1"/>
  <c r="AV484" i="1"/>
  <c r="AV295" i="1"/>
  <c r="AR148" i="1"/>
  <c r="AR484" i="1"/>
  <c r="AR295" i="1"/>
  <c r="AN148" i="1"/>
  <c r="AN484" i="1"/>
  <c r="AN295" i="1"/>
  <c r="AJ148" i="1"/>
  <c r="AJ484" i="1"/>
  <c r="AJ295" i="1"/>
  <c r="AF148" i="1"/>
  <c r="AB148" i="1"/>
  <c r="X148" i="1"/>
  <c r="T148" i="1"/>
  <c r="P148" i="1"/>
  <c r="P295" i="1"/>
  <c r="F17" i="13" s="1"/>
  <c r="L148" i="1"/>
  <c r="L295" i="1"/>
  <c r="F13" i="13" s="1"/>
  <c r="H148" i="1"/>
  <c r="H295" i="1"/>
  <c r="F9" i="13" s="1"/>
  <c r="AY147" i="1"/>
  <c r="AY483" i="1"/>
  <c r="AY294" i="1"/>
  <c r="AU147" i="1"/>
  <c r="AU483" i="1"/>
  <c r="AU294" i="1"/>
  <c r="AQ147" i="1"/>
  <c r="AQ483" i="1"/>
  <c r="AQ294" i="1"/>
  <c r="AM147" i="1"/>
  <c r="AM483" i="1"/>
  <c r="AM294" i="1"/>
  <c r="AI147" i="1"/>
  <c r="AI483" i="1"/>
  <c r="AI294" i="1"/>
  <c r="AE147" i="1"/>
  <c r="AA147" i="1"/>
  <c r="W147" i="1"/>
  <c r="S147" i="1"/>
  <c r="O147" i="1"/>
  <c r="O294" i="1"/>
  <c r="K147" i="1"/>
  <c r="K294" i="1"/>
  <c r="G147" i="1"/>
  <c r="G483" i="1"/>
  <c r="G294" i="1"/>
  <c r="AZ146" i="1"/>
  <c r="AZ482" i="1"/>
  <c r="AZ293" i="1"/>
  <c r="AV146" i="1"/>
  <c r="AV482" i="1"/>
  <c r="AV293" i="1"/>
  <c r="AR146" i="1"/>
  <c r="AR482" i="1"/>
  <c r="AR293" i="1"/>
  <c r="AN146" i="1"/>
  <c r="AN482" i="1"/>
  <c r="AN293" i="1"/>
  <c r="AJ146" i="1"/>
  <c r="AJ482" i="1"/>
  <c r="AJ293" i="1"/>
  <c r="AF146" i="1"/>
  <c r="AB146" i="1"/>
  <c r="X146" i="1"/>
  <c r="T146" i="1"/>
  <c r="P146" i="1"/>
  <c r="P293" i="1"/>
  <c r="L146" i="1"/>
  <c r="L293" i="1"/>
  <c r="H146" i="1"/>
  <c r="H293" i="1"/>
  <c r="AY145" i="1"/>
  <c r="AY481" i="1"/>
  <c r="AY292" i="1"/>
  <c r="AU145" i="1"/>
  <c r="AU481" i="1"/>
  <c r="AU292" i="1"/>
  <c r="AQ145" i="1"/>
  <c r="AQ481" i="1"/>
  <c r="AQ292" i="1"/>
  <c r="AM145" i="1"/>
  <c r="AM481" i="1"/>
  <c r="AM292" i="1"/>
  <c r="AI145" i="1"/>
  <c r="AI481" i="1"/>
  <c r="AI292" i="1"/>
  <c r="AE145" i="1"/>
  <c r="AA145" i="1"/>
  <c r="W145" i="1"/>
  <c r="S145" i="1"/>
  <c r="O145" i="1"/>
  <c r="O292" i="1"/>
  <c r="K145" i="1"/>
  <c r="K292" i="1"/>
  <c r="G145" i="1"/>
  <c r="G481" i="1"/>
  <c r="G292" i="1"/>
  <c r="C123" i="1"/>
  <c r="D144" i="1"/>
  <c r="C126" i="1"/>
  <c r="D147" i="1"/>
  <c r="D483" i="1"/>
  <c r="D294" i="1"/>
  <c r="AY150" i="1"/>
  <c r="AY486" i="1"/>
  <c r="AY297" i="1"/>
  <c r="AU150" i="1"/>
  <c r="AU486" i="1"/>
  <c r="AU297" i="1"/>
  <c r="AQ150" i="1"/>
  <c r="AQ486" i="1"/>
  <c r="AQ297" i="1"/>
  <c r="AM150" i="1"/>
  <c r="AM486" i="1"/>
  <c r="AM297" i="1"/>
  <c r="AI150" i="1"/>
  <c r="AI486" i="1"/>
  <c r="AI297" i="1"/>
  <c r="AE150" i="1"/>
  <c r="AA150" i="1"/>
  <c r="W150" i="1"/>
  <c r="S150" i="1"/>
  <c r="O150" i="1"/>
  <c r="O297" i="1"/>
  <c r="K150" i="1"/>
  <c r="K297" i="1"/>
  <c r="G150" i="1"/>
  <c r="G486" i="1"/>
  <c r="G297" i="1"/>
  <c r="AZ149" i="1"/>
  <c r="AZ485" i="1"/>
  <c r="AZ296" i="1"/>
  <c r="AV149" i="1"/>
  <c r="AV485" i="1"/>
  <c r="AV296" i="1"/>
  <c r="AR149" i="1"/>
  <c r="AR485" i="1"/>
  <c r="AR296" i="1"/>
  <c r="AN149" i="1"/>
  <c r="AN485" i="1"/>
  <c r="AN296" i="1"/>
  <c r="AJ149" i="1"/>
  <c r="AJ485" i="1"/>
  <c r="AJ296" i="1"/>
  <c r="AF149" i="1"/>
  <c r="AB149" i="1"/>
  <c r="X149" i="1"/>
  <c r="T149" i="1"/>
  <c r="P149" i="1"/>
  <c r="P296" i="1"/>
  <c r="L149" i="1"/>
  <c r="L296" i="1"/>
  <c r="H149" i="1"/>
  <c r="H296" i="1"/>
  <c r="AY148" i="1"/>
  <c r="AY484" i="1"/>
  <c r="AY295" i="1"/>
  <c r="AU148" i="1"/>
  <c r="AU484" i="1"/>
  <c r="AU295" i="1"/>
  <c r="AQ148" i="1"/>
  <c r="AQ484" i="1"/>
  <c r="AQ295" i="1"/>
  <c r="AM148" i="1"/>
  <c r="AM484" i="1"/>
  <c r="AM295" i="1"/>
  <c r="AI148" i="1"/>
  <c r="AI484" i="1"/>
  <c r="AI295" i="1"/>
  <c r="AE148" i="1"/>
  <c r="AA148" i="1"/>
  <c r="W148" i="1"/>
  <c r="S148" i="1"/>
  <c r="O148" i="1"/>
  <c r="O295" i="1"/>
  <c r="F16" i="13" s="1"/>
  <c r="K148" i="1"/>
  <c r="K295" i="1"/>
  <c r="F12" i="13" s="1"/>
  <c r="G148" i="1"/>
  <c r="G484" i="1"/>
  <c r="G295" i="1"/>
  <c r="F8" i="13" s="1"/>
  <c r="AZ147" i="1"/>
  <c r="AZ483" i="1"/>
  <c r="AZ294" i="1"/>
  <c r="AV147" i="1"/>
  <c r="AV483" i="1"/>
  <c r="AV294" i="1"/>
  <c r="AR147" i="1"/>
  <c r="AR483" i="1"/>
  <c r="AR294" i="1"/>
  <c r="AN147" i="1"/>
  <c r="AN483" i="1"/>
  <c r="AN294" i="1"/>
  <c r="AJ147" i="1"/>
  <c r="AJ483" i="1"/>
  <c r="AJ294" i="1"/>
  <c r="AF147" i="1"/>
  <c r="AB147" i="1"/>
  <c r="X147" i="1"/>
  <c r="T147" i="1"/>
  <c r="P147" i="1"/>
  <c r="P294" i="1"/>
  <c r="L147" i="1"/>
  <c r="L294" i="1"/>
  <c r="H147" i="1"/>
  <c r="H294" i="1"/>
  <c r="AY146" i="1"/>
  <c r="AY482" i="1"/>
  <c r="AY293" i="1"/>
  <c r="AU146" i="1"/>
  <c r="AU482" i="1"/>
  <c r="AU293" i="1"/>
  <c r="AQ146" i="1"/>
  <c r="AQ482" i="1"/>
  <c r="AQ293" i="1"/>
  <c r="AM146" i="1"/>
  <c r="AM482" i="1"/>
  <c r="AM293" i="1"/>
  <c r="AI146" i="1"/>
  <c r="AI482" i="1"/>
  <c r="AI293" i="1"/>
  <c r="AE146" i="1"/>
  <c r="AA146" i="1"/>
  <c r="W146" i="1"/>
  <c r="S146" i="1"/>
  <c r="O146" i="1"/>
  <c r="O293" i="1"/>
  <c r="K146" i="1"/>
  <c r="K293" i="1"/>
  <c r="G146" i="1"/>
  <c r="G482" i="1"/>
  <c r="G293" i="1"/>
  <c r="AZ145" i="1"/>
  <c r="AZ481" i="1"/>
  <c r="AZ292" i="1"/>
  <c r="AV145" i="1"/>
  <c r="AV481" i="1"/>
  <c r="AV292" i="1"/>
  <c r="AR145" i="1"/>
  <c r="AR481" i="1"/>
  <c r="AR292" i="1"/>
  <c r="AN145" i="1"/>
  <c r="AN481" i="1"/>
  <c r="AN292" i="1"/>
  <c r="AJ145" i="1"/>
  <c r="AJ481" i="1"/>
  <c r="AJ292" i="1"/>
  <c r="AF145" i="1"/>
  <c r="AB145" i="1"/>
  <c r="X145" i="1"/>
  <c r="T145" i="1"/>
  <c r="P145" i="1"/>
  <c r="P292" i="1"/>
  <c r="L145" i="1"/>
  <c r="L292" i="1"/>
  <c r="H145" i="1"/>
  <c r="H292" i="1"/>
  <c r="AW142" i="1"/>
  <c r="AS142" i="1"/>
  <c r="AO142" i="1"/>
  <c r="AK142" i="1"/>
  <c r="AG142" i="1"/>
  <c r="AC142" i="1"/>
  <c r="Y142" i="1"/>
  <c r="U142" i="1"/>
  <c r="Q142" i="1"/>
  <c r="M142" i="1"/>
  <c r="I142" i="1"/>
  <c r="E142" i="1"/>
  <c r="AW144" i="1"/>
  <c r="AS144" i="1"/>
  <c r="AO144" i="1"/>
  <c r="AK144" i="1"/>
  <c r="AG144" i="1"/>
  <c r="AC144" i="1"/>
  <c r="Y144" i="1"/>
  <c r="U144" i="1"/>
  <c r="Q144" i="1"/>
  <c r="M144" i="1"/>
  <c r="I144" i="1"/>
  <c r="E144" i="1"/>
  <c r="AX144" i="1"/>
  <c r="AT144" i="1"/>
  <c r="AP144" i="1"/>
  <c r="AL144" i="1"/>
  <c r="AH144" i="1"/>
  <c r="AD144" i="1"/>
  <c r="Z144" i="1"/>
  <c r="V144" i="1"/>
  <c r="R144" i="1"/>
  <c r="N144" i="1"/>
  <c r="J144" i="1"/>
  <c r="F144" i="1"/>
  <c r="B42" i="10"/>
  <c r="B71" i="10"/>
  <c r="B101" i="10" s="1"/>
  <c r="B131" i="10" s="1"/>
  <c r="B161" i="10" s="1"/>
  <c r="B191" i="10" s="1"/>
  <c r="B221" i="10" s="1"/>
  <c r="C136" i="1"/>
  <c r="B283" i="1"/>
  <c r="B304" i="1" s="1"/>
  <c r="B371" i="1"/>
  <c r="B392" i="1" s="1"/>
  <c r="B203" i="1"/>
  <c r="B224" i="1" s="1"/>
  <c r="B245" i="1" s="1"/>
  <c r="B266" i="1" s="1"/>
  <c r="B367" i="1"/>
  <c r="B388" i="1" s="1"/>
  <c r="B373" i="1"/>
  <c r="B394" i="1" s="1"/>
  <c r="AW480" i="1"/>
  <c r="AW291" i="1"/>
  <c r="AS480" i="1"/>
  <c r="AS291" i="1"/>
  <c r="AO480" i="1"/>
  <c r="AO291" i="1"/>
  <c r="AK480" i="1"/>
  <c r="AK291" i="1"/>
  <c r="AX479" i="1"/>
  <c r="AX290" i="1"/>
  <c r="AT479" i="1"/>
  <c r="AT290" i="1"/>
  <c r="AP479" i="1"/>
  <c r="AP290" i="1"/>
  <c r="AL479" i="1"/>
  <c r="AL290" i="1"/>
  <c r="AH479" i="1"/>
  <c r="AH290" i="1"/>
  <c r="AW478" i="1"/>
  <c r="AW289" i="1"/>
  <c r="AS478" i="1"/>
  <c r="AS289" i="1"/>
  <c r="AO478" i="1"/>
  <c r="AO289" i="1"/>
  <c r="AK478" i="1"/>
  <c r="AK289" i="1"/>
  <c r="AX477" i="1"/>
  <c r="AX288" i="1"/>
  <c r="AT477" i="1"/>
  <c r="AT288" i="1"/>
  <c r="AP477" i="1"/>
  <c r="AP288" i="1"/>
  <c r="AL477" i="1"/>
  <c r="AL288" i="1"/>
  <c r="AH477" i="1"/>
  <c r="AH288" i="1"/>
  <c r="AW476" i="1"/>
  <c r="AW287" i="1"/>
  <c r="AS476" i="1"/>
  <c r="AS287" i="1"/>
  <c r="AO476" i="1"/>
  <c r="AO287" i="1"/>
  <c r="AK476" i="1"/>
  <c r="AK287" i="1"/>
  <c r="AX475" i="1"/>
  <c r="AX286" i="1"/>
  <c r="AT475" i="1"/>
  <c r="AT286" i="1"/>
  <c r="AP475" i="1"/>
  <c r="AP286" i="1"/>
  <c r="AL475" i="1"/>
  <c r="AL286" i="1"/>
  <c r="AH475" i="1"/>
  <c r="AH286" i="1"/>
  <c r="AX480" i="1"/>
  <c r="AX291" i="1"/>
  <c r="AT480" i="1"/>
  <c r="AT291" i="1"/>
  <c r="AP480" i="1"/>
  <c r="AP291" i="1"/>
  <c r="AL480" i="1"/>
  <c r="AL291" i="1"/>
  <c r="AH480" i="1"/>
  <c r="AH291" i="1"/>
  <c r="AW479" i="1"/>
  <c r="AW290" i="1"/>
  <c r="AS479" i="1"/>
  <c r="AS290" i="1"/>
  <c r="AO479" i="1"/>
  <c r="AO290" i="1"/>
  <c r="AK479" i="1"/>
  <c r="AK290" i="1"/>
  <c r="AX478" i="1"/>
  <c r="AX499" i="1" s="1"/>
  <c r="AX289" i="1"/>
  <c r="AX310" i="1" s="1"/>
  <c r="AT478" i="1"/>
  <c r="AT499" i="1" s="1"/>
  <c r="AT289" i="1"/>
  <c r="AT310" i="1" s="1"/>
  <c r="AP478" i="1"/>
  <c r="AP499" i="1" s="1"/>
  <c r="AP289" i="1"/>
  <c r="AP310" i="1" s="1"/>
  <c r="AL478" i="1"/>
  <c r="AL499" i="1" s="1"/>
  <c r="AL289" i="1"/>
  <c r="AL310" i="1" s="1"/>
  <c r="AH478" i="1"/>
  <c r="AH499" i="1" s="1"/>
  <c r="AH289" i="1"/>
  <c r="AH310" i="1" s="1"/>
  <c r="AW477" i="1"/>
  <c r="AW288" i="1"/>
  <c r="AS477" i="1"/>
  <c r="AS288" i="1"/>
  <c r="AO477" i="1"/>
  <c r="AO288" i="1"/>
  <c r="AK477" i="1"/>
  <c r="AK288" i="1"/>
  <c r="AX476" i="1"/>
  <c r="AX497" i="1" s="1"/>
  <c r="AX287" i="1"/>
  <c r="AX308" i="1" s="1"/>
  <c r="AT476" i="1"/>
  <c r="AT497" i="1" s="1"/>
  <c r="AT287" i="1"/>
  <c r="AT308" i="1" s="1"/>
  <c r="AP476" i="1"/>
  <c r="AP497" i="1" s="1"/>
  <c r="AP287" i="1"/>
  <c r="AP308" i="1" s="1"/>
  <c r="AL476" i="1"/>
  <c r="AL497" i="1" s="1"/>
  <c r="AL287" i="1"/>
  <c r="AL308" i="1" s="1"/>
  <c r="AH476" i="1"/>
  <c r="AH497" i="1" s="1"/>
  <c r="AH287" i="1"/>
  <c r="AH308" i="1" s="1"/>
  <c r="AW475" i="1"/>
  <c r="AW286" i="1"/>
  <c r="AS475" i="1"/>
  <c r="AS286" i="1"/>
  <c r="AO475" i="1"/>
  <c r="AO286" i="1"/>
  <c r="AK475" i="1"/>
  <c r="AK286" i="1"/>
  <c r="AW474" i="1"/>
  <c r="AW285" i="1"/>
  <c r="AS474" i="1"/>
  <c r="AS285" i="1"/>
  <c r="AO474" i="1"/>
  <c r="AO285" i="1"/>
  <c r="AK474" i="1"/>
  <c r="AK285" i="1"/>
  <c r="AX473" i="1"/>
  <c r="AX284" i="1"/>
  <c r="AT473" i="1"/>
  <c r="AT284" i="1"/>
  <c r="AP473" i="1"/>
  <c r="AP284" i="1"/>
  <c r="AL473" i="1"/>
  <c r="AL284" i="1"/>
  <c r="AH473" i="1"/>
  <c r="AH284" i="1"/>
  <c r="AW472" i="1"/>
  <c r="AW283" i="1"/>
  <c r="AS472" i="1"/>
  <c r="AS283" i="1"/>
  <c r="AO472" i="1"/>
  <c r="AO283" i="1"/>
  <c r="AK472" i="1"/>
  <c r="AK283" i="1"/>
  <c r="AX471" i="1"/>
  <c r="AX492" i="1" s="1"/>
  <c r="AX282" i="1"/>
  <c r="AX303" i="1" s="1"/>
  <c r="AT471" i="1"/>
  <c r="AT492" i="1" s="1"/>
  <c r="AT282" i="1"/>
  <c r="AT303" i="1" s="1"/>
  <c r="AP471" i="1"/>
  <c r="AP492" i="1" s="1"/>
  <c r="AP282" i="1"/>
  <c r="AP303" i="1" s="1"/>
  <c r="AL471" i="1"/>
  <c r="AL492" i="1" s="1"/>
  <c r="AL282" i="1"/>
  <c r="AL303" i="1" s="1"/>
  <c r="AH471" i="1"/>
  <c r="AH492" i="1" s="1"/>
  <c r="AH282" i="1"/>
  <c r="AH303" i="1" s="1"/>
  <c r="AX474" i="1"/>
  <c r="AX285" i="1"/>
  <c r="AT474" i="1"/>
  <c r="AT285" i="1"/>
  <c r="AP474" i="1"/>
  <c r="AP285" i="1"/>
  <c r="AL474" i="1"/>
  <c r="AL285" i="1"/>
  <c r="AH474" i="1"/>
  <c r="AH285" i="1"/>
  <c r="AW473" i="1"/>
  <c r="AW494" i="1" s="1"/>
  <c r="AW284" i="1"/>
  <c r="AW305" i="1" s="1"/>
  <c r="AS473" i="1"/>
  <c r="AS494" i="1" s="1"/>
  <c r="AS284" i="1"/>
  <c r="AS305" i="1" s="1"/>
  <c r="AO473" i="1"/>
  <c r="AO494" i="1" s="1"/>
  <c r="AO284" i="1"/>
  <c r="AO305" i="1" s="1"/>
  <c r="AK473" i="1"/>
  <c r="AK494" i="1" s="1"/>
  <c r="AK284" i="1"/>
  <c r="AK305" i="1" s="1"/>
  <c r="AX472" i="1"/>
  <c r="AX493" i="1" s="1"/>
  <c r="AX283" i="1"/>
  <c r="AX304" i="1" s="1"/>
  <c r="AT472" i="1"/>
  <c r="AT493" i="1" s="1"/>
  <c r="AT283" i="1"/>
  <c r="AT304" i="1" s="1"/>
  <c r="AP472" i="1"/>
  <c r="AP493" i="1" s="1"/>
  <c r="AP283" i="1"/>
  <c r="AP304" i="1" s="1"/>
  <c r="AL472" i="1"/>
  <c r="AL493" i="1" s="1"/>
  <c r="AL283" i="1"/>
  <c r="AL304" i="1" s="1"/>
  <c r="AH472" i="1"/>
  <c r="AH493" i="1" s="1"/>
  <c r="AH283" i="1"/>
  <c r="AH304" i="1" s="1"/>
  <c r="AW471" i="1"/>
  <c r="AW492" i="1" s="1"/>
  <c r="AW282" i="1"/>
  <c r="AW303" i="1" s="1"/>
  <c r="AS471" i="1"/>
  <c r="AS492" i="1" s="1"/>
  <c r="AS282" i="1"/>
  <c r="AS303" i="1" s="1"/>
  <c r="AO471" i="1"/>
  <c r="AO492" i="1" s="1"/>
  <c r="AO282" i="1"/>
  <c r="AO303" i="1" s="1"/>
  <c r="AK471" i="1"/>
  <c r="AK492" i="1" s="1"/>
  <c r="AK282" i="1"/>
  <c r="AK303" i="1" s="1"/>
  <c r="AY480" i="1"/>
  <c r="AY291" i="1"/>
  <c r="AU480" i="1"/>
  <c r="AU291" i="1"/>
  <c r="AQ480" i="1"/>
  <c r="AQ291" i="1"/>
  <c r="AM480" i="1"/>
  <c r="AM291" i="1"/>
  <c r="AI480" i="1"/>
  <c r="AI291" i="1"/>
  <c r="AZ479" i="1"/>
  <c r="AZ290" i="1"/>
  <c r="AV479" i="1"/>
  <c r="AV290" i="1"/>
  <c r="AR479" i="1"/>
  <c r="AR290" i="1"/>
  <c r="AN479" i="1"/>
  <c r="AN290" i="1"/>
  <c r="AJ479" i="1"/>
  <c r="AJ290" i="1"/>
  <c r="AY478" i="1"/>
  <c r="AY289" i="1"/>
  <c r="AU478" i="1"/>
  <c r="AU289" i="1"/>
  <c r="AQ478" i="1"/>
  <c r="AQ289" i="1"/>
  <c r="AM478" i="1"/>
  <c r="AM289" i="1"/>
  <c r="AI478" i="1"/>
  <c r="AI289" i="1"/>
  <c r="AZ477" i="1"/>
  <c r="AZ288" i="1"/>
  <c r="AV477" i="1"/>
  <c r="AV288" i="1"/>
  <c r="AR477" i="1"/>
  <c r="AR288" i="1"/>
  <c r="AN477" i="1"/>
  <c r="AN288" i="1"/>
  <c r="AJ477" i="1"/>
  <c r="AJ288" i="1"/>
  <c r="AY476" i="1"/>
  <c r="AY287" i="1"/>
  <c r="AU476" i="1"/>
  <c r="AU287" i="1"/>
  <c r="AQ476" i="1"/>
  <c r="AQ287" i="1"/>
  <c r="AM476" i="1"/>
  <c r="AM287" i="1"/>
  <c r="AI476" i="1"/>
  <c r="AI287" i="1"/>
  <c r="AZ475" i="1"/>
  <c r="AZ286" i="1"/>
  <c r="AV475" i="1"/>
  <c r="AV286" i="1"/>
  <c r="AR475" i="1"/>
  <c r="AR286" i="1"/>
  <c r="AN475" i="1"/>
  <c r="AN286" i="1"/>
  <c r="AJ475" i="1"/>
  <c r="AJ286" i="1"/>
  <c r="AZ480" i="1"/>
  <c r="AZ291" i="1"/>
  <c r="AV480" i="1"/>
  <c r="AV291" i="1"/>
  <c r="AR480" i="1"/>
  <c r="AR291" i="1"/>
  <c r="AN480" i="1"/>
  <c r="AN291" i="1"/>
  <c r="AJ480" i="1"/>
  <c r="AJ291" i="1"/>
  <c r="AY479" i="1"/>
  <c r="AY290" i="1"/>
  <c r="AU479" i="1"/>
  <c r="AU290" i="1"/>
  <c r="AQ479" i="1"/>
  <c r="AQ290" i="1"/>
  <c r="AM479" i="1"/>
  <c r="AM290" i="1"/>
  <c r="AI479" i="1"/>
  <c r="AI290" i="1"/>
  <c r="AZ478" i="1"/>
  <c r="AZ499" i="1" s="1"/>
  <c r="AZ289" i="1"/>
  <c r="AZ310" i="1" s="1"/>
  <c r="AV478" i="1"/>
  <c r="AV499" i="1" s="1"/>
  <c r="AV289" i="1"/>
  <c r="AV310" i="1" s="1"/>
  <c r="AR478" i="1"/>
  <c r="AR499" i="1" s="1"/>
  <c r="AR289" i="1"/>
  <c r="AR310" i="1" s="1"/>
  <c r="AN478" i="1"/>
  <c r="AN499" i="1" s="1"/>
  <c r="AN289" i="1"/>
  <c r="AN310" i="1" s="1"/>
  <c r="AJ478" i="1"/>
  <c r="AJ499" i="1" s="1"/>
  <c r="AJ289" i="1"/>
  <c r="AJ310" i="1" s="1"/>
  <c r="AY477" i="1"/>
  <c r="AY288" i="1"/>
  <c r="AU477" i="1"/>
  <c r="AU288" i="1"/>
  <c r="AQ477" i="1"/>
  <c r="AQ288" i="1"/>
  <c r="AM477" i="1"/>
  <c r="AM288" i="1"/>
  <c r="AI477" i="1"/>
  <c r="AI288" i="1"/>
  <c r="AZ476" i="1"/>
  <c r="AZ497" i="1" s="1"/>
  <c r="AZ287" i="1"/>
  <c r="AZ308" i="1" s="1"/>
  <c r="AV476" i="1"/>
  <c r="AV497" i="1" s="1"/>
  <c r="AV287" i="1"/>
  <c r="AV308" i="1" s="1"/>
  <c r="AR476" i="1"/>
  <c r="AR497" i="1" s="1"/>
  <c r="AR287" i="1"/>
  <c r="AR308" i="1" s="1"/>
  <c r="AN476" i="1"/>
  <c r="AN497" i="1" s="1"/>
  <c r="AN287" i="1"/>
  <c r="AN308" i="1" s="1"/>
  <c r="AJ476" i="1"/>
  <c r="AJ497" i="1" s="1"/>
  <c r="AJ287" i="1"/>
  <c r="AJ308" i="1" s="1"/>
  <c r="AY475" i="1"/>
  <c r="AY286" i="1"/>
  <c r="AU475" i="1"/>
  <c r="AU286" i="1"/>
  <c r="AQ475" i="1"/>
  <c r="AQ286" i="1"/>
  <c r="AM475" i="1"/>
  <c r="AM286" i="1"/>
  <c r="AI475" i="1"/>
  <c r="AI286" i="1"/>
  <c r="AY474" i="1"/>
  <c r="AY285" i="1"/>
  <c r="AU474" i="1"/>
  <c r="AU285" i="1"/>
  <c r="AQ474" i="1"/>
  <c r="AQ285" i="1"/>
  <c r="AM474" i="1"/>
  <c r="AM285" i="1"/>
  <c r="AI474" i="1"/>
  <c r="AI285" i="1"/>
  <c r="AZ473" i="1"/>
  <c r="AZ284" i="1"/>
  <c r="AV473" i="1"/>
  <c r="AV284" i="1"/>
  <c r="AR473" i="1"/>
  <c r="AR284" i="1"/>
  <c r="AN473" i="1"/>
  <c r="AN284" i="1"/>
  <c r="AJ473" i="1"/>
  <c r="AJ284" i="1"/>
  <c r="AY472" i="1"/>
  <c r="AY283" i="1"/>
  <c r="AU472" i="1"/>
  <c r="AU283" i="1"/>
  <c r="AQ472" i="1"/>
  <c r="AQ283" i="1"/>
  <c r="AM472" i="1"/>
  <c r="AM283" i="1"/>
  <c r="AI472" i="1"/>
  <c r="AI283" i="1"/>
  <c r="AZ471" i="1"/>
  <c r="AZ492" i="1" s="1"/>
  <c r="AZ282" i="1"/>
  <c r="AZ303" i="1" s="1"/>
  <c r="AV471" i="1"/>
  <c r="AV492" i="1" s="1"/>
  <c r="AV282" i="1"/>
  <c r="AV303" i="1" s="1"/>
  <c r="AR471" i="1"/>
  <c r="AR492" i="1" s="1"/>
  <c r="AR282" i="1"/>
  <c r="AR303" i="1" s="1"/>
  <c r="AN471" i="1"/>
  <c r="AN492" i="1" s="1"/>
  <c r="AN282" i="1"/>
  <c r="AN303" i="1" s="1"/>
  <c r="AJ471" i="1"/>
  <c r="AJ492" i="1" s="1"/>
  <c r="AJ282" i="1"/>
  <c r="AJ303" i="1" s="1"/>
  <c r="AZ474" i="1"/>
  <c r="AZ285" i="1"/>
  <c r="AV474" i="1"/>
  <c r="AV285" i="1"/>
  <c r="AR474" i="1"/>
  <c r="AR285" i="1"/>
  <c r="AN474" i="1"/>
  <c r="AN285" i="1"/>
  <c r="AJ474" i="1"/>
  <c r="AJ285" i="1"/>
  <c r="AY473" i="1"/>
  <c r="AY494" i="1" s="1"/>
  <c r="AY284" i="1"/>
  <c r="AY305" i="1" s="1"/>
  <c r="AU473" i="1"/>
  <c r="AU494" i="1" s="1"/>
  <c r="AU284" i="1"/>
  <c r="AU305" i="1" s="1"/>
  <c r="AQ473" i="1"/>
  <c r="AQ494" i="1" s="1"/>
  <c r="AQ284" i="1"/>
  <c r="AQ305" i="1" s="1"/>
  <c r="AM473" i="1"/>
  <c r="AM494" i="1" s="1"/>
  <c r="AM284" i="1"/>
  <c r="AM305" i="1" s="1"/>
  <c r="AI473" i="1"/>
  <c r="AI494" i="1" s="1"/>
  <c r="AI284" i="1"/>
  <c r="AI305" i="1" s="1"/>
  <c r="AZ472" i="1"/>
  <c r="AZ493" i="1" s="1"/>
  <c r="AZ283" i="1"/>
  <c r="AZ304" i="1" s="1"/>
  <c r="AV472" i="1"/>
  <c r="AV493" i="1" s="1"/>
  <c r="AV283" i="1"/>
  <c r="AV304" i="1" s="1"/>
  <c r="AR472" i="1"/>
  <c r="AR493" i="1" s="1"/>
  <c r="AR283" i="1"/>
  <c r="AR304" i="1" s="1"/>
  <c r="AN472" i="1"/>
  <c r="AN493" i="1" s="1"/>
  <c r="AN283" i="1"/>
  <c r="AN304" i="1" s="1"/>
  <c r="AJ472" i="1"/>
  <c r="AJ493" i="1" s="1"/>
  <c r="AJ283" i="1"/>
  <c r="AJ304" i="1" s="1"/>
  <c r="AY471" i="1"/>
  <c r="AY492" i="1" s="1"/>
  <c r="AY282" i="1"/>
  <c r="AY303" i="1" s="1"/>
  <c r="AU471" i="1"/>
  <c r="AU492" i="1" s="1"/>
  <c r="AU282" i="1"/>
  <c r="AU303" i="1" s="1"/>
  <c r="AQ471" i="1"/>
  <c r="AQ492" i="1" s="1"/>
  <c r="AQ282" i="1"/>
  <c r="AQ303" i="1" s="1"/>
  <c r="AM471" i="1"/>
  <c r="AM492" i="1" s="1"/>
  <c r="AM282" i="1"/>
  <c r="AM303" i="1" s="1"/>
  <c r="AI471" i="1"/>
  <c r="AI492" i="1" s="1"/>
  <c r="AI282" i="1"/>
  <c r="AI303" i="1" s="1"/>
  <c r="M3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D408" i="1"/>
  <c r="D450" i="1" s="1"/>
  <c r="B413" i="1"/>
  <c r="B434" i="1" s="1"/>
  <c r="B455" i="1" s="1"/>
  <c r="B476" i="1"/>
  <c r="B497" i="1" s="1"/>
  <c r="B518" i="1" s="1"/>
  <c r="B411" i="1"/>
  <c r="B432" i="1" s="1"/>
  <c r="B453" i="1" s="1"/>
  <c r="B474" i="1"/>
  <c r="B495" i="1" s="1"/>
  <c r="B516" i="1" s="1"/>
  <c r="B409" i="1"/>
  <c r="B430" i="1" s="1"/>
  <c r="B451" i="1" s="1"/>
  <c r="B472" i="1"/>
  <c r="B493" i="1" s="1"/>
  <c r="B514" i="1" s="1"/>
  <c r="B415" i="1"/>
  <c r="B436" i="1" s="1"/>
  <c r="B457" i="1" s="1"/>
  <c r="B478" i="1"/>
  <c r="B499" i="1" s="1"/>
  <c r="B520" i="1" s="1"/>
  <c r="B414" i="1"/>
  <c r="B435" i="1" s="1"/>
  <c r="B456" i="1" s="1"/>
  <c r="B477" i="1"/>
  <c r="B498" i="1" s="1"/>
  <c r="B519" i="1" s="1"/>
  <c r="B410" i="1"/>
  <c r="B431" i="1" s="1"/>
  <c r="B452" i="1" s="1"/>
  <c r="B473" i="1"/>
  <c r="B494" i="1" s="1"/>
  <c r="B515" i="1" s="1"/>
  <c r="B416" i="1"/>
  <c r="B437" i="1" s="1"/>
  <c r="B458" i="1" s="1"/>
  <c r="B479" i="1"/>
  <c r="B500" i="1" s="1"/>
  <c r="B521" i="1" s="1"/>
  <c r="B412" i="1"/>
  <c r="B433" i="1" s="1"/>
  <c r="B454" i="1" s="1"/>
  <c r="B475" i="1"/>
  <c r="B496" i="1" s="1"/>
  <c r="B517" i="1" s="1"/>
  <c r="B291" i="1"/>
  <c r="B312" i="1" s="1"/>
  <c r="B375" i="1"/>
  <c r="B396" i="1" s="1"/>
  <c r="I1" i="5"/>
  <c r="G8" i="13" l="1"/>
  <c r="H8" i="13"/>
  <c r="G435" i="1"/>
  <c r="G456" i="1"/>
  <c r="F446" i="1"/>
  <c r="F467" i="1"/>
  <c r="E430" i="1"/>
  <c r="E451" i="1"/>
  <c r="R402" i="1"/>
  <c r="R400" i="1"/>
  <c r="R398" i="1"/>
  <c r="R396" i="1"/>
  <c r="R394" i="1"/>
  <c r="R392" i="1"/>
  <c r="R390" i="1"/>
  <c r="R388" i="1"/>
  <c r="D434" i="1"/>
  <c r="D455" i="1"/>
  <c r="E433" i="1"/>
  <c r="E454" i="1"/>
  <c r="D433" i="1"/>
  <c r="D454" i="1"/>
  <c r="G7" i="13"/>
  <c r="H7" i="13"/>
  <c r="H5" i="13"/>
  <c r="G5" i="13"/>
  <c r="E440" i="1"/>
  <c r="E461" i="1"/>
  <c r="E437" i="1"/>
  <c r="E458" i="1"/>
  <c r="G432" i="1"/>
  <c r="G453" i="1"/>
  <c r="E434" i="1"/>
  <c r="E455" i="1"/>
  <c r="D431" i="1"/>
  <c r="D452" i="1"/>
  <c r="R395" i="1"/>
  <c r="R393" i="1"/>
  <c r="E445" i="1"/>
  <c r="E466" i="1"/>
  <c r="F435" i="1"/>
  <c r="F456" i="1"/>
  <c r="D488" i="1"/>
  <c r="D467" i="1"/>
  <c r="H6" i="13"/>
  <c r="G6" i="13"/>
  <c r="G446" i="1"/>
  <c r="G467" i="1"/>
  <c r="A32" i="13"/>
  <c r="R401" i="1"/>
  <c r="F432" i="1"/>
  <c r="R194" i="1"/>
  <c r="F440" i="1"/>
  <c r="AT320" i="1"/>
  <c r="R403" i="1"/>
  <c r="AK319" i="1"/>
  <c r="AO508" i="1"/>
  <c r="AS319" i="1"/>
  <c r="AW508" i="1"/>
  <c r="AH509" i="1"/>
  <c r="AJ319" i="1"/>
  <c r="AN508" i="1"/>
  <c r="AR319" i="1"/>
  <c r="AV508" i="1"/>
  <c r="AZ319" i="1"/>
  <c r="AM509" i="1"/>
  <c r="AP509" i="1"/>
  <c r="AV320" i="1"/>
  <c r="AZ509" i="1"/>
  <c r="C151" i="1"/>
  <c r="AR320" i="1"/>
  <c r="AW509" i="1"/>
  <c r="R193" i="1"/>
  <c r="F437" i="1"/>
  <c r="F438" i="1"/>
  <c r="F442" i="1"/>
  <c r="F445" i="1"/>
  <c r="D445" i="1"/>
  <c r="E446" i="1"/>
  <c r="AI508" i="1"/>
  <c r="AM319" i="1"/>
  <c r="AQ508" i="1"/>
  <c r="AU319" i="1"/>
  <c r="AY508" i="1"/>
  <c r="L320" i="1"/>
  <c r="AJ509" i="1"/>
  <c r="R298" i="1"/>
  <c r="R320" i="1" s="1"/>
  <c r="AH508" i="1"/>
  <c r="AL319" i="1"/>
  <c r="AP508" i="1"/>
  <c r="AT319" i="1"/>
  <c r="AX508" i="1"/>
  <c r="I320" i="1"/>
  <c r="Q320" i="1"/>
  <c r="AK320" i="1"/>
  <c r="AO509" i="1"/>
  <c r="AS320" i="1"/>
  <c r="AT509" i="1"/>
  <c r="AX320" i="1"/>
  <c r="AN509" i="1"/>
  <c r="AU320" i="1"/>
  <c r="AY509" i="1"/>
  <c r="D432" i="1"/>
  <c r="F433" i="1"/>
  <c r="E442" i="1"/>
  <c r="E435" i="1"/>
  <c r="E439" i="1"/>
  <c r="E443" i="1"/>
  <c r="I359" i="1"/>
  <c r="C338" i="1"/>
  <c r="I355" i="1"/>
  <c r="C334" i="1"/>
  <c r="I351" i="1"/>
  <c r="C330" i="1"/>
  <c r="I347" i="1"/>
  <c r="C326" i="1"/>
  <c r="I358" i="1"/>
  <c r="C337" i="1"/>
  <c r="C333" i="1"/>
  <c r="I354" i="1"/>
  <c r="I350" i="1"/>
  <c r="C329" i="1"/>
  <c r="I346" i="1"/>
  <c r="C325" i="1"/>
  <c r="I362" i="1"/>
  <c r="C341" i="1"/>
  <c r="H425" i="1"/>
  <c r="H467" i="1" s="1"/>
  <c r="H424" i="1"/>
  <c r="H466" i="1" s="1"/>
  <c r="S172" i="1"/>
  <c r="S173" i="1"/>
  <c r="R399" i="1"/>
  <c r="R397" i="1"/>
  <c r="R391" i="1"/>
  <c r="R389" i="1"/>
  <c r="R387" i="1"/>
  <c r="R404" i="1"/>
  <c r="T9" i="5"/>
  <c r="S382" i="1"/>
  <c r="S383" i="1"/>
  <c r="S365" i="1"/>
  <c r="S366" i="1"/>
  <c r="S387" i="1" s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AK508" i="1"/>
  <c r="AO319" i="1"/>
  <c r="AS508" i="1"/>
  <c r="AW319" i="1"/>
  <c r="F488" i="1"/>
  <c r="AL509" i="1"/>
  <c r="AJ508" i="1"/>
  <c r="AN319" i="1"/>
  <c r="AR508" i="1"/>
  <c r="AV319" i="1"/>
  <c r="AZ508" i="1"/>
  <c r="AI509" i="1"/>
  <c r="AQ509" i="1"/>
  <c r="AV509" i="1"/>
  <c r="AZ320" i="1"/>
  <c r="AR509" i="1"/>
  <c r="AW320" i="1"/>
  <c r="F436" i="1"/>
  <c r="F444" i="1"/>
  <c r="E432" i="1"/>
  <c r="D446" i="1"/>
  <c r="AI319" i="1"/>
  <c r="AM508" i="1"/>
  <c r="AQ319" i="1"/>
  <c r="AU508" i="1"/>
  <c r="AY319" i="1"/>
  <c r="H320" i="1"/>
  <c r="P320" i="1"/>
  <c r="AJ320" i="1"/>
  <c r="F487" i="1"/>
  <c r="AH319" i="1"/>
  <c r="AL508" i="1"/>
  <c r="AP319" i="1"/>
  <c r="AT508" i="1"/>
  <c r="AX319" i="1"/>
  <c r="E488" i="1"/>
  <c r="E320" i="1"/>
  <c r="M320" i="1"/>
  <c r="AK509" i="1"/>
  <c r="AO320" i="1"/>
  <c r="AS509" i="1"/>
  <c r="AX509" i="1"/>
  <c r="C152" i="1"/>
  <c r="D320" i="1"/>
  <c r="AN320" i="1"/>
  <c r="AU509" i="1"/>
  <c r="AY320" i="1"/>
  <c r="E431" i="1"/>
  <c r="E444" i="1"/>
  <c r="E441" i="1"/>
  <c r="G445" i="1"/>
  <c r="C336" i="1"/>
  <c r="I357" i="1"/>
  <c r="I353" i="1"/>
  <c r="C332" i="1"/>
  <c r="I349" i="1"/>
  <c r="C328" i="1"/>
  <c r="I345" i="1"/>
  <c r="C324" i="1"/>
  <c r="C345" i="1" s="1"/>
  <c r="I356" i="1"/>
  <c r="C335" i="1"/>
  <c r="I352" i="1"/>
  <c r="C331" i="1"/>
  <c r="I348" i="1"/>
  <c r="C327" i="1"/>
  <c r="C339" i="1"/>
  <c r="I360" i="1"/>
  <c r="I361" i="1"/>
  <c r="C340" i="1"/>
  <c r="C141" i="1"/>
  <c r="G440" i="1"/>
  <c r="G437" i="1"/>
  <c r="G434" i="1"/>
  <c r="G430" i="1"/>
  <c r="G444" i="1"/>
  <c r="R192" i="1"/>
  <c r="R191" i="1"/>
  <c r="R190" i="1"/>
  <c r="G433" i="1"/>
  <c r="H407" i="1"/>
  <c r="H408" i="1"/>
  <c r="H429" i="1" s="1"/>
  <c r="H409" i="1"/>
  <c r="H451" i="1" s="1"/>
  <c r="H410" i="1"/>
  <c r="H411" i="1"/>
  <c r="H412" i="1"/>
  <c r="H413" i="1"/>
  <c r="H414" i="1"/>
  <c r="H416" i="1"/>
  <c r="H418" i="1"/>
  <c r="H460" i="1" s="1"/>
  <c r="H420" i="1"/>
  <c r="H462" i="1" s="1"/>
  <c r="H422" i="1"/>
  <c r="H464" i="1" s="1"/>
  <c r="H415" i="1"/>
  <c r="H417" i="1"/>
  <c r="H419" i="1"/>
  <c r="H461" i="1" s="1"/>
  <c r="H421" i="1"/>
  <c r="H463" i="1" s="1"/>
  <c r="E9" i="13" s="1"/>
  <c r="H423" i="1"/>
  <c r="H465" i="1" s="1"/>
  <c r="G442" i="1"/>
  <c r="G439" i="1"/>
  <c r="G443" i="1"/>
  <c r="G431" i="1"/>
  <c r="G429" i="1"/>
  <c r="G441" i="1"/>
  <c r="R189" i="1"/>
  <c r="T6" i="10"/>
  <c r="T8" i="10"/>
  <c r="T7" i="10"/>
  <c r="T15" i="10"/>
  <c r="T17" i="10"/>
  <c r="T16" i="10"/>
  <c r="T18" i="10"/>
  <c r="T19" i="10"/>
  <c r="T20" i="10"/>
  <c r="T9" i="10"/>
  <c r="T11" i="10"/>
  <c r="T10" i="10"/>
  <c r="T12" i="10"/>
  <c r="T3" i="10"/>
  <c r="T4" i="10"/>
  <c r="T5" i="10"/>
  <c r="T13" i="10"/>
  <c r="T14" i="10"/>
  <c r="V2" i="10"/>
  <c r="U221" i="10"/>
  <c r="U220" i="10"/>
  <c r="U223" i="10"/>
  <c r="U222" i="10"/>
  <c r="U219" i="10"/>
  <c r="U218" i="10"/>
  <c r="U215" i="10"/>
  <c r="U214" i="10"/>
  <c r="U211" i="10"/>
  <c r="U210" i="10"/>
  <c r="U217" i="10"/>
  <c r="U216" i="10"/>
  <c r="U213" i="10"/>
  <c r="U212" i="10"/>
  <c r="U209" i="10"/>
  <c r="U208" i="10"/>
  <c r="U191" i="10"/>
  <c r="U190" i="10"/>
  <c r="U187" i="10"/>
  <c r="U186" i="10"/>
  <c r="U183" i="10"/>
  <c r="U182" i="10"/>
  <c r="U179" i="10"/>
  <c r="U178" i="10"/>
  <c r="U207" i="10"/>
  <c r="U193" i="10"/>
  <c r="U192" i="10"/>
  <c r="U189" i="10"/>
  <c r="U188" i="10"/>
  <c r="U185" i="10"/>
  <c r="U184" i="10"/>
  <c r="U181" i="10"/>
  <c r="U180" i="10"/>
  <c r="U177" i="10"/>
  <c r="U163" i="10"/>
  <c r="U162" i="10"/>
  <c r="U159" i="10"/>
  <c r="U158" i="10"/>
  <c r="U155" i="10"/>
  <c r="U154" i="10"/>
  <c r="U151" i="10"/>
  <c r="U150" i="10"/>
  <c r="U147" i="10"/>
  <c r="U161" i="10"/>
  <c r="U160" i="10"/>
  <c r="U157" i="10"/>
  <c r="U156" i="10"/>
  <c r="U153" i="10"/>
  <c r="U152" i="10"/>
  <c r="U149" i="10"/>
  <c r="U148" i="10"/>
  <c r="U133" i="10"/>
  <c r="U132" i="10"/>
  <c r="U129" i="10"/>
  <c r="U128" i="10"/>
  <c r="U125" i="10"/>
  <c r="U124" i="10"/>
  <c r="U121" i="10"/>
  <c r="U120" i="10"/>
  <c r="U117" i="10"/>
  <c r="U103" i="10"/>
  <c r="U102" i="10"/>
  <c r="U99" i="10"/>
  <c r="U98" i="10"/>
  <c r="U95" i="10"/>
  <c r="U94" i="10"/>
  <c r="U91" i="10"/>
  <c r="U90" i="10"/>
  <c r="U87" i="10"/>
  <c r="U131" i="10"/>
  <c r="U130" i="10"/>
  <c r="U127" i="10"/>
  <c r="U126" i="10"/>
  <c r="U123" i="10"/>
  <c r="U122" i="10"/>
  <c r="U119" i="10"/>
  <c r="U118" i="10"/>
  <c r="U101" i="10"/>
  <c r="U100" i="10"/>
  <c r="U97" i="10"/>
  <c r="U96" i="10"/>
  <c r="U93" i="10"/>
  <c r="U92" i="10"/>
  <c r="U89" i="10"/>
  <c r="U88" i="10"/>
  <c r="U73" i="10"/>
  <c r="U72" i="10"/>
  <c r="U69" i="10"/>
  <c r="U68" i="10"/>
  <c r="U65" i="10"/>
  <c r="U64" i="10"/>
  <c r="U61" i="10"/>
  <c r="U60" i="10"/>
  <c r="U57" i="10"/>
  <c r="U71" i="10"/>
  <c r="U70" i="10"/>
  <c r="U67" i="10"/>
  <c r="U66" i="10"/>
  <c r="U63" i="10"/>
  <c r="U62" i="10"/>
  <c r="U59" i="10"/>
  <c r="U58" i="10"/>
  <c r="U29" i="10"/>
  <c r="U40" i="10"/>
  <c r="U36" i="10"/>
  <c r="U35" i="10"/>
  <c r="U34" i="10"/>
  <c r="U33" i="10"/>
  <c r="U32" i="10"/>
  <c r="U31" i="10"/>
  <c r="U30" i="10"/>
  <c r="U39" i="10"/>
  <c r="U41" i="10"/>
  <c r="U27" i="10"/>
  <c r="U28" i="10"/>
  <c r="U42" i="10"/>
  <c r="U38" i="10"/>
  <c r="U43" i="10"/>
  <c r="U37" i="10"/>
  <c r="R181" i="1"/>
  <c r="S155" i="1"/>
  <c r="S168" i="1"/>
  <c r="S164" i="1"/>
  <c r="S160" i="1"/>
  <c r="S156" i="1"/>
  <c r="S177" i="1" s="1"/>
  <c r="S171" i="1"/>
  <c r="S167" i="1"/>
  <c r="S163" i="1"/>
  <c r="S159" i="1"/>
  <c r="S170" i="1"/>
  <c r="S166" i="1"/>
  <c r="S162" i="1"/>
  <c r="S183" i="1" s="1"/>
  <c r="S158" i="1"/>
  <c r="S169" i="1"/>
  <c r="S165" i="1"/>
  <c r="S161" i="1"/>
  <c r="S182" i="1" s="1"/>
  <c r="S157" i="1"/>
  <c r="S178" i="1" s="1"/>
  <c r="R297" i="1"/>
  <c r="R186" i="1"/>
  <c r="R185" i="1"/>
  <c r="C138" i="1"/>
  <c r="C137" i="1"/>
  <c r="C139" i="1"/>
  <c r="D429" i="1"/>
  <c r="D430" i="1"/>
  <c r="AF4" i="7"/>
  <c r="AJ495" i="1"/>
  <c r="AR495" i="1"/>
  <c r="AZ495" i="1"/>
  <c r="AI493" i="1"/>
  <c r="AQ493" i="1"/>
  <c r="AY493" i="1"/>
  <c r="AN494" i="1"/>
  <c r="AV494" i="1"/>
  <c r="AI495" i="1"/>
  <c r="AQ495" i="1"/>
  <c r="AY495" i="1"/>
  <c r="AM496" i="1"/>
  <c r="AU496" i="1"/>
  <c r="AM498" i="1"/>
  <c r="AU498" i="1"/>
  <c r="AI500" i="1"/>
  <c r="AU500" i="1"/>
  <c r="AJ306" i="1"/>
  <c r="AN306" i="1"/>
  <c r="AR306" i="1"/>
  <c r="AV306" i="1"/>
  <c r="AZ306" i="1"/>
  <c r="AI304" i="1"/>
  <c r="AM304" i="1"/>
  <c r="AQ304" i="1"/>
  <c r="AU304" i="1"/>
  <c r="AY304" i="1"/>
  <c r="AJ305" i="1"/>
  <c r="AN305" i="1"/>
  <c r="AR305" i="1"/>
  <c r="AV305" i="1"/>
  <c r="AZ305" i="1"/>
  <c r="AI306" i="1"/>
  <c r="AM306" i="1"/>
  <c r="AQ306" i="1"/>
  <c r="AU306" i="1"/>
  <c r="AY306" i="1"/>
  <c r="AI307" i="1"/>
  <c r="AM307" i="1"/>
  <c r="AQ307" i="1"/>
  <c r="AU307" i="1"/>
  <c r="AY307" i="1"/>
  <c r="AI309" i="1"/>
  <c r="AM309" i="1"/>
  <c r="AQ309" i="1"/>
  <c r="AU309" i="1"/>
  <c r="AY309" i="1"/>
  <c r="AI311" i="1"/>
  <c r="AM311" i="1"/>
  <c r="AQ311" i="1"/>
  <c r="AU311" i="1"/>
  <c r="AY311" i="1"/>
  <c r="AJ307" i="1"/>
  <c r="AN307" i="1"/>
  <c r="AR307" i="1"/>
  <c r="AV307" i="1"/>
  <c r="AZ307" i="1"/>
  <c r="AI308" i="1"/>
  <c r="AM308" i="1"/>
  <c r="AQ308" i="1"/>
  <c r="AU308" i="1"/>
  <c r="AY308" i="1"/>
  <c r="AJ309" i="1"/>
  <c r="AN309" i="1"/>
  <c r="AR309" i="1"/>
  <c r="AV309" i="1"/>
  <c r="AZ309" i="1"/>
  <c r="AI310" i="1"/>
  <c r="AM310" i="1"/>
  <c r="AQ310" i="1"/>
  <c r="AU310" i="1"/>
  <c r="AY310" i="1"/>
  <c r="AJ311" i="1"/>
  <c r="AN311" i="1"/>
  <c r="AR311" i="1"/>
  <c r="AV311" i="1"/>
  <c r="AZ311" i="1"/>
  <c r="AH306" i="1"/>
  <c r="AL306" i="1"/>
  <c r="AP306" i="1"/>
  <c r="AT306" i="1"/>
  <c r="AX306" i="1"/>
  <c r="AK304" i="1"/>
  <c r="AO304" i="1"/>
  <c r="AS304" i="1"/>
  <c r="AW304" i="1"/>
  <c r="AH305" i="1"/>
  <c r="AL305" i="1"/>
  <c r="AP305" i="1"/>
  <c r="AT305" i="1"/>
  <c r="AX305" i="1"/>
  <c r="AK306" i="1"/>
  <c r="AO306" i="1"/>
  <c r="AS306" i="1"/>
  <c r="AW306" i="1"/>
  <c r="AK307" i="1"/>
  <c r="AO307" i="1"/>
  <c r="AS307" i="1"/>
  <c r="AW307" i="1"/>
  <c r="AK309" i="1"/>
  <c r="AO309" i="1"/>
  <c r="AS309" i="1"/>
  <c r="AW309" i="1"/>
  <c r="AK311" i="1"/>
  <c r="AO311" i="1"/>
  <c r="AS311" i="1"/>
  <c r="AW311" i="1"/>
  <c r="AH307" i="1"/>
  <c r="AL307" i="1"/>
  <c r="AP307" i="1"/>
  <c r="AT307" i="1"/>
  <c r="AX307" i="1"/>
  <c r="AK308" i="1"/>
  <c r="AO308" i="1"/>
  <c r="AS308" i="1"/>
  <c r="AW308" i="1"/>
  <c r="AH309" i="1"/>
  <c r="AL309" i="1"/>
  <c r="AP309" i="1"/>
  <c r="AT309" i="1"/>
  <c r="AX309" i="1"/>
  <c r="AK310" i="1"/>
  <c r="AO310" i="1"/>
  <c r="AS310" i="1"/>
  <c r="AW310" i="1"/>
  <c r="AH311" i="1"/>
  <c r="AL311" i="1"/>
  <c r="AP311" i="1"/>
  <c r="AT311" i="1"/>
  <c r="AX311" i="1"/>
  <c r="AN495" i="1"/>
  <c r="AV495" i="1"/>
  <c r="AM493" i="1"/>
  <c r="AU493" i="1"/>
  <c r="AJ494" i="1"/>
  <c r="AR494" i="1"/>
  <c r="AZ494" i="1"/>
  <c r="AM495" i="1"/>
  <c r="AU495" i="1"/>
  <c r="AI496" i="1"/>
  <c r="AQ496" i="1"/>
  <c r="AY496" i="1"/>
  <c r="AI498" i="1"/>
  <c r="AQ498" i="1"/>
  <c r="AY498" i="1"/>
  <c r="AM500" i="1"/>
  <c r="AQ500" i="1"/>
  <c r="AY500" i="1"/>
  <c r="AJ496" i="1"/>
  <c r="AN496" i="1"/>
  <c r="AR496" i="1"/>
  <c r="AV496" i="1"/>
  <c r="AZ496" i="1"/>
  <c r="AI497" i="1"/>
  <c r="AM497" i="1"/>
  <c r="AQ497" i="1"/>
  <c r="AU497" i="1"/>
  <c r="AY497" i="1"/>
  <c r="AJ498" i="1"/>
  <c r="AN498" i="1"/>
  <c r="AR498" i="1"/>
  <c r="AV498" i="1"/>
  <c r="AZ498" i="1"/>
  <c r="AI499" i="1"/>
  <c r="AM499" i="1"/>
  <c r="AQ499" i="1"/>
  <c r="AU499" i="1"/>
  <c r="AY499" i="1"/>
  <c r="AJ500" i="1"/>
  <c r="AN500" i="1"/>
  <c r="AR500" i="1"/>
  <c r="AV500" i="1"/>
  <c r="AZ500" i="1"/>
  <c r="AH495" i="1"/>
  <c r="AL495" i="1"/>
  <c r="AP495" i="1"/>
  <c r="AT495" i="1"/>
  <c r="AX495" i="1"/>
  <c r="AK493" i="1"/>
  <c r="AO493" i="1"/>
  <c r="AS493" i="1"/>
  <c r="AW493" i="1"/>
  <c r="AH494" i="1"/>
  <c r="AL494" i="1"/>
  <c r="AP494" i="1"/>
  <c r="AT494" i="1"/>
  <c r="AX494" i="1"/>
  <c r="AK495" i="1"/>
  <c r="AO495" i="1"/>
  <c r="AS495" i="1"/>
  <c r="AW495" i="1"/>
  <c r="AK496" i="1"/>
  <c r="AO496" i="1"/>
  <c r="AS496" i="1"/>
  <c r="AW496" i="1"/>
  <c r="AK498" i="1"/>
  <c r="AO498" i="1"/>
  <c r="AS498" i="1"/>
  <c r="AW498" i="1"/>
  <c r="AK500" i="1"/>
  <c r="AO500" i="1"/>
  <c r="AS500" i="1"/>
  <c r="AW500" i="1"/>
  <c r="AH496" i="1"/>
  <c r="AL496" i="1"/>
  <c r="AP496" i="1"/>
  <c r="AT496" i="1"/>
  <c r="AX496" i="1"/>
  <c r="AK497" i="1"/>
  <c r="AO497" i="1"/>
  <c r="AS497" i="1"/>
  <c r="AW497" i="1"/>
  <c r="AH498" i="1"/>
  <c r="AL498" i="1"/>
  <c r="AP498" i="1"/>
  <c r="AT498" i="1"/>
  <c r="AX498" i="1"/>
  <c r="AK499" i="1"/>
  <c r="AO499" i="1"/>
  <c r="AS499" i="1"/>
  <c r="AW499" i="1"/>
  <c r="AH500" i="1"/>
  <c r="AL500" i="1"/>
  <c r="AP500" i="1"/>
  <c r="AT500" i="1"/>
  <c r="AX500" i="1"/>
  <c r="AJ501" i="1"/>
  <c r="AJ503" i="1"/>
  <c r="AJ505" i="1"/>
  <c r="AJ502" i="1"/>
  <c r="AJ504" i="1"/>
  <c r="AJ506" i="1"/>
  <c r="AJ507" i="1"/>
  <c r="AN501" i="1"/>
  <c r="AN503" i="1"/>
  <c r="AN505" i="1"/>
  <c r="AN502" i="1"/>
  <c r="AN504" i="1"/>
  <c r="AN506" i="1"/>
  <c r="AN507" i="1"/>
  <c r="AR501" i="1"/>
  <c r="AR503" i="1"/>
  <c r="AR505" i="1"/>
  <c r="AR502" i="1"/>
  <c r="AR504" i="1"/>
  <c r="AR506" i="1"/>
  <c r="AR507" i="1"/>
  <c r="AV501" i="1"/>
  <c r="AV503" i="1"/>
  <c r="AV505" i="1"/>
  <c r="AV502" i="1"/>
  <c r="AV504" i="1"/>
  <c r="AV506" i="1"/>
  <c r="AV507" i="1"/>
  <c r="AZ501" i="1"/>
  <c r="AZ503" i="1"/>
  <c r="AZ505" i="1"/>
  <c r="AZ502" i="1"/>
  <c r="AZ504" i="1"/>
  <c r="AZ506" i="1"/>
  <c r="AZ507" i="1"/>
  <c r="AI501" i="1"/>
  <c r="AI502" i="1"/>
  <c r="AI504" i="1"/>
  <c r="AI506" i="1"/>
  <c r="AI507" i="1"/>
  <c r="AI503" i="1"/>
  <c r="AI505" i="1"/>
  <c r="AM501" i="1"/>
  <c r="AM502" i="1"/>
  <c r="AM504" i="1"/>
  <c r="AM506" i="1"/>
  <c r="AM507" i="1"/>
  <c r="AM503" i="1"/>
  <c r="AM505" i="1"/>
  <c r="AQ501" i="1"/>
  <c r="AQ502" i="1"/>
  <c r="AQ504" i="1"/>
  <c r="AQ506" i="1"/>
  <c r="AQ507" i="1"/>
  <c r="AQ503" i="1"/>
  <c r="AQ505" i="1"/>
  <c r="AU501" i="1"/>
  <c r="AU502" i="1"/>
  <c r="AU504" i="1"/>
  <c r="AU506" i="1"/>
  <c r="AU507" i="1"/>
  <c r="AU503" i="1"/>
  <c r="AU505" i="1"/>
  <c r="AY502" i="1"/>
  <c r="AY504" i="1"/>
  <c r="AY506" i="1"/>
  <c r="AY507" i="1"/>
  <c r="AY501" i="1"/>
  <c r="AY503" i="1"/>
  <c r="AY505" i="1"/>
  <c r="AH501" i="1"/>
  <c r="AH503" i="1"/>
  <c r="AH505" i="1"/>
  <c r="AH502" i="1"/>
  <c r="AH504" i="1"/>
  <c r="AH506" i="1"/>
  <c r="AH507" i="1"/>
  <c r="AL501" i="1"/>
  <c r="AL503" i="1"/>
  <c r="AL505" i="1"/>
  <c r="AL502" i="1"/>
  <c r="AL504" i="1"/>
  <c r="AL506" i="1"/>
  <c r="AL507" i="1"/>
  <c r="AP501" i="1"/>
  <c r="AP503" i="1"/>
  <c r="AP505" i="1"/>
  <c r="AP502" i="1"/>
  <c r="AP504" i="1"/>
  <c r="AP506" i="1"/>
  <c r="AP507" i="1"/>
  <c r="AT501" i="1"/>
  <c r="AT503" i="1"/>
  <c r="AT505" i="1"/>
  <c r="AT502" i="1"/>
  <c r="AT504" i="1"/>
  <c r="AT506" i="1"/>
  <c r="AT507" i="1"/>
  <c r="AX501" i="1"/>
  <c r="AX503" i="1"/>
  <c r="AX505" i="1"/>
  <c r="AX502" i="1"/>
  <c r="AX504" i="1"/>
  <c r="AX506" i="1"/>
  <c r="AX507" i="1"/>
  <c r="AK501" i="1"/>
  <c r="AK502" i="1"/>
  <c r="AK504" i="1"/>
  <c r="AK506" i="1"/>
  <c r="AK507" i="1"/>
  <c r="AK503" i="1"/>
  <c r="AK505" i="1"/>
  <c r="AO501" i="1"/>
  <c r="AO502" i="1"/>
  <c r="AO504" i="1"/>
  <c r="AO506" i="1"/>
  <c r="AO507" i="1"/>
  <c r="AO503" i="1"/>
  <c r="AO505" i="1"/>
  <c r="AS501" i="1"/>
  <c r="AS502" i="1"/>
  <c r="AS504" i="1"/>
  <c r="AS506" i="1"/>
  <c r="AS507" i="1"/>
  <c r="AS503" i="1"/>
  <c r="AS505" i="1"/>
  <c r="AW502" i="1"/>
  <c r="AW504" i="1"/>
  <c r="AW506" i="1"/>
  <c r="AW507" i="1"/>
  <c r="AW501" i="1"/>
  <c r="AW503" i="1"/>
  <c r="AW505" i="1"/>
  <c r="AJ313" i="1"/>
  <c r="AJ315" i="1"/>
  <c r="AJ317" i="1"/>
  <c r="AJ312" i="1"/>
  <c r="AJ314" i="1"/>
  <c r="AJ316" i="1"/>
  <c r="AJ318" i="1"/>
  <c r="AN313" i="1"/>
  <c r="AN315" i="1"/>
  <c r="AN317" i="1"/>
  <c r="AN312" i="1"/>
  <c r="AN314" i="1"/>
  <c r="AN316" i="1"/>
  <c r="AN318" i="1"/>
  <c r="AR313" i="1"/>
  <c r="AR315" i="1"/>
  <c r="AR317" i="1"/>
  <c r="AR312" i="1"/>
  <c r="AR314" i="1"/>
  <c r="AR316" i="1"/>
  <c r="AR318" i="1"/>
  <c r="AV313" i="1"/>
  <c r="AV315" i="1"/>
  <c r="AV317" i="1"/>
  <c r="AV312" i="1"/>
  <c r="AV314" i="1"/>
  <c r="AV316" i="1"/>
  <c r="AV318" i="1"/>
  <c r="AZ313" i="1"/>
  <c r="AZ315" i="1"/>
  <c r="AZ317" i="1"/>
  <c r="AZ312" i="1"/>
  <c r="AZ314" i="1"/>
  <c r="AZ316" i="1"/>
  <c r="AZ318" i="1"/>
  <c r="AI312" i="1"/>
  <c r="AI314" i="1"/>
  <c r="AI316" i="1"/>
  <c r="AI318" i="1"/>
  <c r="AI313" i="1"/>
  <c r="AI315" i="1"/>
  <c r="AI317" i="1"/>
  <c r="AM312" i="1"/>
  <c r="AM314" i="1"/>
  <c r="AM316" i="1"/>
  <c r="AM318" i="1"/>
  <c r="AM313" i="1"/>
  <c r="AM315" i="1"/>
  <c r="AM317" i="1"/>
  <c r="AQ312" i="1"/>
  <c r="AQ314" i="1"/>
  <c r="AQ316" i="1"/>
  <c r="AQ318" i="1"/>
  <c r="AQ313" i="1"/>
  <c r="AQ315" i="1"/>
  <c r="AQ317" i="1"/>
  <c r="AU312" i="1"/>
  <c r="AU314" i="1"/>
  <c r="AU316" i="1"/>
  <c r="AU318" i="1"/>
  <c r="AU313" i="1"/>
  <c r="AU315" i="1"/>
  <c r="AU317" i="1"/>
  <c r="AY312" i="1"/>
  <c r="AY314" i="1"/>
  <c r="AY316" i="1"/>
  <c r="AY318" i="1"/>
  <c r="AY313" i="1"/>
  <c r="AY315" i="1"/>
  <c r="AY317" i="1"/>
  <c r="AH313" i="1"/>
  <c r="AH315" i="1"/>
  <c r="AH317" i="1"/>
  <c r="AH312" i="1"/>
  <c r="AH314" i="1"/>
  <c r="AH316" i="1"/>
  <c r="AH318" i="1"/>
  <c r="AL313" i="1"/>
  <c r="AL315" i="1"/>
  <c r="AL317" i="1"/>
  <c r="AL312" i="1"/>
  <c r="AL314" i="1"/>
  <c r="AL316" i="1"/>
  <c r="AL318" i="1"/>
  <c r="AP313" i="1"/>
  <c r="AP315" i="1"/>
  <c r="AP317" i="1"/>
  <c r="AP312" i="1"/>
  <c r="AP314" i="1"/>
  <c r="AP316" i="1"/>
  <c r="AP318" i="1"/>
  <c r="AT313" i="1"/>
  <c r="AT315" i="1"/>
  <c r="AT317" i="1"/>
  <c r="AT312" i="1"/>
  <c r="AT314" i="1"/>
  <c r="AT316" i="1"/>
  <c r="AT318" i="1"/>
  <c r="AX313" i="1"/>
  <c r="AX315" i="1"/>
  <c r="AX317" i="1"/>
  <c r="AX312" i="1"/>
  <c r="AX314" i="1"/>
  <c r="AX316" i="1"/>
  <c r="AX318" i="1"/>
  <c r="AK312" i="1"/>
  <c r="AK314" i="1"/>
  <c r="AK316" i="1"/>
  <c r="AK318" i="1"/>
  <c r="AK313" i="1"/>
  <c r="AK315" i="1"/>
  <c r="AK317" i="1"/>
  <c r="AO312" i="1"/>
  <c r="AO314" i="1"/>
  <c r="AO316" i="1"/>
  <c r="AO318" i="1"/>
  <c r="AO313" i="1"/>
  <c r="AO315" i="1"/>
  <c r="AO317" i="1"/>
  <c r="AS312" i="1"/>
  <c r="AS314" i="1"/>
  <c r="AS316" i="1"/>
  <c r="AS318" i="1"/>
  <c r="AS313" i="1"/>
  <c r="AS315" i="1"/>
  <c r="AS317" i="1"/>
  <c r="AW312" i="1"/>
  <c r="AW314" i="1"/>
  <c r="AW316" i="1"/>
  <c r="AW318" i="1"/>
  <c r="AW313" i="1"/>
  <c r="AW315" i="1"/>
  <c r="AW317" i="1"/>
  <c r="C146" i="1"/>
  <c r="C148" i="1"/>
  <c r="C150" i="1"/>
  <c r="C144" i="1"/>
  <c r="C147" i="1"/>
  <c r="C149" i="1"/>
  <c r="C145" i="1"/>
  <c r="B43" i="10"/>
  <c r="B72" i="10"/>
  <c r="B102" i="10" s="1"/>
  <c r="B132" i="10" s="1"/>
  <c r="B162" i="10" s="1"/>
  <c r="B192" i="10" s="1"/>
  <c r="B222" i="10" s="1"/>
  <c r="C346" i="1"/>
  <c r="C140" i="1"/>
  <c r="N3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J1" i="5"/>
  <c r="B480" i="1"/>
  <c r="B501" i="1" s="1"/>
  <c r="B522" i="1" s="1"/>
  <c r="B417" i="1"/>
  <c r="B438" i="1" s="1"/>
  <c r="B459" i="1" s="1"/>
  <c r="G9" i="13" l="1"/>
  <c r="H438" i="1"/>
  <c r="H459" i="1"/>
  <c r="B9" i="13" s="1"/>
  <c r="H435" i="1"/>
  <c r="H456" i="1"/>
  <c r="H433" i="1"/>
  <c r="H454" i="1"/>
  <c r="H431" i="1"/>
  <c r="H452" i="1"/>
  <c r="C361" i="1"/>
  <c r="C348" i="1"/>
  <c r="C352" i="1"/>
  <c r="C356" i="1"/>
  <c r="C353" i="1"/>
  <c r="S401" i="1"/>
  <c r="S399" i="1"/>
  <c r="S397" i="1"/>
  <c r="S395" i="1"/>
  <c r="S393" i="1"/>
  <c r="S391" i="1"/>
  <c r="S389" i="1"/>
  <c r="S404" i="1"/>
  <c r="H436" i="1"/>
  <c r="H457" i="1"/>
  <c r="H437" i="1"/>
  <c r="H458" i="1"/>
  <c r="H434" i="1"/>
  <c r="H455" i="1"/>
  <c r="H432" i="1"/>
  <c r="H453" i="1"/>
  <c r="C357" i="1"/>
  <c r="S402" i="1"/>
  <c r="S400" i="1"/>
  <c r="S398" i="1"/>
  <c r="S396" i="1"/>
  <c r="S394" i="1"/>
  <c r="S392" i="1"/>
  <c r="S390" i="1"/>
  <c r="A33" i="13"/>
  <c r="C358" i="1"/>
  <c r="S388" i="1"/>
  <c r="S403" i="1"/>
  <c r="S194" i="1"/>
  <c r="S299" i="1"/>
  <c r="H445" i="1"/>
  <c r="H487" i="1"/>
  <c r="C362" i="1"/>
  <c r="C350" i="1"/>
  <c r="C347" i="1"/>
  <c r="C351" i="1"/>
  <c r="C355" i="1"/>
  <c r="C359" i="1"/>
  <c r="I424" i="1"/>
  <c r="I466" i="1" s="1"/>
  <c r="I425" i="1"/>
  <c r="I467" i="1" s="1"/>
  <c r="U21" i="10"/>
  <c r="T172" i="1"/>
  <c r="T173" i="1"/>
  <c r="C349" i="1"/>
  <c r="U9" i="5"/>
  <c r="T382" i="1"/>
  <c r="T383" i="1"/>
  <c r="T365" i="1"/>
  <c r="T366" i="1"/>
  <c r="T387" i="1" s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S193" i="1"/>
  <c r="S298" i="1"/>
  <c r="H446" i="1"/>
  <c r="H488" i="1"/>
  <c r="C360" i="1"/>
  <c r="C354" i="1"/>
  <c r="H444" i="1"/>
  <c r="H486" i="1"/>
  <c r="H440" i="1"/>
  <c r="H482" i="1"/>
  <c r="H441" i="1"/>
  <c r="H483" i="1"/>
  <c r="H430" i="1"/>
  <c r="I407" i="1"/>
  <c r="I408" i="1"/>
  <c r="I409" i="1"/>
  <c r="I451" i="1" s="1"/>
  <c r="I410" i="1"/>
  <c r="I452" i="1" s="1"/>
  <c r="I411" i="1"/>
  <c r="I412" i="1"/>
  <c r="I454" i="1" s="1"/>
  <c r="I413" i="1"/>
  <c r="I455" i="1" s="1"/>
  <c r="I415" i="1"/>
  <c r="I457" i="1" s="1"/>
  <c r="I417" i="1"/>
  <c r="I459" i="1" s="1"/>
  <c r="B10" i="13" s="1"/>
  <c r="I419" i="1"/>
  <c r="I461" i="1" s="1"/>
  <c r="I421" i="1"/>
  <c r="I463" i="1" s="1"/>
  <c r="E10" i="13" s="1"/>
  <c r="I423" i="1"/>
  <c r="I465" i="1" s="1"/>
  <c r="I414" i="1"/>
  <c r="I456" i="1" s="1"/>
  <c r="I416" i="1"/>
  <c r="I458" i="1" s="1"/>
  <c r="I418" i="1"/>
  <c r="I460" i="1" s="1"/>
  <c r="I420" i="1"/>
  <c r="I462" i="1" s="1"/>
  <c r="I422" i="1"/>
  <c r="I464" i="1" s="1"/>
  <c r="H442" i="1"/>
  <c r="H484" i="1"/>
  <c r="H443" i="1"/>
  <c r="H485" i="1"/>
  <c r="H439" i="1"/>
  <c r="H481" i="1"/>
  <c r="S186" i="1"/>
  <c r="S190" i="1"/>
  <c r="S295" i="1"/>
  <c r="F20" i="13" s="1"/>
  <c r="S191" i="1"/>
  <c r="S296" i="1"/>
  <c r="S192" i="1"/>
  <c r="S297" i="1"/>
  <c r="S189" i="1"/>
  <c r="S294" i="1"/>
  <c r="U6" i="10"/>
  <c r="U8" i="10"/>
  <c r="U7" i="10"/>
  <c r="U16" i="10"/>
  <c r="U18" i="10"/>
  <c r="U15" i="10"/>
  <c r="U17" i="10"/>
  <c r="U10" i="10"/>
  <c r="U12" i="10"/>
  <c r="U9" i="10"/>
  <c r="U11" i="10"/>
  <c r="U14" i="10"/>
  <c r="U13" i="10"/>
  <c r="W2" i="10"/>
  <c r="V223" i="10"/>
  <c r="V222" i="10"/>
  <c r="V224" i="10"/>
  <c r="V221" i="10"/>
  <c r="V220" i="10"/>
  <c r="V217" i="10"/>
  <c r="V216" i="10"/>
  <c r="V213" i="10"/>
  <c r="V212" i="10"/>
  <c r="V209" i="10"/>
  <c r="V208" i="10"/>
  <c r="V219" i="10"/>
  <c r="V218" i="10"/>
  <c r="V215" i="10"/>
  <c r="V214" i="10"/>
  <c r="V211" i="10"/>
  <c r="V210" i="10"/>
  <c r="V207" i="10"/>
  <c r="V193" i="10"/>
  <c r="V192" i="10"/>
  <c r="V189" i="10"/>
  <c r="V188" i="10"/>
  <c r="V185" i="10"/>
  <c r="V184" i="10"/>
  <c r="V181" i="10"/>
  <c r="V180" i="10"/>
  <c r="V177" i="10"/>
  <c r="V194" i="10"/>
  <c r="V191" i="10"/>
  <c r="V190" i="10"/>
  <c r="V187" i="10"/>
  <c r="V186" i="10"/>
  <c r="V183" i="10"/>
  <c r="V182" i="10"/>
  <c r="V179" i="10"/>
  <c r="V178" i="10"/>
  <c r="V164" i="10"/>
  <c r="V161" i="10"/>
  <c r="V160" i="10"/>
  <c r="V157" i="10"/>
  <c r="V156" i="10"/>
  <c r="V153" i="10"/>
  <c r="V152" i="10"/>
  <c r="V149" i="10"/>
  <c r="V148" i="10"/>
  <c r="V163" i="10"/>
  <c r="V162" i="10"/>
  <c r="V159" i="10"/>
  <c r="V158" i="10"/>
  <c r="V155" i="10"/>
  <c r="V154" i="10"/>
  <c r="V151" i="10"/>
  <c r="V150" i="10"/>
  <c r="V147" i="10"/>
  <c r="V134" i="10"/>
  <c r="V131" i="10"/>
  <c r="V130" i="10"/>
  <c r="V127" i="10"/>
  <c r="V126" i="10"/>
  <c r="V123" i="10"/>
  <c r="V122" i="10"/>
  <c r="V119" i="10"/>
  <c r="V118" i="10"/>
  <c r="V104" i="10"/>
  <c r="V101" i="10"/>
  <c r="V100" i="10"/>
  <c r="V97" i="10"/>
  <c r="V96" i="10"/>
  <c r="V93" i="10"/>
  <c r="V92" i="10"/>
  <c r="V89" i="10"/>
  <c r="V88" i="10"/>
  <c r="V133" i="10"/>
  <c r="V132" i="10"/>
  <c r="V129" i="10"/>
  <c r="V128" i="10"/>
  <c r="V125" i="10"/>
  <c r="V124" i="10"/>
  <c r="V121" i="10"/>
  <c r="V120" i="10"/>
  <c r="V117" i="10"/>
  <c r="V103" i="10"/>
  <c r="V102" i="10"/>
  <c r="V99" i="10"/>
  <c r="V98" i="10"/>
  <c r="V95" i="10"/>
  <c r="V94" i="10"/>
  <c r="V91" i="10"/>
  <c r="V90" i="10"/>
  <c r="V87" i="10"/>
  <c r="V74" i="10"/>
  <c r="V71" i="10"/>
  <c r="V70" i="10"/>
  <c r="V67" i="10"/>
  <c r="V66" i="10"/>
  <c r="V63" i="10"/>
  <c r="V62" i="10"/>
  <c r="V59" i="10"/>
  <c r="V58" i="10"/>
  <c r="V73" i="10"/>
  <c r="V72" i="10"/>
  <c r="V69" i="10"/>
  <c r="V68" i="10"/>
  <c r="V65" i="10"/>
  <c r="V64" i="10"/>
  <c r="V61" i="10"/>
  <c r="V60" i="10"/>
  <c r="V57" i="10"/>
  <c r="V44" i="10"/>
  <c r="V35" i="10"/>
  <c r="V34" i="10"/>
  <c r="V33" i="10"/>
  <c r="V32" i="10"/>
  <c r="V31" i="10"/>
  <c r="V30" i="10"/>
  <c r="V39" i="10"/>
  <c r="V27" i="10"/>
  <c r="V28" i="10"/>
  <c r="V42" i="10"/>
  <c r="V38" i="10"/>
  <c r="V36" i="10"/>
  <c r="V41" i="10"/>
  <c r="V37" i="10"/>
  <c r="V43" i="10"/>
  <c r="V29" i="10"/>
  <c r="V40" i="10"/>
  <c r="S184" i="1"/>
  <c r="S181" i="1"/>
  <c r="S187" i="1"/>
  <c r="S292" i="1"/>
  <c r="S188" i="1"/>
  <c r="S293" i="1"/>
  <c r="U19" i="10"/>
  <c r="U20" i="10"/>
  <c r="U3" i="10"/>
  <c r="U5" i="10"/>
  <c r="U4" i="10"/>
  <c r="T155" i="1"/>
  <c r="T168" i="1"/>
  <c r="T164" i="1"/>
  <c r="T160" i="1"/>
  <c r="T156" i="1"/>
  <c r="T177" i="1" s="1"/>
  <c r="T169" i="1"/>
  <c r="T165" i="1"/>
  <c r="T161" i="1"/>
  <c r="T182" i="1" s="1"/>
  <c r="T157" i="1"/>
  <c r="T178" i="1" s="1"/>
  <c r="T170" i="1"/>
  <c r="T166" i="1"/>
  <c r="T162" i="1"/>
  <c r="T183" i="1" s="1"/>
  <c r="T158" i="1"/>
  <c r="T179" i="1" s="1"/>
  <c r="T171" i="1"/>
  <c r="T167" i="1"/>
  <c r="T163" i="1"/>
  <c r="T184" i="1" s="1"/>
  <c r="T159" i="1"/>
  <c r="T180" i="1" s="1"/>
  <c r="S179" i="1"/>
  <c r="S180" i="1"/>
  <c r="S185" i="1"/>
  <c r="AG4" i="7"/>
  <c r="B44" i="10"/>
  <c r="B73" i="10"/>
  <c r="B103" i="10" s="1"/>
  <c r="B133" i="10" s="1"/>
  <c r="B163" i="10" s="1"/>
  <c r="B193" i="10" s="1"/>
  <c r="B223" i="10" s="1"/>
  <c r="O3" i="7"/>
  <c r="N35" i="7"/>
  <c r="N36" i="7"/>
  <c r="N37" i="7"/>
  <c r="N38" i="7"/>
  <c r="N39" i="7"/>
  <c r="N40" i="7"/>
  <c r="N41" i="7"/>
  <c r="N42" i="7"/>
  <c r="N43" i="7"/>
  <c r="N44" i="7"/>
  <c r="N45" i="7"/>
  <c r="N46" i="7"/>
  <c r="N47" i="7"/>
  <c r="N48" i="7"/>
  <c r="N49" i="7"/>
  <c r="N50" i="7"/>
  <c r="N51" i="7"/>
  <c r="N52" i="7"/>
  <c r="N53" i="7"/>
  <c r="N54" i="7"/>
  <c r="N55" i="7"/>
  <c r="K1" i="5"/>
  <c r="E30" i="1"/>
  <c r="E450" i="1" s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B30" i="1"/>
  <c r="B51" i="1" s="1"/>
  <c r="AF52" i="1" l="1"/>
  <c r="AD52" i="1"/>
  <c r="Z52" i="1"/>
  <c r="V52" i="1"/>
  <c r="R52" i="1"/>
  <c r="J52" i="1"/>
  <c r="AG52" i="1"/>
  <c r="AE52" i="1"/>
  <c r="AC52" i="1"/>
  <c r="AA52" i="1"/>
  <c r="Y52" i="1"/>
  <c r="W52" i="1"/>
  <c r="U52" i="1"/>
  <c r="S52" i="1"/>
  <c r="Q52" i="1"/>
  <c r="O52" i="1"/>
  <c r="M52" i="1"/>
  <c r="K52" i="1"/>
  <c r="I52" i="1"/>
  <c r="I450" i="1"/>
  <c r="G52" i="1"/>
  <c r="G450" i="1"/>
  <c r="T401" i="1"/>
  <c r="T399" i="1"/>
  <c r="T397" i="1"/>
  <c r="T395" i="1"/>
  <c r="T393" i="1"/>
  <c r="T391" i="1"/>
  <c r="T389" i="1"/>
  <c r="T404" i="1"/>
  <c r="H9" i="13"/>
  <c r="AB52" i="1"/>
  <c r="X52" i="1"/>
  <c r="T52" i="1"/>
  <c r="P52" i="1"/>
  <c r="N52" i="1"/>
  <c r="L52" i="1"/>
  <c r="H52" i="1"/>
  <c r="H450" i="1"/>
  <c r="F52" i="1"/>
  <c r="F450" i="1"/>
  <c r="G10" i="13"/>
  <c r="H10" i="13"/>
  <c r="I432" i="1"/>
  <c r="I453" i="1"/>
  <c r="T402" i="1"/>
  <c r="T400" i="1"/>
  <c r="T398" i="1"/>
  <c r="T396" i="1"/>
  <c r="T390" i="1"/>
  <c r="A34" i="13"/>
  <c r="J425" i="1"/>
  <c r="J467" i="1" s="1"/>
  <c r="J424" i="1"/>
  <c r="J466" i="1" s="1"/>
  <c r="T394" i="1"/>
  <c r="T392" i="1"/>
  <c r="T388" i="1"/>
  <c r="T403" i="1"/>
  <c r="T193" i="1"/>
  <c r="T298" i="1"/>
  <c r="I446" i="1"/>
  <c r="I488" i="1"/>
  <c r="U172" i="1"/>
  <c r="U173" i="1"/>
  <c r="V9" i="5"/>
  <c r="U382" i="1"/>
  <c r="U383" i="1"/>
  <c r="U365" i="1"/>
  <c r="U366" i="1"/>
  <c r="U387" i="1" s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T194" i="1"/>
  <c r="T299" i="1"/>
  <c r="T320" i="1" s="1"/>
  <c r="I445" i="1"/>
  <c r="I487" i="1"/>
  <c r="S320" i="1"/>
  <c r="I435" i="1"/>
  <c r="I434" i="1"/>
  <c r="I430" i="1"/>
  <c r="I437" i="1"/>
  <c r="I433" i="1"/>
  <c r="J407" i="1"/>
  <c r="J408" i="1"/>
  <c r="J450" i="1" s="1"/>
  <c r="J409" i="1"/>
  <c r="J451" i="1" s="1"/>
  <c r="J410" i="1"/>
  <c r="J452" i="1" s="1"/>
  <c r="J411" i="1"/>
  <c r="J412" i="1"/>
  <c r="J454" i="1" s="1"/>
  <c r="J413" i="1"/>
  <c r="J455" i="1" s="1"/>
  <c r="J414" i="1"/>
  <c r="J416" i="1"/>
  <c r="J458" i="1" s="1"/>
  <c r="J418" i="1"/>
  <c r="J460" i="1" s="1"/>
  <c r="J420" i="1"/>
  <c r="J462" i="1" s="1"/>
  <c r="J422" i="1"/>
  <c r="J464" i="1" s="1"/>
  <c r="J415" i="1"/>
  <c r="J417" i="1"/>
  <c r="J419" i="1"/>
  <c r="J461" i="1" s="1"/>
  <c r="J421" i="1"/>
  <c r="J463" i="1" s="1"/>
  <c r="E11" i="13" s="1"/>
  <c r="J423" i="1"/>
  <c r="J465" i="1" s="1"/>
  <c r="I441" i="1"/>
  <c r="I483" i="1"/>
  <c r="I444" i="1"/>
  <c r="I486" i="1"/>
  <c r="I440" i="1"/>
  <c r="I482" i="1"/>
  <c r="I436" i="1"/>
  <c r="I431" i="1"/>
  <c r="I429" i="1"/>
  <c r="I443" i="1"/>
  <c r="I485" i="1"/>
  <c r="I439" i="1"/>
  <c r="I481" i="1"/>
  <c r="I442" i="1"/>
  <c r="I484" i="1"/>
  <c r="I438" i="1"/>
  <c r="T192" i="1"/>
  <c r="T297" i="1"/>
  <c r="T191" i="1"/>
  <c r="T296" i="1"/>
  <c r="T190" i="1"/>
  <c r="T295" i="1"/>
  <c r="F21" i="13" s="1"/>
  <c r="T189" i="1"/>
  <c r="T294" i="1"/>
  <c r="U168" i="1"/>
  <c r="U164" i="1"/>
  <c r="U160" i="1"/>
  <c r="U156" i="1"/>
  <c r="U171" i="1"/>
  <c r="U167" i="1"/>
  <c r="U163" i="1"/>
  <c r="U159" i="1"/>
  <c r="U155" i="1"/>
  <c r="U170" i="1"/>
  <c r="U166" i="1"/>
  <c r="U162" i="1"/>
  <c r="U183" i="1" s="1"/>
  <c r="U158" i="1"/>
  <c r="U169" i="1"/>
  <c r="U165" i="1"/>
  <c r="U161" i="1"/>
  <c r="U182" i="1" s="1"/>
  <c r="U157" i="1"/>
  <c r="U178" i="1" s="1"/>
  <c r="V7" i="10"/>
  <c r="V6" i="10"/>
  <c r="V8" i="10"/>
  <c r="V10" i="10"/>
  <c r="V12" i="10"/>
  <c r="V9" i="10"/>
  <c r="V11" i="10"/>
  <c r="V14" i="10"/>
  <c r="V13" i="10"/>
  <c r="T181" i="1"/>
  <c r="T188" i="1"/>
  <c r="T293" i="1"/>
  <c r="T187" i="1"/>
  <c r="T292" i="1"/>
  <c r="V16" i="10"/>
  <c r="V18" i="10"/>
  <c r="V15" i="10"/>
  <c r="V17" i="10"/>
  <c r="V19" i="10"/>
  <c r="V20" i="10"/>
  <c r="V4" i="10"/>
  <c r="V5" i="10"/>
  <c r="V3" i="10"/>
  <c r="X2" i="10"/>
  <c r="W225" i="10"/>
  <c r="W224" i="10"/>
  <c r="W221" i="10"/>
  <c r="W220" i="10"/>
  <c r="W223" i="10"/>
  <c r="W222" i="10"/>
  <c r="W219" i="10"/>
  <c r="W218" i="10"/>
  <c r="W215" i="10"/>
  <c r="W214" i="10"/>
  <c r="W211" i="10"/>
  <c r="W210" i="10"/>
  <c r="W207" i="10"/>
  <c r="W217" i="10"/>
  <c r="W216" i="10"/>
  <c r="W213" i="10"/>
  <c r="W212" i="10"/>
  <c r="W209" i="10"/>
  <c r="W208" i="10"/>
  <c r="W195" i="10"/>
  <c r="W194" i="10"/>
  <c r="W191" i="10"/>
  <c r="W190" i="10"/>
  <c r="W187" i="10"/>
  <c r="W186" i="10"/>
  <c r="W183" i="10"/>
  <c r="W182" i="10"/>
  <c r="W179" i="10"/>
  <c r="W178" i="10"/>
  <c r="W193" i="10"/>
  <c r="W192" i="10"/>
  <c r="W189" i="10"/>
  <c r="W188" i="10"/>
  <c r="W185" i="10"/>
  <c r="W184" i="10"/>
  <c r="W181" i="10"/>
  <c r="W180" i="10"/>
  <c r="W177" i="10"/>
  <c r="W163" i="10"/>
  <c r="W162" i="10"/>
  <c r="W159" i="10"/>
  <c r="W158" i="10"/>
  <c r="W155" i="10"/>
  <c r="W154" i="10"/>
  <c r="W151" i="10"/>
  <c r="W150" i="10"/>
  <c r="W147" i="10"/>
  <c r="W165" i="10"/>
  <c r="W164" i="10"/>
  <c r="W161" i="10"/>
  <c r="W160" i="10"/>
  <c r="W157" i="10"/>
  <c r="W156" i="10"/>
  <c r="W153" i="10"/>
  <c r="W152" i="10"/>
  <c r="W149" i="10"/>
  <c r="W148" i="10"/>
  <c r="W133" i="10"/>
  <c r="W132" i="10"/>
  <c r="W129" i="10"/>
  <c r="W128" i="10"/>
  <c r="W125" i="10"/>
  <c r="W124" i="10"/>
  <c r="W121" i="10"/>
  <c r="W120" i="10"/>
  <c r="W117" i="10"/>
  <c r="W103" i="10"/>
  <c r="W102" i="10"/>
  <c r="W99" i="10"/>
  <c r="W98" i="10"/>
  <c r="W95" i="10"/>
  <c r="W94" i="10"/>
  <c r="W91" i="10"/>
  <c r="W90" i="10"/>
  <c r="W87" i="10"/>
  <c r="W135" i="10"/>
  <c r="W134" i="10"/>
  <c r="W131" i="10"/>
  <c r="W130" i="10"/>
  <c r="W127" i="10"/>
  <c r="W126" i="10"/>
  <c r="W123" i="10"/>
  <c r="W122" i="10"/>
  <c r="W119" i="10"/>
  <c r="W118" i="10"/>
  <c r="W105" i="10"/>
  <c r="W104" i="10"/>
  <c r="W101" i="10"/>
  <c r="W100" i="10"/>
  <c r="W97" i="10"/>
  <c r="W96" i="10"/>
  <c r="W93" i="10"/>
  <c r="W92" i="10"/>
  <c r="W89" i="10"/>
  <c r="W88" i="10"/>
  <c r="W73" i="10"/>
  <c r="W72" i="10"/>
  <c r="W69" i="10"/>
  <c r="W68" i="10"/>
  <c r="W65" i="10"/>
  <c r="W64" i="10"/>
  <c r="W61" i="10"/>
  <c r="W60" i="10"/>
  <c r="W57" i="10"/>
  <c r="W75" i="10"/>
  <c r="W74" i="10"/>
  <c r="W71" i="10"/>
  <c r="W70" i="10"/>
  <c r="W67" i="10"/>
  <c r="W66" i="10"/>
  <c r="W63" i="10"/>
  <c r="W62" i="10"/>
  <c r="W59" i="10"/>
  <c r="W58" i="10"/>
  <c r="W27" i="10"/>
  <c r="W28" i="10"/>
  <c r="W42" i="10"/>
  <c r="W38" i="10"/>
  <c r="W41" i="10"/>
  <c r="W37" i="10"/>
  <c r="W43" i="10"/>
  <c r="W30" i="10"/>
  <c r="W39" i="10"/>
  <c r="W45" i="10"/>
  <c r="W29" i="10"/>
  <c r="W40" i="10"/>
  <c r="W36" i="10"/>
  <c r="W35" i="10"/>
  <c r="W34" i="10"/>
  <c r="W33" i="10"/>
  <c r="W32" i="10"/>
  <c r="W31" i="10"/>
  <c r="W44" i="10"/>
  <c r="T186" i="1"/>
  <c r="T185" i="1"/>
  <c r="V21" i="10"/>
  <c r="E52" i="1"/>
  <c r="C30" i="1"/>
  <c r="AH4" i="7"/>
  <c r="B45" i="10"/>
  <c r="B74" i="10"/>
  <c r="B104" i="10" s="1"/>
  <c r="B134" i="10" s="1"/>
  <c r="B164" i="10" s="1"/>
  <c r="B194" i="10" s="1"/>
  <c r="B224" i="10" s="1"/>
  <c r="P3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L1" i="5"/>
  <c r="B72" i="1"/>
  <c r="B93" i="1" s="1"/>
  <c r="B156" i="1" s="1"/>
  <c r="B177" i="1" s="1"/>
  <c r="A5" i="4"/>
  <c r="A6" i="4" s="1"/>
  <c r="A7" i="4" s="1"/>
  <c r="A8" i="4" s="1"/>
  <c r="A9" i="4" s="1"/>
  <c r="A10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E29" i="1"/>
  <c r="E449" i="1" s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B29" i="1"/>
  <c r="B50" i="1" s="1"/>
  <c r="B71" i="1" s="1"/>
  <c r="B92" i="1" s="1"/>
  <c r="B155" i="1" s="1"/>
  <c r="B176" i="1" s="1"/>
  <c r="E5" i="1"/>
  <c r="F5" i="1" s="1"/>
  <c r="G5" i="1" s="1"/>
  <c r="H5" i="1" s="1"/>
  <c r="I5" i="1" s="1"/>
  <c r="J5" i="1" s="1"/>
  <c r="K5" i="1" s="1"/>
  <c r="L5" i="1" s="1"/>
  <c r="M5" i="1" s="1"/>
  <c r="N5" i="1" s="1"/>
  <c r="O5" i="1" s="1"/>
  <c r="P5" i="1" s="1"/>
  <c r="Q5" i="1" s="1"/>
  <c r="R5" i="1" s="1"/>
  <c r="S5" i="1" s="1"/>
  <c r="T5" i="1" s="1"/>
  <c r="U5" i="1" s="1"/>
  <c r="V5" i="1" s="1"/>
  <c r="W5" i="1" s="1"/>
  <c r="X5" i="1" s="1"/>
  <c r="Y5" i="1" s="1"/>
  <c r="Z5" i="1" s="1"/>
  <c r="AA5" i="1" s="1"/>
  <c r="AB5" i="1" s="1"/>
  <c r="AC5" i="1" s="1"/>
  <c r="AD5" i="1" s="1"/>
  <c r="AE5" i="1" s="1"/>
  <c r="AF5" i="1" s="1"/>
  <c r="AG5" i="1" s="1"/>
  <c r="AH5" i="1" s="1"/>
  <c r="AI5" i="1" s="1"/>
  <c r="AJ5" i="1" s="1"/>
  <c r="AK5" i="1" s="1"/>
  <c r="AL5" i="1" s="1"/>
  <c r="AM5" i="1" s="1"/>
  <c r="AN5" i="1" s="1"/>
  <c r="AO5" i="1" s="1"/>
  <c r="AP5" i="1" s="1"/>
  <c r="AQ5" i="1" s="1"/>
  <c r="AR5" i="1" s="1"/>
  <c r="AS5" i="1" s="1"/>
  <c r="AT5" i="1" s="1"/>
  <c r="AU5" i="1" s="1"/>
  <c r="AV5" i="1" s="1"/>
  <c r="AW5" i="1" s="1"/>
  <c r="AX5" i="1" s="1"/>
  <c r="AY5" i="1" s="1"/>
  <c r="AZ5" i="1" s="1"/>
  <c r="BA5" i="1" s="1"/>
  <c r="BB5" i="1" s="1"/>
  <c r="BC5" i="1" s="1"/>
  <c r="BD5" i="1" s="1"/>
  <c r="BE5" i="1" s="1"/>
  <c r="BF5" i="1" s="1"/>
  <c r="BG5" i="1" s="1"/>
  <c r="BH5" i="1" s="1"/>
  <c r="BI5" i="1" s="1"/>
  <c r="BJ5" i="1" s="1"/>
  <c r="BK5" i="1" s="1"/>
  <c r="BL5" i="1" s="1"/>
  <c r="BM5" i="1" s="1"/>
  <c r="BN5" i="1" s="1"/>
  <c r="BO5" i="1" s="1"/>
  <c r="BP5" i="1" s="1"/>
  <c r="BQ5" i="1" s="1"/>
  <c r="BR5" i="1" s="1"/>
  <c r="BS5" i="1" s="1"/>
  <c r="AE51" i="1" l="1"/>
  <c r="Y51" i="1"/>
  <c r="G51" i="1"/>
  <c r="G449" i="1"/>
  <c r="J436" i="1"/>
  <c r="J457" i="1"/>
  <c r="J432" i="1"/>
  <c r="J453" i="1"/>
  <c r="U401" i="1"/>
  <c r="U399" i="1"/>
  <c r="U397" i="1"/>
  <c r="U395" i="1"/>
  <c r="U393" i="1"/>
  <c r="U391" i="1"/>
  <c r="U389" i="1"/>
  <c r="U404" i="1"/>
  <c r="AG51" i="1"/>
  <c r="AC51" i="1"/>
  <c r="AA51" i="1"/>
  <c r="W51" i="1"/>
  <c r="U51" i="1"/>
  <c r="S51" i="1"/>
  <c r="Q51" i="1"/>
  <c r="O51" i="1"/>
  <c r="M51" i="1"/>
  <c r="K51" i="1"/>
  <c r="I51" i="1"/>
  <c r="I449" i="1"/>
  <c r="AF51" i="1"/>
  <c r="AD51" i="1"/>
  <c r="AB51" i="1"/>
  <c r="Z51" i="1"/>
  <c r="X51" i="1"/>
  <c r="V51" i="1"/>
  <c r="T51" i="1"/>
  <c r="R51" i="1"/>
  <c r="P51" i="1"/>
  <c r="N51" i="1"/>
  <c r="L51" i="1"/>
  <c r="J51" i="1"/>
  <c r="J449" i="1"/>
  <c r="H51" i="1"/>
  <c r="H449" i="1"/>
  <c r="F51" i="1"/>
  <c r="F449" i="1"/>
  <c r="G11" i="13"/>
  <c r="J438" i="1"/>
  <c r="J459" i="1"/>
  <c r="B11" i="13" s="1"/>
  <c r="J435" i="1"/>
  <c r="J456" i="1"/>
  <c r="U402" i="1"/>
  <c r="U400" i="1"/>
  <c r="U398" i="1"/>
  <c r="U396" i="1"/>
  <c r="U394" i="1"/>
  <c r="U392" i="1"/>
  <c r="U390" i="1"/>
  <c r="U388" i="1"/>
  <c r="W9" i="5"/>
  <c r="V382" i="1"/>
  <c r="V383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U194" i="1"/>
  <c r="U299" i="1"/>
  <c r="J445" i="1"/>
  <c r="J487" i="1"/>
  <c r="K424" i="1"/>
  <c r="K466" i="1" s="1"/>
  <c r="K425" i="1"/>
  <c r="K467" i="1" s="1"/>
  <c r="V172" i="1"/>
  <c r="V173" i="1"/>
  <c r="U403" i="1"/>
  <c r="U193" i="1"/>
  <c r="U298" i="1"/>
  <c r="J446" i="1"/>
  <c r="J488" i="1"/>
  <c r="J437" i="1"/>
  <c r="J434" i="1"/>
  <c r="U186" i="1"/>
  <c r="J433" i="1"/>
  <c r="J431" i="1"/>
  <c r="J429" i="1"/>
  <c r="J444" i="1"/>
  <c r="J486" i="1"/>
  <c r="J440" i="1"/>
  <c r="J482" i="1"/>
  <c r="J441" i="1"/>
  <c r="J483" i="1"/>
  <c r="J430" i="1"/>
  <c r="K407" i="1"/>
  <c r="K449" i="1" s="1"/>
  <c r="K408" i="1"/>
  <c r="K450" i="1" s="1"/>
  <c r="K409" i="1"/>
  <c r="K451" i="1" s="1"/>
  <c r="K410" i="1"/>
  <c r="K452" i="1" s="1"/>
  <c r="K411" i="1"/>
  <c r="K412" i="1"/>
  <c r="K454" i="1" s="1"/>
  <c r="K413" i="1"/>
  <c r="K455" i="1" s="1"/>
  <c r="K415" i="1"/>
  <c r="K457" i="1" s="1"/>
  <c r="K417" i="1"/>
  <c r="K459" i="1" s="1"/>
  <c r="B12" i="13" s="1"/>
  <c r="K419" i="1"/>
  <c r="K461" i="1" s="1"/>
  <c r="K421" i="1"/>
  <c r="K463" i="1" s="1"/>
  <c r="E12" i="13" s="1"/>
  <c r="K423" i="1"/>
  <c r="K465" i="1" s="1"/>
  <c r="K414" i="1"/>
  <c r="K456" i="1" s="1"/>
  <c r="K416" i="1"/>
  <c r="K418" i="1"/>
  <c r="K460" i="1" s="1"/>
  <c r="K420" i="1"/>
  <c r="K462" i="1" s="1"/>
  <c r="K422" i="1"/>
  <c r="K464" i="1" s="1"/>
  <c r="J442" i="1"/>
  <c r="J484" i="1"/>
  <c r="J485" i="1"/>
  <c r="J443" i="1"/>
  <c r="J481" i="1"/>
  <c r="J439" i="1"/>
  <c r="W15" i="10"/>
  <c r="W17" i="10"/>
  <c r="W16" i="10"/>
  <c r="W18" i="10"/>
  <c r="W9" i="10"/>
  <c r="W11" i="10"/>
  <c r="W10" i="10"/>
  <c r="W12" i="10"/>
  <c r="W13" i="10"/>
  <c r="W14" i="10"/>
  <c r="Y2" i="10"/>
  <c r="X226" i="10"/>
  <c r="X223" i="10"/>
  <c r="X222" i="10"/>
  <c r="X225" i="10"/>
  <c r="X224" i="10"/>
  <c r="X221" i="10"/>
  <c r="X220" i="10"/>
  <c r="X217" i="10"/>
  <c r="X216" i="10"/>
  <c r="X213" i="10"/>
  <c r="X212" i="10"/>
  <c r="X209" i="10"/>
  <c r="X208" i="10"/>
  <c r="X219" i="10"/>
  <c r="X218" i="10"/>
  <c r="X215" i="10"/>
  <c r="X214" i="10"/>
  <c r="X211" i="10"/>
  <c r="X210" i="10"/>
  <c r="X207" i="10"/>
  <c r="X21" i="10" s="1"/>
  <c r="X196" i="10"/>
  <c r="X193" i="10"/>
  <c r="X192" i="10"/>
  <c r="X189" i="10"/>
  <c r="X188" i="10"/>
  <c r="X185" i="10"/>
  <c r="X184" i="10"/>
  <c r="X181" i="10"/>
  <c r="X180" i="10"/>
  <c r="X177" i="10"/>
  <c r="X195" i="10"/>
  <c r="X194" i="10"/>
  <c r="X191" i="10"/>
  <c r="X190" i="10"/>
  <c r="X187" i="10"/>
  <c r="X186" i="10"/>
  <c r="X183" i="10"/>
  <c r="X182" i="10"/>
  <c r="X179" i="10"/>
  <c r="X178" i="10"/>
  <c r="X165" i="10"/>
  <c r="X164" i="10"/>
  <c r="X161" i="10"/>
  <c r="X160" i="10"/>
  <c r="X157" i="10"/>
  <c r="X156" i="10"/>
  <c r="X153" i="10"/>
  <c r="X152" i="10"/>
  <c r="X149" i="10"/>
  <c r="X148" i="10"/>
  <c r="X166" i="10"/>
  <c r="X163" i="10"/>
  <c r="X162" i="10"/>
  <c r="X159" i="10"/>
  <c r="X158" i="10"/>
  <c r="X155" i="10"/>
  <c r="X154" i="10"/>
  <c r="X151" i="10"/>
  <c r="X150" i="10"/>
  <c r="X147" i="10"/>
  <c r="X135" i="10"/>
  <c r="X134" i="10"/>
  <c r="X131" i="10"/>
  <c r="X130" i="10"/>
  <c r="X127" i="10"/>
  <c r="X126" i="10"/>
  <c r="X123" i="10"/>
  <c r="X122" i="10"/>
  <c r="X119" i="10"/>
  <c r="X118" i="10"/>
  <c r="X105" i="10"/>
  <c r="X104" i="10"/>
  <c r="X101" i="10"/>
  <c r="X100" i="10"/>
  <c r="X97" i="10"/>
  <c r="X96" i="10"/>
  <c r="X93" i="10"/>
  <c r="X92" i="10"/>
  <c r="X89" i="10"/>
  <c r="X88" i="10"/>
  <c r="X136" i="10"/>
  <c r="X133" i="10"/>
  <c r="X132" i="10"/>
  <c r="X129" i="10"/>
  <c r="X128" i="10"/>
  <c r="X125" i="10"/>
  <c r="X124" i="10"/>
  <c r="X121" i="10"/>
  <c r="X120" i="10"/>
  <c r="X117" i="10"/>
  <c r="X106" i="10"/>
  <c r="X103" i="10"/>
  <c r="X102" i="10"/>
  <c r="X99" i="10"/>
  <c r="X98" i="10"/>
  <c r="X95" i="10"/>
  <c r="X94" i="10"/>
  <c r="X91" i="10"/>
  <c r="X90" i="10"/>
  <c r="X87" i="10"/>
  <c r="X75" i="10"/>
  <c r="X74" i="10"/>
  <c r="X71" i="10"/>
  <c r="X70" i="10"/>
  <c r="X67" i="10"/>
  <c r="X66" i="10"/>
  <c r="X63" i="10"/>
  <c r="X62" i="10"/>
  <c r="X59" i="10"/>
  <c r="X58" i="10"/>
  <c r="X76" i="10"/>
  <c r="X73" i="10"/>
  <c r="X72" i="10"/>
  <c r="X69" i="10"/>
  <c r="X68" i="10"/>
  <c r="X65" i="10"/>
  <c r="X64" i="10"/>
  <c r="X61" i="10"/>
  <c r="X60" i="10"/>
  <c r="X57" i="10"/>
  <c r="X41" i="10"/>
  <c r="X37" i="10"/>
  <c r="X43" i="10"/>
  <c r="X46" i="10"/>
  <c r="X29" i="10"/>
  <c r="X40" i="10"/>
  <c r="X36" i="10"/>
  <c r="X45" i="10"/>
  <c r="X35" i="10"/>
  <c r="X34" i="10"/>
  <c r="X33" i="10"/>
  <c r="X32" i="10"/>
  <c r="X31" i="10"/>
  <c r="X30" i="10"/>
  <c r="X39" i="10"/>
  <c r="X44" i="10"/>
  <c r="X27" i="10"/>
  <c r="X28" i="10"/>
  <c r="X42" i="10"/>
  <c r="X38" i="10"/>
  <c r="U187" i="1"/>
  <c r="U292" i="1"/>
  <c r="U192" i="1"/>
  <c r="U297" i="1"/>
  <c r="U189" i="1"/>
  <c r="U294" i="1"/>
  <c r="U179" i="1"/>
  <c r="U184" i="1"/>
  <c r="U181" i="1"/>
  <c r="W6" i="10"/>
  <c r="W8" i="10"/>
  <c r="W7" i="10"/>
  <c r="W19" i="10"/>
  <c r="W20" i="10"/>
  <c r="W4" i="10"/>
  <c r="W3" i="10"/>
  <c r="W5" i="10"/>
  <c r="V169" i="1"/>
  <c r="V165" i="1"/>
  <c r="V161" i="1"/>
  <c r="V157" i="1"/>
  <c r="V168" i="1"/>
  <c r="V164" i="1"/>
  <c r="V160" i="1"/>
  <c r="V156" i="1"/>
  <c r="V171" i="1"/>
  <c r="V167" i="1"/>
  <c r="V163" i="1"/>
  <c r="V159" i="1"/>
  <c r="V180" i="1" s="1"/>
  <c r="V155" i="1"/>
  <c r="V177" i="1" s="1"/>
  <c r="V170" i="1"/>
  <c r="V166" i="1"/>
  <c r="V162" i="1"/>
  <c r="V158" i="1"/>
  <c r="V179" i="1" s="1"/>
  <c r="U190" i="1"/>
  <c r="U295" i="1"/>
  <c r="F22" i="13" s="1"/>
  <c r="U191" i="1"/>
  <c r="U296" i="1"/>
  <c r="U188" i="1"/>
  <c r="U293" i="1"/>
  <c r="W21" i="10"/>
  <c r="U180" i="1"/>
  <c r="U177" i="1"/>
  <c r="U185" i="1"/>
  <c r="E51" i="1"/>
  <c r="C29" i="1"/>
  <c r="AI4" i="7"/>
  <c r="B46" i="10"/>
  <c r="B75" i="10"/>
  <c r="B105" i="10" s="1"/>
  <c r="B135" i="10" s="1"/>
  <c r="B165" i="10" s="1"/>
  <c r="B195" i="10" s="1"/>
  <c r="B225" i="10" s="1"/>
  <c r="C52" i="1"/>
  <c r="B114" i="1"/>
  <c r="B135" i="1" s="1"/>
  <c r="B198" i="1" s="1"/>
  <c r="B219" i="1" s="1"/>
  <c r="B240" i="1" s="1"/>
  <c r="B261" i="1" s="1"/>
  <c r="C51" i="1"/>
  <c r="B324" i="1"/>
  <c r="B345" i="1" s="1"/>
  <c r="Q3" i="7"/>
  <c r="P35" i="7"/>
  <c r="P36" i="7"/>
  <c r="P37" i="7"/>
  <c r="P38" i="7"/>
  <c r="P39" i="7"/>
  <c r="P40" i="7"/>
  <c r="P41" i="7"/>
  <c r="P42" i="7"/>
  <c r="P43" i="7"/>
  <c r="P44" i="7"/>
  <c r="P45" i="7"/>
  <c r="P46" i="7"/>
  <c r="P47" i="7"/>
  <c r="P48" i="7"/>
  <c r="P49" i="7"/>
  <c r="P50" i="7"/>
  <c r="P51" i="7"/>
  <c r="P52" i="7"/>
  <c r="P53" i="7"/>
  <c r="P54" i="7"/>
  <c r="P55" i="7"/>
  <c r="M1" i="5"/>
  <c r="B366" i="1"/>
  <c r="B387" i="1" s="1"/>
  <c r="B282" i="1"/>
  <c r="B303" i="1" s="1"/>
  <c r="B113" i="1"/>
  <c r="B323" i="1"/>
  <c r="B344" i="1" s="1"/>
  <c r="G12" i="13" l="1"/>
  <c r="H12" i="13"/>
  <c r="K432" i="1"/>
  <c r="K453" i="1"/>
  <c r="V401" i="1"/>
  <c r="V399" i="1"/>
  <c r="V397" i="1"/>
  <c r="V395" i="1"/>
  <c r="V393" i="1"/>
  <c r="V391" i="1"/>
  <c r="V389" i="1"/>
  <c r="V387" i="1"/>
  <c r="V404" i="1"/>
  <c r="H11" i="13"/>
  <c r="K437" i="1"/>
  <c r="K458" i="1"/>
  <c r="V402" i="1"/>
  <c r="V400" i="1"/>
  <c r="V398" i="1"/>
  <c r="V396" i="1"/>
  <c r="V394" i="1"/>
  <c r="V392" i="1"/>
  <c r="V390" i="1"/>
  <c r="V388" i="1"/>
  <c r="W172" i="1"/>
  <c r="W173" i="1"/>
  <c r="V194" i="1"/>
  <c r="V299" i="1"/>
  <c r="K446" i="1"/>
  <c r="K488" i="1"/>
  <c r="X9" i="5"/>
  <c r="W382" i="1"/>
  <c r="W383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L425" i="1"/>
  <c r="L467" i="1" s="1"/>
  <c r="L424" i="1"/>
  <c r="L466" i="1" s="1"/>
  <c r="V193" i="1"/>
  <c r="V298" i="1"/>
  <c r="K445" i="1"/>
  <c r="K487" i="1"/>
  <c r="U320" i="1"/>
  <c r="V403" i="1"/>
  <c r="V183" i="1"/>
  <c r="K435" i="1"/>
  <c r="K434" i="1"/>
  <c r="K430" i="1"/>
  <c r="K433" i="1"/>
  <c r="L407" i="1"/>
  <c r="L449" i="1" s="1"/>
  <c r="L408" i="1"/>
  <c r="L450" i="1" s="1"/>
  <c r="L409" i="1"/>
  <c r="L451" i="1" s="1"/>
  <c r="L410" i="1"/>
  <c r="L452" i="1" s="1"/>
  <c r="L411" i="1"/>
  <c r="L412" i="1"/>
  <c r="L413" i="1"/>
  <c r="L455" i="1" s="1"/>
  <c r="L414" i="1"/>
  <c r="L416" i="1"/>
  <c r="L458" i="1" s="1"/>
  <c r="L418" i="1"/>
  <c r="L460" i="1" s="1"/>
  <c r="L420" i="1"/>
  <c r="L462" i="1" s="1"/>
  <c r="L422" i="1"/>
  <c r="L464" i="1" s="1"/>
  <c r="L415" i="1"/>
  <c r="L457" i="1" s="1"/>
  <c r="L417" i="1"/>
  <c r="L419" i="1"/>
  <c r="L461" i="1" s="1"/>
  <c r="L421" i="1"/>
  <c r="L463" i="1" s="1"/>
  <c r="E13" i="13" s="1"/>
  <c r="L423" i="1"/>
  <c r="L465" i="1" s="1"/>
  <c r="K441" i="1"/>
  <c r="K483" i="1"/>
  <c r="K444" i="1"/>
  <c r="K486" i="1"/>
  <c r="K440" i="1"/>
  <c r="K482" i="1"/>
  <c r="K436" i="1"/>
  <c r="K431" i="1"/>
  <c r="K429" i="1"/>
  <c r="K443" i="1"/>
  <c r="K485" i="1"/>
  <c r="K439" i="1"/>
  <c r="K481" i="1"/>
  <c r="K442" i="1"/>
  <c r="K484" i="1"/>
  <c r="K438" i="1"/>
  <c r="V191" i="1"/>
  <c r="V296" i="1"/>
  <c r="V188" i="1"/>
  <c r="V293" i="1"/>
  <c r="X15" i="10"/>
  <c r="X17" i="10"/>
  <c r="X16" i="10"/>
  <c r="X18" i="10"/>
  <c r="X19" i="10"/>
  <c r="X20" i="10"/>
  <c r="X9" i="10"/>
  <c r="X11" i="10"/>
  <c r="X10" i="10"/>
  <c r="X12" i="10"/>
  <c r="X3" i="10"/>
  <c r="X4" i="10"/>
  <c r="X5" i="10"/>
  <c r="X13" i="10"/>
  <c r="X14" i="10"/>
  <c r="Z2" i="10"/>
  <c r="Y225" i="10"/>
  <c r="Y224" i="10"/>
  <c r="Y221" i="10"/>
  <c r="Y220" i="10"/>
  <c r="Y227" i="10"/>
  <c r="Y226" i="10"/>
  <c r="Y223" i="10"/>
  <c r="Y222" i="10"/>
  <c r="Y219" i="10"/>
  <c r="Y218" i="10"/>
  <c r="Y215" i="10"/>
  <c r="Y214" i="10"/>
  <c r="Y211" i="10"/>
  <c r="Y210" i="10"/>
  <c r="Y207" i="10"/>
  <c r="Y217" i="10"/>
  <c r="Y216" i="10"/>
  <c r="Y213" i="10"/>
  <c r="Y212" i="10"/>
  <c r="Y209" i="10"/>
  <c r="Y208" i="10"/>
  <c r="Y195" i="10"/>
  <c r="Y194" i="10"/>
  <c r="Y191" i="10"/>
  <c r="Y190" i="10"/>
  <c r="Y187" i="10"/>
  <c r="Y186" i="10"/>
  <c r="Y183" i="10"/>
  <c r="Y182" i="10"/>
  <c r="Y179" i="10"/>
  <c r="Y178" i="10"/>
  <c r="Y197" i="10"/>
  <c r="Y196" i="10"/>
  <c r="Y193" i="10"/>
  <c r="Y192" i="10"/>
  <c r="Y189" i="10"/>
  <c r="Y188" i="10"/>
  <c r="Y185" i="10"/>
  <c r="Y184" i="10"/>
  <c r="Y181" i="10"/>
  <c r="Y180" i="10"/>
  <c r="Y177" i="10"/>
  <c r="Y167" i="10"/>
  <c r="Y166" i="10"/>
  <c r="Y163" i="10"/>
  <c r="Y162" i="10"/>
  <c r="Y159" i="10"/>
  <c r="Y158" i="10"/>
  <c r="Y155" i="10"/>
  <c r="Y154" i="10"/>
  <c r="Y151" i="10"/>
  <c r="Y150" i="10"/>
  <c r="Y147" i="10"/>
  <c r="Y165" i="10"/>
  <c r="Y164" i="10"/>
  <c r="Y161" i="10"/>
  <c r="Y160" i="10"/>
  <c r="Y157" i="10"/>
  <c r="Y156" i="10"/>
  <c r="Y153" i="10"/>
  <c r="Y152" i="10"/>
  <c r="Y149" i="10"/>
  <c r="Y148" i="10"/>
  <c r="Y137" i="10"/>
  <c r="Y136" i="10"/>
  <c r="Y133" i="10"/>
  <c r="Y132" i="10"/>
  <c r="Y129" i="10"/>
  <c r="Y128" i="10"/>
  <c r="Y125" i="10"/>
  <c r="Y124" i="10"/>
  <c r="Y121" i="10"/>
  <c r="Y120" i="10"/>
  <c r="Y117" i="10"/>
  <c r="Y107" i="10"/>
  <c r="Y106" i="10"/>
  <c r="Y103" i="10"/>
  <c r="Y102" i="10"/>
  <c r="Y99" i="10"/>
  <c r="Y98" i="10"/>
  <c r="Y95" i="10"/>
  <c r="Y94" i="10"/>
  <c r="Y91" i="10"/>
  <c r="Y90" i="10"/>
  <c r="Y87" i="10"/>
  <c r="Y135" i="10"/>
  <c r="Y134" i="10"/>
  <c r="Y131" i="10"/>
  <c r="Y130" i="10"/>
  <c r="Y127" i="10"/>
  <c r="Y126" i="10"/>
  <c r="Y123" i="10"/>
  <c r="Y122" i="10"/>
  <c r="Y119" i="10"/>
  <c r="Y118" i="10"/>
  <c r="Y105" i="10"/>
  <c r="Y104" i="10"/>
  <c r="Y101" i="10"/>
  <c r="Y100" i="10"/>
  <c r="Y97" i="10"/>
  <c r="Y96" i="10"/>
  <c r="Y93" i="10"/>
  <c r="Y92" i="10"/>
  <c r="Y89" i="10"/>
  <c r="Y88" i="10"/>
  <c r="Y77" i="10"/>
  <c r="Y76" i="10"/>
  <c r="Y73" i="10"/>
  <c r="Y72" i="10"/>
  <c r="Y69" i="10"/>
  <c r="Y68" i="10"/>
  <c r="Y65" i="10"/>
  <c r="Y64" i="10"/>
  <c r="Y61" i="10"/>
  <c r="Y60" i="10"/>
  <c r="Y57" i="10"/>
  <c r="Y75" i="10"/>
  <c r="Y74" i="10"/>
  <c r="Y71" i="10"/>
  <c r="Y70" i="10"/>
  <c r="Y67" i="10"/>
  <c r="Y66" i="10"/>
  <c r="Y63" i="10"/>
  <c r="Y62" i="10"/>
  <c r="Y59" i="10"/>
  <c r="Y58" i="10"/>
  <c r="Y29" i="10"/>
  <c r="Y40" i="10"/>
  <c r="Y36" i="10"/>
  <c r="Y35" i="10"/>
  <c r="Y34" i="10"/>
  <c r="Y33" i="10"/>
  <c r="Y32" i="10"/>
  <c r="Y31" i="10"/>
  <c r="Y30" i="10"/>
  <c r="Y39" i="10"/>
  <c r="Y44" i="10"/>
  <c r="Y37" i="10"/>
  <c r="Y27" i="10"/>
  <c r="Y28" i="10"/>
  <c r="Y42" i="10"/>
  <c r="Y38" i="10"/>
  <c r="Y45" i="10"/>
  <c r="Y46" i="10"/>
  <c r="Y47" i="10"/>
  <c r="Y41" i="10"/>
  <c r="Y43" i="10"/>
  <c r="V185" i="1"/>
  <c r="V178" i="1"/>
  <c r="V186" i="1"/>
  <c r="V187" i="1"/>
  <c r="V292" i="1"/>
  <c r="V192" i="1"/>
  <c r="V297" i="1"/>
  <c r="V189" i="1"/>
  <c r="V294" i="1"/>
  <c r="V190" i="1"/>
  <c r="V295" i="1"/>
  <c r="F23" i="13" s="1"/>
  <c r="W169" i="1"/>
  <c r="W165" i="1"/>
  <c r="W161" i="1"/>
  <c r="W157" i="1"/>
  <c r="W170" i="1"/>
  <c r="W166" i="1"/>
  <c r="W162" i="1"/>
  <c r="W158" i="1"/>
  <c r="W179" i="1" s="1"/>
  <c r="W156" i="1"/>
  <c r="W171" i="1"/>
  <c r="W167" i="1"/>
  <c r="W163" i="1"/>
  <c r="W159" i="1"/>
  <c r="W180" i="1" s="1"/>
  <c r="W155" i="1"/>
  <c r="W168" i="1"/>
  <c r="W164" i="1"/>
  <c r="W160" i="1"/>
  <c r="W181" i="1" s="1"/>
  <c r="X7" i="10"/>
  <c r="X6" i="10"/>
  <c r="X8" i="10"/>
  <c r="V184" i="1"/>
  <c r="V181" i="1"/>
  <c r="V182" i="1"/>
  <c r="AJ4" i="7"/>
  <c r="B47" i="10"/>
  <c r="B76" i="10"/>
  <c r="B106" i="10" s="1"/>
  <c r="B136" i="10" s="1"/>
  <c r="B166" i="10" s="1"/>
  <c r="B196" i="10" s="1"/>
  <c r="B226" i="10" s="1"/>
  <c r="R3" i="7"/>
  <c r="Q35" i="7"/>
  <c r="Q36" i="7"/>
  <c r="Q37" i="7"/>
  <c r="Q38" i="7"/>
  <c r="Q39" i="7"/>
  <c r="Q40" i="7"/>
  <c r="Q41" i="7"/>
  <c r="Q42" i="7"/>
  <c r="Q43" i="7"/>
  <c r="Q44" i="7"/>
  <c r="Q45" i="7"/>
  <c r="Q46" i="7"/>
  <c r="Q47" i="7"/>
  <c r="Q48" i="7"/>
  <c r="Q49" i="7"/>
  <c r="Q50" i="7"/>
  <c r="Q51" i="7"/>
  <c r="Q52" i="7"/>
  <c r="Q53" i="7"/>
  <c r="Q54" i="7"/>
  <c r="Q55" i="7"/>
  <c r="N1" i="5"/>
  <c r="B471" i="1"/>
  <c r="B492" i="1" s="1"/>
  <c r="B513" i="1" s="1"/>
  <c r="B408" i="1"/>
  <c r="B429" i="1" s="1"/>
  <c r="B450" i="1" s="1"/>
  <c r="B134" i="1"/>
  <c r="G13" i="13" l="1"/>
  <c r="L438" i="1"/>
  <c r="L459" i="1"/>
  <c r="B13" i="13" s="1"/>
  <c r="L435" i="1"/>
  <c r="L456" i="1"/>
  <c r="L433" i="1"/>
  <c r="L454" i="1"/>
  <c r="W401" i="1"/>
  <c r="W399" i="1"/>
  <c r="W395" i="1"/>
  <c r="W393" i="1"/>
  <c r="W391" i="1"/>
  <c r="W389" i="1"/>
  <c r="W387" i="1"/>
  <c r="L432" i="1"/>
  <c r="L453" i="1"/>
  <c r="W402" i="1"/>
  <c r="W400" i="1"/>
  <c r="W398" i="1"/>
  <c r="W396" i="1"/>
  <c r="W394" i="1"/>
  <c r="W392" i="1"/>
  <c r="W390" i="1"/>
  <c r="W388" i="1"/>
  <c r="L445" i="1"/>
  <c r="L487" i="1"/>
  <c r="W403" i="1"/>
  <c r="V320" i="1"/>
  <c r="W194" i="1"/>
  <c r="W299" i="1"/>
  <c r="M424" i="1"/>
  <c r="M466" i="1" s="1"/>
  <c r="M425" i="1"/>
  <c r="M467" i="1" s="1"/>
  <c r="X172" i="1"/>
  <c r="X173" i="1"/>
  <c r="L446" i="1"/>
  <c r="L488" i="1"/>
  <c r="W397" i="1"/>
  <c r="W404" i="1"/>
  <c r="Y9" i="5"/>
  <c r="X382" i="1"/>
  <c r="X383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W193" i="1"/>
  <c r="W298" i="1"/>
  <c r="L436" i="1"/>
  <c r="L437" i="1"/>
  <c r="L434" i="1"/>
  <c r="L431" i="1"/>
  <c r="L429" i="1"/>
  <c r="L444" i="1"/>
  <c r="L486" i="1"/>
  <c r="L440" i="1"/>
  <c r="L482" i="1"/>
  <c r="L441" i="1"/>
  <c r="L483" i="1"/>
  <c r="L430" i="1"/>
  <c r="M407" i="1"/>
  <c r="M449" i="1" s="1"/>
  <c r="M408" i="1"/>
  <c r="M450" i="1" s="1"/>
  <c r="M409" i="1"/>
  <c r="M451" i="1" s="1"/>
  <c r="M410" i="1"/>
  <c r="M452" i="1" s="1"/>
  <c r="M411" i="1"/>
  <c r="M412" i="1"/>
  <c r="M454" i="1" s="1"/>
  <c r="M413" i="1"/>
  <c r="M455" i="1" s="1"/>
  <c r="M415" i="1"/>
  <c r="M457" i="1" s="1"/>
  <c r="M417" i="1"/>
  <c r="M459" i="1" s="1"/>
  <c r="B14" i="13" s="1"/>
  <c r="M419" i="1"/>
  <c r="M461" i="1" s="1"/>
  <c r="M421" i="1"/>
  <c r="M463" i="1" s="1"/>
  <c r="E14" i="13" s="1"/>
  <c r="M423" i="1"/>
  <c r="M465" i="1" s="1"/>
  <c r="M414" i="1"/>
  <c r="M416" i="1"/>
  <c r="M458" i="1" s="1"/>
  <c r="M418" i="1"/>
  <c r="M460" i="1" s="1"/>
  <c r="M420" i="1"/>
  <c r="M462" i="1" s="1"/>
  <c r="M422" i="1"/>
  <c r="M464" i="1" s="1"/>
  <c r="L442" i="1"/>
  <c r="L484" i="1"/>
  <c r="L443" i="1"/>
  <c r="L485" i="1"/>
  <c r="L439" i="1"/>
  <c r="L481" i="1"/>
  <c r="W189" i="1"/>
  <c r="W294" i="1"/>
  <c r="W188" i="1"/>
  <c r="W293" i="1"/>
  <c r="W191" i="1"/>
  <c r="W296" i="1"/>
  <c r="W190" i="1"/>
  <c r="W295" i="1"/>
  <c r="F24" i="13" s="1"/>
  <c r="Y6" i="10"/>
  <c r="Y7" i="10"/>
  <c r="Y8" i="10"/>
  <c r="Y19" i="10"/>
  <c r="Y20" i="10"/>
  <c r="Y3" i="10"/>
  <c r="Y5" i="10"/>
  <c r="Y4" i="10"/>
  <c r="X156" i="1"/>
  <c r="X169" i="1"/>
  <c r="X165" i="1"/>
  <c r="X161" i="1"/>
  <c r="X157" i="1"/>
  <c r="X178" i="1" s="1"/>
  <c r="X168" i="1"/>
  <c r="X164" i="1"/>
  <c r="X160" i="1"/>
  <c r="X171" i="1"/>
  <c r="X167" i="1"/>
  <c r="X163" i="1"/>
  <c r="X159" i="1"/>
  <c r="X180" i="1" s="1"/>
  <c r="X155" i="1"/>
  <c r="X177" i="1" s="1"/>
  <c r="X170" i="1"/>
  <c r="X166" i="1"/>
  <c r="X162" i="1"/>
  <c r="X183" i="1" s="1"/>
  <c r="X158" i="1"/>
  <c r="X179" i="1" s="1"/>
  <c r="W183" i="1"/>
  <c r="W182" i="1"/>
  <c r="Y21" i="10"/>
  <c r="W192" i="1"/>
  <c r="W297" i="1"/>
  <c r="W187" i="1"/>
  <c r="W292" i="1"/>
  <c r="Y16" i="10"/>
  <c r="Y18" i="10"/>
  <c r="Y15" i="10"/>
  <c r="Y17" i="10"/>
  <c r="Y10" i="10"/>
  <c r="Y12" i="10"/>
  <c r="Y9" i="10"/>
  <c r="Y11" i="10"/>
  <c r="Y14" i="10"/>
  <c r="Y13" i="10"/>
  <c r="AA2" i="10"/>
  <c r="Z227" i="10"/>
  <c r="Z226" i="10"/>
  <c r="Z223" i="10"/>
  <c r="Z222" i="10"/>
  <c r="Z228" i="10"/>
  <c r="Z225" i="10"/>
  <c r="Z224" i="10"/>
  <c r="Z221" i="10"/>
  <c r="Z220" i="10"/>
  <c r="Z217" i="10"/>
  <c r="Z216" i="10"/>
  <c r="Z213" i="10"/>
  <c r="Z212" i="10"/>
  <c r="Z209" i="10"/>
  <c r="Z208" i="10"/>
  <c r="Z219" i="10"/>
  <c r="Z218" i="10"/>
  <c r="Z215" i="10"/>
  <c r="Z214" i="10"/>
  <c r="Z211" i="10"/>
  <c r="Z210" i="10"/>
  <c r="Z207" i="10"/>
  <c r="Z197" i="10"/>
  <c r="Z196" i="10"/>
  <c r="Z193" i="10"/>
  <c r="Z192" i="10"/>
  <c r="Z189" i="10"/>
  <c r="Z188" i="10"/>
  <c r="Z185" i="10"/>
  <c r="Z184" i="10"/>
  <c r="Z181" i="10"/>
  <c r="Z180" i="10"/>
  <c r="Z177" i="10"/>
  <c r="Z198" i="10"/>
  <c r="Z195" i="10"/>
  <c r="Z194" i="10"/>
  <c r="Z191" i="10"/>
  <c r="Z190" i="10"/>
  <c r="Z187" i="10"/>
  <c r="Z186" i="10"/>
  <c r="Z183" i="10"/>
  <c r="Z182" i="10"/>
  <c r="Z179" i="10"/>
  <c r="Z178" i="10"/>
  <c r="Z168" i="10"/>
  <c r="Z165" i="10"/>
  <c r="Z164" i="10"/>
  <c r="Z161" i="10"/>
  <c r="Z160" i="10"/>
  <c r="Z157" i="10"/>
  <c r="Z156" i="10"/>
  <c r="Z153" i="10"/>
  <c r="Z152" i="10"/>
  <c r="Z149" i="10"/>
  <c r="Z148" i="10"/>
  <c r="Z167" i="10"/>
  <c r="Z166" i="10"/>
  <c r="Z163" i="10"/>
  <c r="Z162" i="10"/>
  <c r="Z159" i="10"/>
  <c r="Z158" i="10"/>
  <c r="Z155" i="10"/>
  <c r="Z154" i="10"/>
  <c r="Z151" i="10"/>
  <c r="Z150" i="10"/>
  <c r="Z147" i="10"/>
  <c r="Z138" i="10"/>
  <c r="Z135" i="10"/>
  <c r="Z134" i="10"/>
  <c r="Z131" i="10"/>
  <c r="Z130" i="10"/>
  <c r="Z127" i="10"/>
  <c r="Z126" i="10"/>
  <c r="Z123" i="10"/>
  <c r="Z122" i="10"/>
  <c r="Z119" i="10"/>
  <c r="Z118" i="10"/>
  <c r="Z108" i="10"/>
  <c r="Z105" i="10"/>
  <c r="Z104" i="10"/>
  <c r="Z101" i="10"/>
  <c r="Z100" i="10"/>
  <c r="Z97" i="10"/>
  <c r="Z96" i="10"/>
  <c r="Z93" i="10"/>
  <c r="Z92" i="10"/>
  <c r="Z89" i="10"/>
  <c r="Z88" i="10"/>
  <c r="Z137" i="10"/>
  <c r="Z136" i="10"/>
  <c r="Z133" i="10"/>
  <c r="Z132" i="10"/>
  <c r="Z129" i="10"/>
  <c r="Z128" i="10"/>
  <c r="Z125" i="10"/>
  <c r="Z124" i="10"/>
  <c r="Z121" i="10"/>
  <c r="Z120" i="10"/>
  <c r="Z117" i="10"/>
  <c r="Z107" i="10"/>
  <c r="Z106" i="10"/>
  <c r="Z103" i="10"/>
  <c r="Z102" i="10"/>
  <c r="Z99" i="10"/>
  <c r="Z98" i="10"/>
  <c r="Z95" i="10"/>
  <c r="Z94" i="10"/>
  <c r="Z91" i="10"/>
  <c r="Z90" i="10"/>
  <c r="Z87" i="10"/>
  <c r="Z78" i="10"/>
  <c r="Z75" i="10"/>
  <c r="Z74" i="10"/>
  <c r="Z71" i="10"/>
  <c r="Z70" i="10"/>
  <c r="Z67" i="10"/>
  <c r="Z66" i="10"/>
  <c r="Z63" i="10"/>
  <c r="Z62" i="10"/>
  <c r="Z59" i="10"/>
  <c r="Z58" i="10"/>
  <c r="Z77" i="10"/>
  <c r="Z76" i="10"/>
  <c r="Z73" i="10"/>
  <c r="Z72" i="10"/>
  <c r="Z69" i="10"/>
  <c r="Z68" i="10"/>
  <c r="Z65" i="10"/>
  <c r="Z64" i="10"/>
  <c r="Z61" i="10"/>
  <c r="Z60" i="10"/>
  <c r="Z57" i="10"/>
  <c r="Z48" i="10"/>
  <c r="Z35" i="10"/>
  <c r="Z34" i="10"/>
  <c r="Z33" i="10"/>
  <c r="Z32" i="10"/>
  <c r="Z31" i="10"/>
  <c r="Z30" i="10"/>
  <c r="Z39" i="10"/>
  <c r="Z44" i="10"/>
  <c r="Z47" i="10"/>
  <c r="Z27" i="10"/>
  <c r="Z28" i="10"/>
  <c r="Z42" i="10"/>
  <c r="Z38" i="10"/>
  <c r="Z45" i="10"/>
  <c r="Z46" i="10"/>
  <c r="Z40" i="10"/>
  <c r="Z41" i="10"/>
  <c r="Z37" i="10"/>
  <c r="Z43" i="10"/>
  <c r="Z29" i="10"/>
  <c r="Z36" i="10"/>
  <c r="W185" i="1"/>
  <c r="W177" i="1"/>
  <c r="W184" i="1"/>
  <c r="W178" i="1"/>
  <c r="W186" i="1"/>
  <c r="AK4" i="7"/>
  <c r="B48" i="10"/>
  <c r="B77" i="10"/>
  <c r="B107" i="10" s="1"/>
  <c r="B137" i="10" s="1"/>
  <c r="B167" i="10" s="1"/>
  <c r="B197" i="10" s="1"/>
  <c r="B227" i="10" s="1"/>
  <c r="B365" i="1"/>
  <c r="B386" i="1" s="1"/>
  <c r="B197" i="1"/>
  <c r="B218" i="1" s="1"/>
  <c r="B239" i="1" s="1"/>
  <c r="B260" i="1" s="1"/>
  <c r="S3" i="7"/>
  <c r="R35" i="7"/>
  <c r="R36" i="7"/>
  <c r="R37" i="7"/>
  <c r="R38" i="7"/>
  <c r="R39" i="7"/>
  <c r="R40" i="7"/>
  <c r="R41" i="7"/>
  <c r="R42" i="7"/>
  <c r="R43" i="7"/>
  <c r="R44" i="7"/>
  <c r="R45" i="7"/>
  <c r="R46" i="7"/>
  <c r="R47" i="7"/>
  <c r="R48" i="7"/>
  <c r="R49" i="7"/>
  <c r="R50" i="7"/>
  <c r="R51" i="7"/>
  <c r="R52" i="7"/>
  <c r="R53" i="7"/>
  <c r="R54" i="7"/>
  <c r="R55" i="7"/>
  <c r="O1" i="5"/>
  <c r="B281" i="1"/>
  <c r="B302" i="1" s="1"/>
  <c r="X402" i="1" l="1"/>
  <c r="X400" i="1"/>
  <c r="X398" i="1"/>
  <c r="X390" i="1"/>
  <c r="H13" i="13"/>
  <c r="M435" i="1"/>
  <c r="M456" i="1"/>
  <c r="H14" i="13"/>
  <c r="G14" i="13"/>
  <c r="M432" i="1"/>
  <c r="M453" i="1"/>
  <c r="X401" i="1"/>
  <c r="X399" i="1"/>
  <c r="X395" i="1"/>
  <c r="X393" i="1"/>
  <c r="M434" i="1"/>
  <c r="X397" i="1"/>
  <c r="X391" i="1"/>
  <c r="X389" i="1"/>
  <c r="X387" i="1"/>
  <c r="X404" i="1"/>
  <c r="M430" i="1"/>
  <c r="Y172" i="1"/>
  <c r="Y173" i="1"/>
  <c r="Z9" i="5"/>
  <c r="Y382" i="1"/>
  <c r="Y383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Y377" i="1"/>
  <c r="Y378" i="1"/>
  <c r="Y379" i="1"/>
  <c r="Y380" i="1"/>
  <c r="Y381" i="1"/>
  <c r="X194" i="1"/>
  <c r="X299" i="1"/>
  <c r="M446" i="1"/>
  <c r="M488" i="1"/>
  <c r="N425" i="1"/>
  <c r="N467" i="1" s="1"/>
  <c r="N424" i="1"/>
  <c r="N466" i="1" s="1"/>
  <c r="X396" i="1"/>
  <c r="X394" i="1"/>
  <c r="X392" i="1"/>
  <c r="X388" i="1"/>
  <c r="X403" i="1"/>
  <c r="X193" i="1"/>
  <c r="X298" i="1"/>
  <c r="M445" i="1"/>
  <c r="M487" i="1"/>
  <c r="W320" i="1"/>
  <c r="M437" i="1"/>
  <c r="M433" i="1"/>
  <c r="N407" i="1"/>
  <c r="N449" i="1" s="1"/>
  <c r="N408" i="1"/>
  <c r="N450" i="1" s="1"/>
  <c r="N409" i="1"/>
  <c r="N451" i="1" s="1"/>
  <c r="N410" i="1"/>
  <c r="N452" i="1" s="1"/>
  <c r="N411" i="1"/>
  <c r="N412" i="1"/>
  <c r="N413" i="1"/>
  <c r="N455" i="1" s="1"/>
  <c r="N414" i="1"/>
  <c r="N416" i="1"/>
  <c r="N418" i="1"/>
  <c r="N460" i="1" s="1"/>
  <c r="N420" i="1"/>
  <c r="N462" i="1" s="1"/>
  <c r="N422" i="1"/>
  <c r="N464" i="1" s="1"/>
  <c r="N415" i="1"/>
  <c r="N417" i="1"/>
  <c r="N419" i="1"/>
  <c r="N461" i="1" s="1"/>
  <c r="N421" i="1"/>
  <c r="N463" i="1" s="1"/>
  <c r="E15" i="13" s="1"/>
  <c r="N423" i="1"/>
  <c r="N465" i="1" s="1"/>
  <c r="M441" i="1"/>
  <c r="M483" i="1"/>
  <c r="M444" i="1"/>
  <c r="M486" i="1"/>
  <c r="M440" i="1"/>
  <c r="M482" i="1"/>
  <c r="M436" i="1"/>
  <c r="M431" i="1"/>
  <c r="M429" i="1"/>
  <c r="M443" i="1"/>
  <c r="M485" i="1"/>
  <c r="M439" i="1"/>
  <c r="M481" i="1"/>
  <c r="M442" i="1"/>
  <c r="M484" i="1"/>
  <c r="M438" i="1"/>
  <c r="Z6" i="10"/>
  <c r="Z8" i="10"/>
  <c r="Z7" i="10"/>
  <c r="Z16" i="10"/>
  <c r="Z18" i="10"/>
  <c r="Z15" i="10"/>
  <c r="Z17" i="10"/>
  <c r="Z19" i="10"/>
  <c r="Z20" i="10"/>
  <c r="Z4" i="10"/>
  <c r="Z5" i="10"/>
  <c r="Z3" i="10"/>
  <c r="AB2" i="10"/>
  <c r="AA229" i="10"/>
  <c r="AA228" i="10"/>
  <c r="AA225" i="10"/>
  <c r="AA224" i="10"/>
  <c r="AA221" i="10"/>
  <c r="AA220" i="10"/>
  <c r="AA227" i="10"/>
  <c r="AA226" i="10"/>
  <c r="AA223" i="10"/>
  <c r="AA222" i="10"/>
  <c r="AA219" i="10"/>
  <c r="AA218" i="10"/>
  <c r="AA215" i="10"/>
  <c r="AA214" i="10"/>
  <c r="AA211" i="10"/>
  <c r="AA210" i="10"/>
  <c r="AA207" i="10"/>
  <c r="AA217" i="10"/>
  <c r="AA216" i="10"/>
  <c r="AA213" i="10"/>
  <c r="AA212" i="10"/>
  <c r="AA209" i="10"/>
  <c r="AA208" i="10"/>
  <c r="AA199" i="10"/>
  <c r="AA198" i="10"/>
  <c r="AA195" i="10"/>
  <c r="AA194" i="10"/>
  <c r="AA191" i="10"/>
  <c r="AA190" i="10"/>
  <c r="AA187" i="10"/>
  <c r="AA186" i="10"/>
  <c r="AA183" i="10"/>
  <c r="AA182" i="10"/>
  <c r="AA179" i="10"/>
  <c r="AA178" i="10"/>
  <c r="AA197" i="10"/>
  <c r="AA196" i="10"/>
  <c r="AA193" i="10"/>
  <c r="AA192" i="10"/>
  <c r="AA189" i="10"/>
  <c r="AA188" i="10"/>
  <c r="AA185" i="10"/>
  <c r="AA184" i="10"/>
  <c r="AA181" i="10"/>
  <c r="AA180" i="10"/>
  <c r="AA177" i="10"/>
  <c r="AA167" i="10"/>
  <c r="AA166" i="10"/>
  <c r="AA163" i="10"/>
  <c r="AA162" i="10"/>
  <c r="AA159" i="10"/>
  <c r="AA158" i="10"/>
  <c r="AA155" i="10"/>
  <c r="AA154" i="10"/>
  <c r="AA151" i="10"/>
  <c r="AA150" i="10"/>
  <c r="AA147" i="10"/>
  <c r="AA169" i="10"/>
  <c r="AA168" i="10"/>
  <c r="AA165" i="10"/>
  <c r="AA164" i="10"/>
  <c r="AA161" i="10"/>
  <c r="AA160" i="10"/>
  <c r="AA157" i="10"/>
  <c r="AA156" i="10"/>
  <c r="AA153" i="10"/>
  <c r="AA152" i="10"/>
  <c r="AA149" i="10"/>
  <c r="AA148" i="10"/>
  <c r="AA137" i="10"/>
  <c r="AA136" i="10"/>
  <c r="AA133" i="10"/>
  <c r="AA132" i="10"/>
  <c r="AA129" i="10"/>
  <c r="AA128" i="10"/>
  <c r="AA125" i="10"/>
  <c r="AA124" i="10"/>
  <c r="AA121" i="10"/>
  <c r="AA120" i="10"/>
  <c r="AA117" i="10"/>
  <c r="AA107" i="10"/>
  <c r="AA106" i="10"/>
  <c r="AA103" i="10"/>
  <c r="AA102" i="10"/>
  <c r="AA99" i="10"/>
  <c r="AA98" i="10"/>
  <c r="AA95" i="10"/>
  <c r="AA94" i="10"/>
  <c r="AA91" i="10"/>
  <c r="AA90" i="10"/>
  <c r="AA87" i="10"/>
  <c r="AA139" i="10"/>
  <c r="AA138" i="10"/>
  <c r="AA135" i="10"/>
  <c r="AA134" i="10"/>
  <c r="AA131" i="10"/>
  <c r="AA130" i="10"/>
  <c r="AA127" i="10"/>
  <c r="AA126" i="10"/>
  <c r="AA123" i="10"/>
  <c r="AA122" i="10"/>
  <c r="AA119" i="10"/>
  <c r="AA118" i="10"/>
  <c r="AA109" i="10"/>
  <c r="AA108" i="10"/>
  <c r="AA105" i="10"/>
  <c r="AA104" i="10"/>
  <c r="AA101" i="10"/>
  <c r="AA100" i="10"/>
  <c r="AA97" i="10"/>
  <c r="AA96" i="10"/>
  <c r="AA93" i="10"/>
  <c r="AA92" i="10"/>
  <c r="AA89" i="10"/>
  <c r="AA88" i="10"/>
  <c r="AA77" i="10"/>
  <c r="AA76" i="10"/>
  <c r="AA73" i="10"/>
  <c r="AA72" i="10"/>
  <c r="AA69" i="10"/>
  <c r="AA68" i="10"/>
  <c r="AA65" i="10"/>
  <c r="AA64" i="10"/>
  <c r="AA61" i="10"/>
  <c r="AA60" i="10"/>
  <c r="AA57" i="10"/>
  <c r="AA79" i="10"/>
  <c r="AA78" i="10"/>
  <c r="AA75" i="10"/>
  <c r="AA74" i="10"/>
  <c r="AA71" i="10"/>
  <c r="AA70" i="10"/>
  <c r="AA67" i="10"/>
  <c r="AA66" i="10"/>
  <c r="AA63" i="10"/>
  <c r="AA62" i="10"/>
  <c r="AA59" i="10"/>
  <c r="AA58" i="10"/>
  <c r="AA27" i="10"/>
  <c r="AA28" i="10"/>
  <c r="AA42" i="10"/>
  <c r="AA38" i="10"/>
  <c r="AA45" i="10"/>
  <c r="AA46" i="10"/>
  <c r="AA49" i="10"/>
  <c r="AA41" i="10"/>
  <c r="AA37" i="10"/>
  <c r="AA43" i="10"/>
  <c r="AA48" i="10"/>
  <c r="AA44" i="10"/>
  <c r="AA29" i="10"/>
  <c r="AA40" i="10"/>
  <c r="AA36" i="10"/>
  <c r="AA35" i="10"/>
  <c r="AA34" i="10"/>
  <c r="AA33" i="10"/>
  <c r="AA32" i="10"/>
  <c r="AA31" i="10"/>
  <c r="AA30" i="10"/>
  <c r="AA39" i="10"/>
  <c r="AA47" i="10"/>
  <c r="X187" i="1"/>
  <c r="X292" i="1"/>
  <c r="X192" i="1"/>
  <c r="X297" i="1"/>
  <c r="Z21" i="10"/>
  <c r="X184" i="1"/>
  <c r="X185" i="1"/>
  <c r="X186" i="1"/>
  <c r="Z10" i="10"/>
  <c r="Z12" i="10"/>
  <c r="Z9" i="10"/>
  <c r="Z11" i="10"/>
  <c r="Z14" i="10"/>
  <c r="Z13" i="10"/>
  <c r="X191" i="1"/>
  <c r="X296" i="1"/>
  <c r="X188" i="1"/>
  <c r="X293" i="1"/>
  <c r="X189" i="1"/>
  <c r="X294" i="1"/>
  <c r="X190" i="1"/>
  <c r="X295" i="1"/>
  <c r="F25" i="13" s="1"/>
  <c r="Y156" i="1"/>
  <c r="Y169" i="1"/>
  <c r="Y165" i="1"/>
  <c r="Y161" i="1"/>
  <c r="Y157" i="1"/>
  <c r="Y178" i="1" s="1"/>
  <c r="Y170" i="1"/>
  <c r="Y166" i="1"/>
  <c r="Y162" i="1"/>
  <c r="Y158" i="1"/>
  <c r="Y179" i="1" s="1"/>
  <c r="Y171" i="1"/>
  <c r="Y167" i="1"/>
  <c r="Y163" i="1"/>
  <c r="Y184" i="1" s="1"/>
  <c r="Y159" i="1"/>
  <c r="Y180" i="1" s="1"/>
  <c r="Y155" i="1"/>
  <c r="Y177" i="1" s="1"/>
  <c r="Y168" i="1"/>
  <c r="Y164" i="1"/>
  <c r="Y185" i="1" s="1"/>
  <c r="Y160" i="1"/>
  <c r="Y181" i="1" s="1"/>
  <c r="X181" i="1"/>
  <c r="X182" i="1"/>
  <c r="B49" i="10"/>
  <c r="B78" i="10"/>
  <c r="B108" i="10" s="1"/>
  <c r="B138" i="10" s="1"/>
  <c r="B168" i="10" s="1"/>
  <c r="B198" i="10" s="1"/>
  <c r="B228" i="10" s="1"/>
  <c r="T3" i="7"/>
  <c r="S35" i="7"/>
  <c r="S36" i="7"/>
  <c r="S37" i="7"/>
  <c r="S38" i="7"/>
  <c r="S39" i="7"/>
  <c r="S40" i="7"/>
  <c r="S41" i="7"/>
  <c r="S42" i="7"/>
  <c r="S43" i="7"/>
  <c r="S44" i="7"/>
  <c r="S45" i="7"/>
  <c r="S46" i="7"/>
  <c r="S47" i="7"/>
  <c r="S48" i="7"/>
  <c r="S49" i="7"/>
  <c r="S50" i="7"/>
  <c r="S51" i="7"/>
  <c r="S52" i="7"/>
  <c r="S53" i="7"/>
  <c r="S54" i="7"/>
  <c r="S55" i="7"/>
  <c r="P1" i="5"/>
  <c r="B470" i="1"/>
  <c r="B491" i="1" s="1"/>
  <c r="B512" i="1" s="1"/>
  <c r="B407" i="1"/>
  <c r="B428" i="1" s="1"/>
  <c r="B449" i="1" s="1"/>
  <c r="N436" i="1" l="1"/>
  <c r="N457" i="1"/>
  <c r="N437" i="1"/>
  <c r="N458" i="1"/>
  <c r="N432" i="1"/>
  <c r="N453" i="1"/>
  <c r="Y401" i="1"/>
  <c r="Y399" i="1"/>
  <c r="Y397" i="1"/>
  <c r="Y395" i="1"/>
  <c r="Y393" i="1"/>
  <c r="Y391" i="1"/>
  <c r="Y389" i="1"/>
  <c r="Y387" i="1"/>
  <c r="Y404" i="1"/>
  <c r="G15" i="13"/>
  <c r="N438" i="1"/>
  <c r="N459" i="1"/>
  <c r="B15" i="13" s="1"/>
  <c r="N435" i="1"/>
  <c r="N456" i="1"/>
  <c r="N433" i="1"/>
  <c r="N454" i="1"/>
  <c r="Y402" i="1"/>
  <c r="Y400" i="1"/>
  <c r="Y398" i="1"/>
  <c r="Y396" i="1"/>
  <c r="Y390" i="1"/>
  <c r="O424" i="1"/>
  <c r="O466" i="1" s="1"/>
  <c r="O425" i="1"/>
  <c r="O467" i="1" s="1"/>
  <c r="N446" i="1"/>
  <c r="N488" i="1"/>
  <c r="AA9" i="5"/>
  <c r="Z382" i="1"/>
  <c r="Z383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Z380" i="1"/>
  <c r="Z381" i="1"/>
  <c r="Y194" i="1"/>
  <c r="Y299" i="1"/>
  <c r="Z172" i="1"/>
  <c r="Z173" i="1"/>
  <c r="N434" i="1"/>
  <c r="N445" i="1"/>
  <c r="N487" i="1"/>
  <c r="X320" i="1"/>
  <c r="Y394" i="1"/>
  <c r="Y392" i="1"/>
  <c r="Y388" i="1"/>
  <c r="Y403" i="1"/>
  <c r="Y193" i="1"/>
  <c r="Y298" i="1"/>
  <c r="N430" i="1"/>
  <c r="N444" i="1"/>
  <c r="N486" i="1"/>
  <c r="N440" i="1"/>
  <c r="N482" i="1"/>
  <c r="N441" i="1"/>
  <c r="N483" i="1"/>
  <c r="O411" i="1"/>
  <c r="O453" i="1" s="1"/>
  <c r="O407" i="1"/>
  <c r="O449" i="1" s="1"/>
  <c r="O409" i="1"/>
  <c r="O451" i="1" s="1"/>
  <c r="O413" i="1"/>
  <c r="O455" i="1" s="1"/>
  <c r="O412" i="1"/>
  <c r="O408" i="1"/>
  <c r="O410" i="1"/>
  <c r="O417" i="1"/>
  <c r="O459" i="1" s="1"/>
  <c r="B16" i="13" s="1"/>
  <c r="O414" i="1"/>
  <c r="O422" i="1"/>
  <c r="O464" i="1" s="1"/>
  <c r="O419" i="1"/>
  <c r="O461" i="1" s="1"/>
  <c r="O416" i="1"/>
  <c r="O458" i="1" s="1"/>
  <c r="O421" i="1"/>
  <c r="O463" i="1" s="1"/>
  <c r="E16" i="13" s="1"/>
  <c r="O418" i="1"/>
  <c r="O460" i="1" s="1"/>
  <c r="O415" i="1"/>
  <c r="O457" i="1" s="1"/>
  <c r="O423" i="1"/>
  <c r="O465" i="1" s="1"/>
  <c r="O420" i="1"/>
  <c r="O462" i="1" s="1"/>
  <c r="N442" i="1"/>
  <c r="N484" i="1"/>
  <c r="N443" i="1"/>
  <c r="N485" i="1"/>
  <c r="N439" i="1"/>
  <c r="N481" i="1"/>
  <c r="N431" i="1"/>
  <c r="N429" i="1"/>
  <c r="Y189" i="1"/>
  <c r="Y294" i="1"/>
  <c r="Y188" i="1"/>
  <c r="Y293" i="1"/>
  <c r="Y187" i="1"/>
  <c r="Y292" i="1"/>
  <c r="AA15" i="10"/>
  <c r="AA17" i="10"/>
  <c r="AA16" i="10"/>
  <c r="AA18" i="10"/>
  <c r="AA9" i="10"/>
  <c r="AA11" i="10"/>
  <c r="AA10" i="10"/>
  <c r="AA12" i="10"/>
  <c r="AA13" i="10"/>
  <c r="AA14" i="10"/>
  <c r="AC2" i="10"/>
  <c r="AB230" i="10"/>
  <c r="AB227" i="10"/>
  <c r="AB226" i="10"/>
  <c r="AB223" i="10"/>
  <c r="AB222" i="10"/>
  <c r="AB229" i="10"/>
  <c r="AB228" i="10"/>
  <c r="AB225" i="10"/>
  <c r="AB224" i="10"/>
  <c r="AB221" i="10"/>
  <c r="AB220" i="10"/>
  <c r="AB217" i="10"/>
  <c r="AB216" i="10"/>
  <c r="AB213" i="10"/>
  <c r="AB212" i="10"/>
  <c r="AB209" i="10"/>
  <c r="AB208" i="10"/>
  <c r="AB219" i="10"/>
  <c r="AB218" i="10"/>
  <c r="AB215" i="10"/>
  <c r="AB214" i="10"/>
  <c r="AB211" i="10"/>
  <c r="AB210" i="10"/>
  <c r="AB207" i="10"/>
  <c r="AB200" i="10"/>
  <c r="AB197" i="10"/>
  <c r="AB196" i="10"/>
  <c r="AB193" i="10"/>
  <c r="AB192" i="10"/>
  <c r="AB189" i="10"/>
  <c r="AB188" i="10"/>
  <c r="AB185" i="10"/>
  <c r="AB184" i="10"/>
  <c r="AB181" i="10"/>
  <c r="AB180" i="10"/>
  <c r="AB177" i="10"/>
  <c r="AB199" i="10"/>
  <c r="AB198" i="10"/>
  <c r="AB195" i="10"/>
  <c r="AB194" i="10"/>
  <c r="AB191" i="10"/>
  <c r="AB190" i="10"/>
  <c r="AB187" i="10"/>
  <c r="AB186" i="10"/>
  <c r="AB183" i="10"/>
  <c r="AB182" i="10"/>
  <c r="AB179" i="10"/>
  <c r="AB178" i="10"/>
  <c r="AB169" i="10"/>
  <c r="AB168" i="10"/>
  <c r="AB165" i="10"/>
  <c r="AB164" i="10"/>
  <c r="AB161" i="10"/>
  <c r="AB160" i="10"/>
  <c r="AB157" i="10"/>
  <c r="AB156" i="10"/>
  <c r="AB153" i="10"/>
  <c r="AB152" i="10"/>
  <c r="AB149" i="10"/>
  <c r="AB148" i="10"/>
  <c r="AB170" i="10"/>
  <c r="AB167" i="10"/>
  <c r="AB166" i="10"/>
  <c r="AB163" i="10"/>
  <c r="AB162" i="10"/>
  <c r="AB159" i="10"/>
  <c r="AB158" i="10"/>
  <c r="AB155" i="10"/>
  <c r="AB154" i="10"/>
  <c r="AB151" i="10"/>
  <c r="AB150" i="10"/>
  <c r="AB147" i="10"/>
  <c r="AB139" i="10"/>
  <c r="AB138" i="10"/>
  <c r="AB135" i="10"/>
  <c r="AB134" i="10"/>
  <c r="AB131" i="10"/>
  <c r="AB130" i="10"/>
  <c r="AB127" i="10"/>
  <c r="AB126" i="10"/>
  <c r="AB123" i="10"/>
  <c r="AB122" i="10"/>
  <c r="AB119" i="10"/>
  <c r="AB118" i="10"/>
  <c r="AB109" i="10"/>
  <c r="AB108" i="10"/>
  <c r="AB105" i="10"/>
  <c r="AB104" i="10"/>
  <c r="AB101" i="10"/>
  <c r="AB100" i="10"/>
  <c r="AB97" i="10"/>
  <c r="AB96" i="10"/>
  <c r="AB93" i="10"/>
  <c r="AB92" i="10"/>
  <c r="AB89" i="10"/>
  <c r="AB88" i="10"/>
  <c r="AB140" i="10"/>
  <c r="AB137" i="10"/>
  <c r="AB136" i="10"/>
  <c r="AB133" i="10"/>
  <c r="AB132" i="10"/>
  <c r="AB129" i="10"/>
  <c r="AB128" i="10"/>
  <c r="AB125" i="10"/>
  <c r="AB124" i="10"/>
  <c r="AB121" i="10"/>
  <c r="AB120" i="10"/>
  <c r="AB117" i="10"/>
  <c r="AB110" i="10"/>
  <c r="AB107" i="10"/>
  <c r="AB106" i="10"/>
  <c r="AB103" i="10"/>
  <c r="AB102" i="10"/>
  <c r="AB99" i="10"/>
  <c r="AB98" i="10"/>
  <c r="AB95" i="10"/>
  <c r="AB94" i="10"/>
  <c r="AB91" i="10"/>
  <c r="AB90" i="10"/>
  <c r="AB87" i="10"/>
  <c r="AB80" i="10"/>
  <c r="AB79" i="10"/>
  <c r="AB78" i="10"/>
  <c r="AB75" i="10"/>
  <c r="AB74" i="10"/>
  <c r="AB71" i="10"/>
  <c r="AB70" i="10"/>
  <c r="AB67" i="10"/>
  <c r="AB66" i="10"/>
  <c r="AB63" i="10"/>
  <c r="AB62" i="10"/>
  <c r="AB59" i="10"/>
  <c r="AB58" i="10"/>
  <c r="AB77" i="10"/>
  <c r="AB76" i="10"/>
  <c r="AB73" i="10"/>
  <c r="AB72" i="10"/>
  <c r="AB69" i="10"/>
  <c r="AB68" i="10"/>
  <c r="AB65" i="10"/>
  <c r="AB64" i="10"/>
  <c r="AB61" i="10"/>
  <c r="AB60" i="10"/>
  <c r="AB57" i="10"/>
  <c r="AB41" i="10"/>
  <c r="AB37" i="10"/>
  <c r="AB29" i="10"/>
  <c r="AB40" i="10"/>
  <c r="AB36" i="10"/>
  <c r="AB48" i="10"/>
  <c r="AB46" i="10"/>
  <c r="AB44" i="10"/>
  <c r="AB42" i="10"/>
  <c r="AB38" i="10"/>
  <c r="AB47" i="10"/>
  <c r="AB43" i="10"/>
  <c r="AB50" i="10"/>
  <c r="AB35" i="10"/>
  <c r="AB34" i="10"/>
  <c r="AB33" i="10"/>
  <c r="AB32" i="10"/>
  <c r="AB31" i="10"/>
  <c r="AB30" i="10"/>
  <c r="AB39" i="10"/>
  <c r="AB27" i="10"/>
  <c r="AB28" i="10"/>
  <c r="AB49" i="10"/>
  <c r="AB45" i="10"/>
  <c r="Y186" i="1"/>
  <c r="Y192" i="1"/>
  <c r="Y297" i="1"/>
  <c r="Y191" i="1"/>
  <c r="Y296" i="1"/>
  <c r="Y190" i="1"/>
  <c r="Y295" i="1"/>
  <c r="F26" i="13" s="1"/>
  <c r="AA7" i="10"/>
  <c r="AA6" i="10"/>
  <c r="AA8" i="10"/>
  <c r="AA19" i="10"/>
  <c r="AA20" i="10"/>
  <c r="AA4" i="10"/>
  <c r="AA3" i="10"/>
  <c r="AA5" i="10"/>
  <c r="Z170" i="1"/>
  <c r="Z166" i="1"/>
  <c r="Z162" i="1"/>
  <c r="Z158" i="1"/>
  <c r="Z171" i="1"/>
  <c r="Z167" i="1"/>
  <c r="Z163" i="1"/>
  <c r="Z184" i="1" s="1"/>
  <c r="Z159" i="1"/>
  <c r="Z155" i="1"/>
  <c r="Z168" i="1"/>
  <c r="Z164" i="1"/>
  <c r="Z185" i="1" s="1"/>
  <c r="Z160" i="1"/>
  <c r="Z156" i="1"/>
  <c r="Z177" i="1" s="1"/>
  <c r="Z169" i="1"/>
  <c r="Z165" i="1"/>
  <c r="Z186" i="1" s="1"/>
  <c r="Z161" i="1"/>
  <c r="Z182" i="1" s="1"/>
  <c r="Z157" i="1"/>
  <c r="Z178" i="1" s="1"/>
  <c r="Y183" i="1"/>
  <c r="Y182" i="1"/>
  <c r="AA21" i="10"/>
  <c r="B50" i="10"/>
  <c r="B79" i="10"/>
  <c r="B109" i="10" s="1"/>
  <c r="B139" i="10" s="1"/>
  <c r="B169" i="10" s="1"/>
  <c r="B199" i="10" s="1"/>
  <c r="B229" i="10" s="1"/>
  <c r="U3" i="7"/>
  <c r="T35" i="7"/>
  <c r="T36" i="7"/>
  <c r="T37" i="7"/>
  <c r="T38" i="7"/>
  <c r="T39" i="7"/>
  <c r="T40" i="7"/>
  <c r="T41" i="7"/>
  <c r="T42" i="7"/>
  <c r="T43" i="7"/>
  <c r="T44" i="7"/>
  <c r="T45" i="7"/>
  <c r="T46" i="7"/>
  <c r="T47" i="7"/>
  <c r="T48" i="7"/>
  <c r="T49" i="7"/>
  <c r="T50" i="7"/>
  <c r="T51" i="7"/>
  <c r="T52" i="7"/>
  <c r="T53" i="7"/>
  <c r="T54" i="7"/>
  <c r="T55" i="7"/>
  <c r="Q1" i="5"/>
  <c r="O429" i="1" l="1"/>
  <c r="O450" i="1"/>
  <c r="Z401" i="1"/>
  <c r="Z399" i="1"/>
  <c r="Z395" i="1"/>
  <c r="Z393" i="1"/>
  <c r="Z391" i="1"/>
  <c r="G16" i="13"/>
  <c r="H16" i="13"/>
  <c r="O435" i="1"/>
  <c r="O456" i="1"/>
  <c r="O431" i="1"/>
  <c r="O452" i="1"/>
  <c r="O433" i="1"/>
  <c r="O454" i="1"/>
  <c r="Z402" i="1"/>
  <c r="Z400" i="1"/>
  <c r="Z398" i="1"/>
  <c r="Z396" i="1"/>
  <c r="Z394" i="1"/>
  <c r="Z392" i="1"/>
  <c r="Z390" i="1"/>
  <c r="Z388" i="1"/>
  <c r="H15" i="13"/>
  <c r="O437" i="1"/>
  <c r="Z389" i="1"/>
  <c r="AA172" i="1"/>
  <c r="AA173" i="1"/>
  <c r="AB21" i="10"/>
  <c r="Z193" i="1"/>
  <c r="Z298" i="1"/>
  <c r="Y320" i="1"/>
  <c r="Z403" i="1"/>
  <c r="O446" i="1"/>
  <c r="O488" i="1"/>
  <c r="P425" i="1"/>
  <c r="P467" i="1" s="1"/>
  <c r="P424" i="1"/>
  <c r="P466" i="1" s="1"/>
  <c r="Z194" i="1"/>
  <c r="Z299" i="1"/>
  <c r="Z320" i="1" s="1"/>
  <c r="Z397" i="1"/>
  <c r="Z387" i="1"/>
  <c r="Z404" i="1"/>
  <c r="AB9" i="5"/>
  <c r="AA382" i="1"/>
  <c r="AA383" i="1"/>
  <c r="AA365" i="1"/>
  <c r="AA366" i="1"/>
  <c r="AA367" i="1"/>
  <c r="AA368" i="1"/>
  <c r="AA369" i="1"/>
  <c r="AA370" i="1"/>
  <c r="AA371" i="1"/>
  <c r="AA372" i="1"/>
  <c r="AA373" i="1"/>
  <c r="AA374" i="1"/>
  <c r="AA375" i="1"/>
  <c r="AA376" i="1"/>
  <c r="AA377" i="1"/>
  <c r="AA378" i="1"/>
  <c r="AA379" i="1"/>
  <c r="AA380" i="1"/>
  <c r="AA381" i="1"/>
  <c r="O445" i="1"/>
  <c r="O487" i="1"/>
  <c r="Z181" i="1"/>
  <c r="O441" i="1"/>
  <c r="O483" i="1"/>
  <c r="O436" i="1"/>
  <c r="O442" i="1"/>
  <c r="O484" i="1"/>
  <c r="O440" i="1"/>
  <c r="O482" i="1"/>
  <c r="O430" i="1"/>
  <c r="O432" i="1"/>
  <c r="P408" i="1"/>
  <c r="P450" i="1" s="1"/>
  <c r="P410" i="1"/>
  <c r="P452" i="1" s="1"/>
  <c r="P409" i="1"/>
  <c r="P451" i="1" s="1"/>
  <c r="P413" i="1"/>
  <c r="P455" i="1" s="1"/>
  <c r="P407" i="1"/>
  <c r="P449" i="1" s="1"/>
  <c r="P412" i="1"/>
  <c r="P454" i="1" s="1"/>
  <c r="P411" i="1"/>
  <c r="P453" i="1" s="1"/>
  <c r="P414" i="1"/>
  <c r="P456" i="1" s="1"/>
  <c r="P422" i="1"/>
  <c r="P464" i="1" s="1"/>
  <c r="P419" i="1"/>
  <c r="P461" i="1" s="1"/>
  <c r="P416" i="1"/>
  <c r="P458" i="1" s="1"/>
  <c r="P417" i="1"/>
  <c r="P459" i="1" s="1"/>
  <c r="B17" i="13" s="1"/>
  <c r="P418" i="1"/>
  <c r="P460" i="1" s="1"/>
  <c r="P415" i="1"/>
  <c r="P423" i="1"/>
  <c r="P465" i="1" s="1"/>
  <c r="P420" i="1"/>
  <c r="P462" i="1" s="1"/>
  <c r="P421" i="1"/>
  <c r="P463" i="1" s="1"/>
  <c r="E17" i="13" s="1"/>
  <c r="O444" i="1"/>
  <c r="O486" i="1"/>
  <c r="O439" i="1"/>
  <c r="O481" i="1"/>
  <c r="O443" i="1"/>
  <c r="O485" i="1"/>
  <c r="O438" i="1"/>
  <c r="O434" i="1"/>
  <c r="Z192" i="1"/>
  <c r="Z297" i="1"/>
  <c r="Z191" i="1"/>
  <c r="Z296" i="1"/>
  <c r="AA170" i="1"/>
  <c r="AA166" i="1"/>
  <c r="AA162" i="1"/>
  <c r="AA158" i="1"/>
  <c r="AA169" i="1"/>
  <c r="AA165" i="1"/>
  <c r="AA161" i="1"/>
  <c r="AA157" i="1"/>
  <c r="AA155" i="1"/>
  <c r="AA168" i="1"/>
  <c r="AA164" i="1"/>
  <c r="AA185" i="1" s="1"/>
  <c r="AA160" i="1"/>
  <c r="AA156" i="1"/>
  <c r="AA177" i="1" s="1"/>
  <c r="AA171" i="1"/>
  <c r="AA167" i="1"/>
  <c r="AA163" i="1"/>
  <c r="AA184" i="1" s="1"/>
  <c r="AA159" i="1"/>
  <c r="AA180" i="1" s="1"/>
  <c r="AB6" i="10"/>
  <c r="AB8" i="10"/>
  <c r="AB7" i="10"/>
  <c r="Z183" i="1"/>
  <c r="Z190" i="1"/>
  <c r="Z295" i="1"/>
  <c r="F27" i="13" s="1"/>
  <c r="Z189" i="1"/>
  <c r="Z294" i="1"/>
  <c r="Z188" i="1"/>
  <c r="Z293" i="1"/>
  <c r="Z187" i="1"/>
  <c r="Z292" i="1"/>
  <c r="AB15" i="10"/>
  <c r="AB17" i="10"/>
  <c r="AB16" i="10"/>
  <c r="AB18" i="10"/>
  <c r="AB19" i="10"/>
  <c r="AB20" i="10"/>
  <c r="AB9" i="10"/>
  <c r="AB11" i="10"/>
  <c r="AB10" i="10"/>
  <c r="AB12" i="10"/>
  <c r="AB3" i="10"/>
  <c r="AB4" i="10"/>
  <c r="AB5" i="10"/>
  <c r="AB13" i="10"/>
  <c r="AB14" i="10"/>
  <c r="AD2" i="10"/>
  <c r="AC229" i="10"/>
  <c r="AC228" i="10"/>
  <c r="AC225" i="10"/>
  <c r="AC224" i="10"/>
  <c r="AC221" i="10"/>
  <c r="AC220" i="10"/>
  <c r="AC231" i="10"/>
  <c r="AC230" i="10"/>
  <c r="AC227" i="10"/>
  <c r="AC226" i="10"/>
  <c r="AC223" i="10"/>
  <c r="AC222" i="10"/>
  <c r="AC219" i="10"/>
  <c r="AC218" i="10"/>
  <c r="AC215" i="10"/>
  <c r="AC214" i="10"/>
  <c r="AC211" i="10"/>
  <c r="AC210" i="10"/>
  <c r="AC207" i="10"/>
  <c r="AC217" i="10"/>
  <c r="AC216" i="10"/>
  <c r="AC213" i="10"/>
  <c r="AC212" i="10"/>
  <c r="AC209" i="10"/>
  <c r="AC208" i="10"/>
  <c r="AC199" i="10"/>
  <c r="AC198" i="10"/>
  <c r="AC195" i="10"/>
  <c r="AC194" i="10"/>
  <c r="AC191" i="10"/>
  <c r="AC190" i="10"/>
  <c r="AC187" i="10"/>
  <c r="AC186" i="10"/>
  <c r="AC183" i="10"/>
  <c r="AC182" i="10"/>
  <c r="AC179" i="10"/>
  <c r="AC178" i="10"/>
  <c r="AC201" i="10"/>
  <c r="AC200" i="10"/>
  <c r="AC197" i="10"/>
  <c r="AC196" i="10"/>
  <c r="AC193" i="10"/>
  <c r="AC192" i="10"/>
  <c r="AC189" i="10"/>
  <c r="AC188" i="10"/>
  <c r="AC185" i="10"/>
  <c r="AC184" i="10"/>
  <c r="AC181" i="10"/>
  <c r="AC180" i="10"/>
  <c r="AC177" i="10"/>
  <c r="AC171" i="10"/>
  <c r="AC170" i="10"/>
  <c r="AC167" i="10"/>
  <c r="AC166" i="10"/>
  <c r="AC163" i="10"/>
  <c r="AC162" i="10"/>
  <c r="AC159" i="10"/>
  <c r="AC158" i="10"/>
  <c r="AC155" i="10"/>
  <c r="AC154" i="10"/>
  <c r="AC151" i="10"/>
  <c r="AC150" i="10"/>
  <c r="AC147" i="10"/>
  <c r="AC169" i="10"/>
  <c r="AC168" i="10"/>
  <c r="AC165" i="10"/>
  <c r="AC164" i="10"/>
  <c r="AC161" i="10"/>
  <c r="AC160" i="10"/>
  <c r="AC157" i="10"/>
  <c r="AC156" i="10"/>
  <c r="AC153" i="10"/>
  <c r="AC152" i="10"/>
  <c r="AC149" i="10"/>
  <c r="AC148" i="10"/>
  <c r="AC141" i="10"/>
  <c r="AC140" i="10"/>
  <c r="AC137" i="10"/>
  <c r="AC136" i="10"/>
  <c r="AC133" i="10"/>
  <c r="AC132" i="10"/>
  <c r="AC129" i="10"/>
  <c r="AC128" i="10"/>
  <c r="AC125" i="10"/>
  <c r="AC124" i="10"/>
  <c r="AC121" i="10"/>
  <c r="AC120" i="10"/>
  <c r="AC117" i="10"/>
  <c r="AC111" i="10"/>
  <c r="AC110" i="10"/>
  <c r="AC107" i="10"/>
  <c r="AC106" i="10"/>
  <c r="AC103" i="10"/>
  <c r="AC102" i="10"/>
  <c r="AC99" i="10"/>
  <c r="AC98" i="10"/>
  <c r="AC95" i="10"/>
  <c r="AC94" i="10"/>
  <c r="AC91" i="10"/>
  <c r="AC90" i="10"/>
  <c r="AC87" i="10"/>
  <c r="AC81" i="10"/>
  <c r="AC139" i="10"/>
  <c r="AC138" i="10"/>
  <c r="AC135" i="10"/>
  <c r="AC134" i="10"/>
  <c r="AC131" i="10"/>
  <c r="AC130" i="10"/>
  <c r="AC127" i="10"/>
  <c r="AC126" i="10"/>
  <c r="AC123" i="10"/>
  <c r="AC122" i="10"/>
  <c r="AC119" i="10"/>
  <c r="AC118" i="10"/>
  <c r="AC109" i="10"/>
  <c r="AC108" i="10"/>
  <c r="AC105" i="10"/>
  <c r="AC104" i="10"/>
  <c r="AC101" i="10"/>
  <c r="AC100" i="10"/>
  <c r="AC97" i="10"/>
  <c r="AC96" i="10"/>
  <c r="AC93" i="10"/>
  <c r="AC92" i="10"/>
  <c r="AC89" i="10"/>
  <c r="AC88" i="10"/>
  <c r="AC77" i="10"/>
  <c r="AC76" i="10"/>
  <c r="AC73" i="10"/>
  <c r="AC72" i="10"/>
  <c r="AC69" i="10"/>
  <c r="AC68" i="10"/>
  <c r="AC65" i="10"/>
  <c r="AC64" i="10"/>
  <c r="AC61" i="10"/>
  <c r="AC60" i="10"/>
  <c r="AC57" i="10"/>
  <c r="AC80" i="10"/>
  <c r="AC79" i="10"/>
  <c r="AC78" i="10"/>
  <c r="AC75" i="10"/>
  <c r="AC74" i="10"/>
  <c r="AC71" i="10"/>
  <c r="AC70" i="10"/>
  <c r="AC67" i="10"/>
  <c r="AC66" i="10"/>
  <c r="AC63" i="10"/>
  <c r="AC62" i="10"/>
  <c r="AC59" i="10"/>
  <c r="AC58" i="10"/>
  <c r="AC29" i="10"/>
  <c r="AC40" i="10"/>
  <c r="AC36" i="10"/>
  <c r="AC48" i="10"/>
  <c r="AC46" i="10"/>
  <c r="AC44" i="10"/>
  <c r="AC50" i="10"/>
  <c r="AC35" i="10"/>
  <c r="AC34" i="10"/>
  <c r="AC33" i="10"/>
  <c r="AC32" i="10"/>
  <c r="AC31" i="10"/>
  <c r="AC30" i="10"/>
  <c r="AC39" i="10"/>
  <c r="AC27" i="10"/>
  <c r="AC28" i="10"/>
  <c r="AC42" i="10"/>
  <c r="AC38" i="10"/>
  <c r="AC49" i="10"/>
  <c r="AC47" i="10"/>
  <c r="AC45" i="10"/>
  <c r="AC43" i="10"/>
  <c r="AC51" i="10"/>
  <c r="AC41" i="10"/>
  <c r="AC37" i="10"/>
  <c r="Z180" i="1"/>
  <c r="Z179" i="1"/>
  <c r="B51" i="10"/>
  <c r="B80" i="10"/>
  <c r="B110" i="10" s="1"/>
  <c r="B140" i="10" s="1"/>
  <c r="B170" i="10" s="1"/>
  <c r="B200" i="10" s="1"/>
  <c r="B230" i="10" s="1"/>
  <c r="V3" i="7"/>
  <c r="U35" i="7"/>
  <c r="U36" i="7"/>
  <c r="U37" i="7"/>
  <c r="U38" i="7"/>
  <c r="U39" i="7"/>
  <c r="U40" i="7"/>
  <c r="U41" i="7"/>
  <c r="U42" i="7"/>
  <c r="U43" i="7"/>
  <c r="U44" i="7"/>
  <c r="U45" i="7"/>
  <c r="U46" i="7"/>
  <c r="U47" i="7"/>
  <c r="U48" i="7"/>
  <c r="U49" i="7"/>
  <c r="U50" i="7"/>
  <c r="U51" i="7"/>
  <c r="U52" i="7"/>
  <c r="U53" i="7"/>
  <c r="U54" i="7"/>
  <c r="U55" i="7"/>
  <c r="R1" i="5"/>
  <c r="G17" i="13" l="1"/>
  <c r="H17" i="13"/>
  <c r="AA401" i="1"/>
  <c r="AA399" i="1"/>
  <c r="AA395" i="1"/>
  <c r="AA393" i="1"/>
  <c r="AA391" i="1"/>
  <c r="P436" i="1"/>
  <c r="P457" i="1"/>
  <c r="AA402" i="1"/>
  <c r="AA400" i="1"/>
  <c r="AA398" i="1"/>
  <c r="AA396" i="1"/>
  <c r="AA394" i="1"/>
  <c r="AA392" i="1"/>
  <c r="AA390" i="1"/>
  <c r="AA397" i="1"/>
  <c r="AA389" i="1"/>
  <c r="AA387" i="1"/>
  <c r="AA404" i="1"/>
  <c r="AB172" i="1"/>
  <c r="AB173" i="1"/>
  <c r="AA388" i="1"/>
  <c r="AA403" i="1"/>
  <c r="P446" i="1"/>
  <c r="P488" i="1"/>
  <c r="AA194" i="1"/>
  <c r="AA299" i="1"/>
  <c r="Q424" i="1"/>
  <c r="Q466" i="1" s="1"/>
  <c r="Q425" i="1"/>
  <c r="Q467" i="1" s="1"/>
  <c r="AC9" i="5"/>
  <c r="AB382" i="1"/>
  <c r="AB383" i="1"/>
  <c r="AB365" i="1"/>
  <c r="AB366" i="1"/>
  <c r="AB367" i="1"/>
  <c r="AB368" i="1"/>
  <c r="AB369" i="1"/>
  <c r="AB370" i="1"/>
  <c r="AB371" i="1"/>
  <c r="AB372" i="1"/>
  <c r="AB373" i="1"/>
  <c r="AB374" i="1"/>
  <c r="AB375" i="1"/>
  <c r="AB376" i="1"/>
  <c r="AB377" i="1"/>
  <c r="AB378" i="1"/>
  <c r="AB379" i="1"/>
  <c r="AB380" i="1"/>
  <c r="AB381" i="1"/>
  <c r="P445" i="1"/>
  <c r="P487" i="1"/>
  <c r="AA193" i="1"/>
  <c r="AA298" i="1"/>
  <c r="Q408" i="1"/>
  <c r="Q450" i="1" s="1"/>
  <c r="Q411" i="1"/>
  <c r="Q453" i="1" s="1"/>
  <c r="Q410" i="1"/>
  <c r="Q452" i="1" s="1"/>
  <c r="Q407" i="1"/>
  <c r="Q449" i="1" s="1"/>
  <c r="Q409" i="1"/>
  <c r="Q413" i="1"/>
  <c r="Q455" i="1" s="1"/>
  <c r="Q412" i="1"/>
  <c r="Q417" i="1"/>
  <c r="Q459" i="1" s="1"/>
  <c r="B18" i="13" s="1"/>
  <c r="Q414" i="1"/>
  <c r="Q422" i="1"/>
  <c r="Q464" i="1" s="1"/>
  <c r="Q419" i="1"/>
  <c r="Q461" i="1" s="1"/>
  <c r="Q416" i="1"/>
  <c r="Q421" i="1"/>
  <c r="Q463" i="1" s="1"/>
  <c r="E18" i="13" s="1"/>
  <c r="Q418" i="1"/>
  <c r="Q460" i="1" s="1"/>
  <c r="Q415" i="1"/>
  <c r="Q423" i="1"/>
  <c r="Q465" i="1" s="1"/>
  <c r="Q420" i="1"/>
  <c r="Q462" i="1" s="1"/>
  <c r="P442" i="1"/>
  <c r="P484" i="1"/>
  <c r="P444" i="1"/>
  <c r="P486" i="1"/>
  <c r="P439" i="1"/>
  <c r="P481" i="1"/>
  <c r="P437" i="1"/>
  <c r="P443" i="1"/>
  <c r="P485" i="1"/>
  <c r="P432" i="1"/>
  <c r="P430" i="1"/>
  <c r="P429" i="1"/>
  <c r="P441" i="1"/>
  <c r="P483" i="1"/>
  <c r="P438" i="1"/>
  <c r="P440" i="1"/>
  <c r="P482" i="1"/>
  <c r="P435" i="1"/>
  <c r="P433" i="1"/>
  <c r="P434" i="1"/>
  <c r="P431" i="1"/>
  <c r="AA186" i="1"/>
  <c r="AC7" i="10"/>
  <c r="AC6" i="10"/>
  <c r="AC8" i="10"/>
  <c r="AC16" i="10"/>
  <c r="AC18" i="10"/>
  <c r="AC15" i="10"/>
  <c r="AC17" i="10"/>
  <c r="AC19" i="10"/>
  <c r="AC20" i="10"/>
  <c r="AC10" i="10"/>
  <c r="AC12" i="10"/>
  <c r="AC9" i="10"/>
  <c r="AC11" i="10"/>
  <c r="AC14" i="10"/>
  <c r="AC13" i="10"/>
  <c r="AE2" i="10"/>
  <c r="AD231" i="10"/>
  <c r="AD230" i="10"/>
  <c r="AD227" i="10"/>
  <c r="AD226" i="10"/>
  <c r="AD223" i="10"/>
  <c r="AD222" i="10"/>
  <c r="AD232" i="10"/>
  <c r="AD229" i="10"/>
  <c r="AD228" i="10"/>
  <c r="AD225" i="10"/>
  <c r="AD224" i="10"/>
  <c r="AD221" i="10"/>
  <c r="AD220" i="10"/>
  <c r="AD217" i="10"/>
  <c r="AD216" i="10"/>
  <c r="AD213" i="10"/>
  <c r="AD212" i="10"/>
  <c r="AD209" i="10"/>
  <c r="AD208" i="10"/>
  <c r="AD219" i="10"/>
  <c r="AD218" i="10"/>
  <c r="AD215" i="10"/>
  <c r="AD214" i="10"/>
  <c r="AD211" i="10"/>
  <c r="AD210" i="10"/>
  <c r="AD207" i="10"/>
  <c r="AD201" i="10"/>
  <c r="AD200" i="10"/>
  <c r="AD197" i="10"/>
  <c r="AD196" i="10"/>
  <c r="AD193" i="10"/>
  <c r="AD192" i="10"/>
  <c r="AD189" i="10"/>
  <c r="AD188" i="10"/>
  <c r="AD185" i="10"/>
  <c r="AD184" i="10"/>
  <c r="AD181" i="10"/>
  <c r="AD180" i="10"/>
  <c r="AD177" i="10"/>
  <c r="AD202" i="10"/>
  <c r="AD199" i="10"/>
  <c r="AD198" i="10"/>
  <c r="AD195" i="10"/>
  <c r="AD194" i="10"/>
  <c r="AD191" i="10"/>
  <c r="AD190" i="10"/>
  <c r="AD187" i="10"/>
  <c r="AD186" i="10"/>
  <c r="AD183" i="10"/>
  <c r="AD182" i="10"/>
  <c r="AD179" i="10"/>
  <c r="AD178" i="10"/>
  <c r="AD172" i="10"/>
  <c r="AD169" i="10"/>
  <c r="AD168" i="10"/>
  <c r="AD165" i="10"/>
  <c r="AD164" i="10"/>
  <c r="AD161" i="10"/>
  <c r="AD160" i="10"/>
  <c r="AD157" i="10"/>
  <c r="AD156" i="10"/>
  <c r="AD153" i="10"/>
  <c r="AD152" i="10"/>
  <c r="AD149" i="10"/>
  <c r="AD148" i="10"/>
  <c r="AD171" i="10"/>
  <c r="AD170" i="10"/>
  <c r="AD167" i="10"/>
  <c r="AD166" i="10"/>
  <c r="AD163" i="10"/>
  <c r="AD162" i="10"/>
  <c r="AD159" i="10"/>
  <c r="AD158" i="10"/>
  <c r="AD155" i="10"/>
  <c r="AD154" i="10"/>
  <c r="AD151" i="10"/>
  <c r="AD150" i="10"/>
  <c r="AD147" i="10"/>
  <c r="AD142" i="10"/>
  <c r="AD139" i="10"/>
  <c r="AD138" i="10"/>
  <c r="AD135" i="10"/>
  <c r="AD134" i="10"/>
  <c r="AD131" i="10"/>
  <c r="AD130" i="10"/>
  <c r="AD127" i="10"/>
  <c r="AD126" i="10"/>
  <c r="AD123" i="10"/>
  <c r="AD122" i="10"/>
  <c r="AD119" i="10"/>
  <c r="AD118" i="10"/>
  <c r="AD112" i="10"/>
  <c r="AD109" i="10"/>
  <c r="AD108" i="10"/>
  <c r="AD105" i="10"/>
  <c r="AD104" i="10"/>
  <c r="AD101" i="10"/>
  <c r="AD100" i="10"/>
  <c r="AD97" i="10"/>
  <c r="AD96" i="10"/>
  <c r="AD93" i="10"/>
  <c r="AD92" i="10"/>
  <c r="AD89" i="10"/>
  <c r="AD88" i="10"/>
  <c r="AD82" i="10"/>
  <c r="AD141" i="10"/>
  <c r="AD140" i="10"/>
  <c r="AD137" i="10"/>
  <c r="AD136" i="10"/>
  <c r="AD133" i="10"/>
  <c r="AD132" i="10"/>
  <c r="AD129" i="10"/>
  <c r="AD128" i="10"/>
  <c r="AD125" i="10"/>
  <c r="AD124" i="10"/>
  <c r="AD121" i="10"/>
  <c r="AD120" i="10"/>
  <c r="AD117" i="10"/>
  <c r="AD111" i="10"/>
  <c r="AD110" i="10"/>
  <c r="AD107" i="10"/>
  <c r="AD106" i="10"/>
  <c r="AD103" i="10"/>
  <c r="AD102" i="10"/>
  <c r="AD99" i="10"/>
  <c r="AD98" i="10"/>
  <c r="AD95" i="10"/>
  <c r="AD94" i="10"/>
  <c r="AD91" i="10"/>
  <c r="AD90" i="10"/>
  <c r="AD87" i="10"/>
  <c r="AD81" i="10"/>
  <c r="AD80" i="10"/>
  <c r="AD79" i="10"/>
  <c r="AD78" i="10"/>
  <c r="AD75" i="10"/>
  <c r="AD74" i="10"/>
  <c r="AD71" i="10"/>
  <c r="AD70" i="10"/>
  <c r="AD67" i="10"/>
  <c r="AD66" i="10"/>
  <c r="AD63" i="10"/>
  <c r="AD62" i="10"/>
  <c r="AD59" i="10"/>
  <c r="AD58" i="10"/>
  <c r="AD77" i="10"/>
  <c r="AD76" i="10"/>
  <c r="AD73" i="10"/>
  <c r="AD72" i="10"/>
  <c r="AD69" i="10"/>
  <c r="AD68" i="10"/>
  <c r="AD65" i="10"/>
  <c r="AD64" i="10"/>
  <c r="AD61" i="10"/>
  <c r="AD60" i="10"/>
  <c r="AD57" i="10"/>
  <c r="AD52" i="10"/>
  <c r="AD35" i="10"/>
  <c r="AD34" i="10"/>
  <c r="AD33" i="10"/>
  <c r="AD32" i="10"/>
  <c r="AD31" i="10"/>
  <c r="AD30" i="10"/>
  <c r="AD39" i="10"/>
  <c r="AD51" i="10"/>
  <c r="AD27" i="10"/>
  <c r="AD28" i="10"/>
  <c r="AD42" i="10"/>
  <c r="AD38" i="10"/>
  <c r="AD49" i="10"/>
  <c r="AD47" i="10"/>
  <c r="AD45" i="10"/>
  <c r="AD43" i="10"/>
  <c r="AD36" i="10"/>
  <c r="AD48" i="10"/>
  <c r="AD44" i="10"/>
  <c r="AD41" i="10"/>
  <c r="AD37" i="10"/>
  <c r="AD29" i="10"/>
  <c r="AD40" i="10"/>
  <c r="AD46" i="10"/>
  <c r="AD50" i="10"/>
  <c r="AA188" i="1"/>
  <c r="AA293" i="1"/>
  <c r="AA190" i="1"/>
  <c r="AA295" i="1"/>
  <c r="F28" i="13" s="1"/>
  <c r="AA191" i="1"/>
  <c r="AA296" i="1"/>
  <c r="AA182" i="1"/>
  <c r="AA183" i="1"/>
  <c r="AC3" i="10"/>
  <c r="AC5" i="10"/>
  <c r="AC4" i="10"/>
  <c r="AB170" i="1"/>
  <c r="AB166" i="1"/>
  <c r="AB162" i="1"/>
  <c r="AB158" i="1"/>
  <c r="AB171" i="1"/>
  <c r="AB167" i="1"/>
  <c r="AB163" i="1"/>
  <c r="AB184" i="1" s="1"/>
  <c r="AB159" i="1"/>
  <c r="AB155" i="1"/>
  <c r="AB168" i="1"/>
  <c r="AB164" i="1"/>
  <c r="AB185" i="1" s="1"/>
  <c r="AB160" i="1"/>
  <c r="AB181" i="1" s="1"/>
  <c r="AB156" i="1"/>
  <c r="AB177" i="1" s="1"/>
  <c r="AB169" i="1"/>
  <c r="AB165" i="1"/>
  <c r="AB186" i="1" s="1"/>
  <c r="AB161" i="1"/>
  <c r="AB182" i="1" s="1"/>
  <c r="AB157" i="1"/>
  <c r="AB178" i="1" s="1"/>
  <c r="AA192" i="1"/>
  <c r="AA297" i="1"/>
  <c r="AA189" i="1"/>
  <c r="AA294" i="1"/>
  <c r="AA187" i="1"/>
  <c r="AA292" i="1"/>
  <c r="AC21" i="10"/>
  <c r="AA181" i="1"/>
  <c r="AA178" i="1"/>
  <c r="AA179" i="1"/>
  <c r="B52" i="10"/>
  <c r="B81" i="10"/>
  <c r="B111" i="10" s="1"/>
  <c r="B141" i="10" s="1"/>
  <c r="B171" i="10" s="1"/>
  <c r="B201" i="10" s="1"/>
  <c r="B231" i="10" s="1"/>
  <c r="W3" i="7"/>
  <c r="V35" i="7"/>
  <c r="V36" i="7"/>
  <c r="V37" i="7"/>
  <c r="V38" i="7"/>
  <c r="V39" i="7"/>
  <c r="V40" i="7"/>
  <c r="V41" i="7"/>
  <c r="V42" i="7"/>
  <c r="V43" i="7"/>
  <c r="V44" i="7"/>
  <c r="V45" i="7"/>
  <c r="V46" i="7"/>
  <c r="V47" i="7"/>
  <c r="V48" i="7"/>
  <c r="V49" i="7"/>
  <c r="V50" i="7"/>
  <c r="V51" i="7"/>
  <c r="V52" i="7"/>
  <c r="V53" i="7"/>
  <c r="V54" i="7"/>
  <c r="V55" i="7"/>
  <c r="S1" i="5"/>
  <c r="Q437" i="1" l="1"/>
  <c r="Q458" i="1"/>
  <c r="AB402" i="1"/>
  <c r="AB400" i="1"/>
  <c r="AB398" i="1"/>
  <c r="AB396" i="1"/>
  <c r="AB390" i="1"/>
  <c r="Q436" i="1"/>
  <c r="Q457" i="1"/>
  <c r="G18" i="13"/>
  <c r="H18" i="13"/>
  <c r="Q435" i="1"/>
  <c r="Q456" i="1"/>
  <c r="Q433" i="1"/>
  <c r="Q454" i="1"/>
  <c r="Q430" i="1"/>
  <c r="Q451" i="1"/>
  <c r="AB401" i="1"/>
  <c r="AB399" i="1"/>
  <c r="AB395" i="1"/>
  <c r="AB393" i="1"/>
  <c r="AB391" i="1"/>
  <c r="AB397" i="1"/>
  <c r="AB389" i="1"/>
  <c r="AB387" i="1"/>
  <c r="AB404" i="1"/>
  <c r="R425" i="1"/>
  <c r="R467" i="1" s="1"/>
  <c r="R424" i="1"/>
  <c r="R466" i="1" s="1"/>
  <c r="AD9" i="5"/>
  <c r="AC382" i="1"/>
  <c r="AC383" i="1"/>
  <c r="AC365" i="1"/>
  <c r="AC366" i="1"/>
  <c r="AC367" i="1"/>
  <c r="AC368" i="1"/>
  <c r="AC369" i="1"/>
  <c r="AC370" i="1"/>
  <c r="AC371" i="1"/>
  <c r="AC372" i="1"/>
  <c r="AC373" i="1"/>
  <c r="AC374" i="1"/>
  <c r="AC375" i="1"/>
  <c r="AC376" i="1"/>
  <c r="AC377" i="1"/>
  <c r="AC378" i="1"/>
  <c r="AC379" i="1"/>
  <c r="AC380" i="1"/>
  <c r="AC381" i="1"/>
  <c r="Q446" i="1"/>
  <c r="Q488" i="1"/>
  <c r="AB194" i="1"/>
  <c r="AB299" i="1"/>
  <c r="AC172" i="1"/>
  <c r="AC173" i="1"/>
  <c r="AB394" i="1"/>
  <c r="AB392" i="1"/>
  <c r="AB388" i="1"/>
  <c r="AB403" i="1"/>
  <c r="Q445" i="1"/>
  <c r="Q487" i="1"/>
  <c r="AA320" i="1"/>
  <c r="AB193" i="1"/>
  <c r="AB298" i="1"/>
  <c r="Q438" i="1"/>
  <c r="Q434" i="1"/>
  <c r="R407" i="1"/>
  <c r="R449" i="1" s="1"/>
  <c r="R412" i="1"/>
  <c r="R454" i="1" s="1"/>
  <c r="R411" i="1"/>
  <c r="R453" i="1" s="1"/>
  <c r="R408" i="1"/>
  <c r="R450" i="1" s="1"/>
  <c r="R410" i="1"/>
  <c r="R452" i="1" s="1"/>
  <c r="R409" i="1"/>
  <c r="R451" i="1" s="1"/>
  <c r="R413" i="1"/>
  <c r="R455" i="1" s="1"/>
  <c r="R414" i="1"/>
  <c r="R456" i="1" s="1"/>
  <c r="R422" i="1"/>
  <c r="R464" i="1" s="1"/>
  <c r="R419" i="1"/>
  <c r="R461" i="1" s="1"/>
  <c r="R416" i="1"/>
  <c r="R458" i="1" s="1"/>
  <c r="R417" i="1"/>
  <c r="R459" i="1" s="1"/>
  <c r="B19" i="13" s="1"/>
  <c r="R418" i="1"/>
  <c r="R460" i="1" s="1"/>
  <c r="R415" i="1"/>
  <c r="R457" i="1" s="1"/>
  <c r="R423" i="1"/>
  <c r="R465" i="1" s="1"/>
  <c r="R420" i="1"/>
  <c r="R462" i="1" s="1"/>
  <c r="R421" i="1"/>
  <c r="R463" i="1" s="1"/>
  <c r="E19" i="13" s="1"/>
  <c r="Q441" i="1"/>
  <c r="Q483" i="1"/>
  <c r="Q442" i="1"/>
  <c r="Q484" i="1"/>
  <c r="Q440" i="1"/>
  <c r="Q482" i="1"/>
  <c r="Q431" i="1"/>
  <c r="Q429" i="1"/>
  <c r="Q444" i="1"/>
  <c r="Q486" i="1"/>
  <c r="Q439" i="1"/>
  <c r="Q481" i="1"/>
  <c r="Q443" i="1"/>
  <c r="Q485" i="1"/>
  <c r="Q432" i="1"/>
  <c r="AB190" i="1"/>
  <c r="AB295" i="1"/>
  <c r="F29" i="13" s="1"/>
  <c r="AB189" i="1"/>
  <c r="AB294" i="1"/>
  <c r="AB188" i="1"/>
  <c r="AB293" i="1"/>
  <c r="AB187" i="1"/>
  <c r="AB292" i="1"/>
  <c r="AC155" i="1"/>
  <c r="AC170" i="1"/>
  <c r="AC166" i="1"/>
  <c r="AC162" i="1"/>
  <c r="AC158" i="1"/>
  <c r="AC169" i="1"/>
  <c r="AC165" i="1"/>
  <c r="AC161" i="1"/>
  <c r="AC157" i="1"/>
  <c r="AC168" i="1"/>
  <c r="AC164" i="1"/>
  <c r="AC160" i="1"/>
  <c r="AC156" i="1"/>
  <c r="AC177" i="1" s="1"/>
  <c r="AC171" i="1"/>
  <c r="AC167" i="1"/>
  <c r="AC163" i="1"/>
  <c r="AC184" i="1" s="1"/>
  <c r="AC159" i="1"/>
  <c r="AC180" i="1" s="1"/>
  <c r="AD19" i="10"/>
  <c r="AD20" i="10"/>
  <c r="AD14" i="10"/>
  <c r="AD13" i="10"/>
  <c r="AB180" i="1"/>
  <c r="AB179" i="1"/>
  <c r="AB192" i="1"/>
  <c r="AB297" i="1"/>
  <c r="AB191" i="1"/>
  <c r="AB296" i="1"/>
  <c r="AD7" i="10"/>
  <c r="AD6" i="10"/>
  <c r="AD8" i="10"/>
  <c r="AD16" i="10"/>
  <c r="AD18" i="10"/>
  <c r="AD15" i="10"/>
  <c r="AD17" i="10"/>
  <c r="AD10" i="10"/>
  <c r="AD12" i="10"/>
  <c r="AD9" i="10"/>
  <c r="AD11" i="10"/>
  <c r="AD4" i="10"/>
  <c r="AD5" i="10"/>
  <c r="AD3" i="10"/>
  <c r="AF2" i="10"/>
  <c r="AE233" i="10"/>
  <c r="AE232" i="10"/>
  <c r="AE229" i="10"/>
  <c r="AE228" i="10"/>
  <c r="AE225" i="10"/>
  <c r="AE224" i="10"/>
  <c r="AE221" i="10"/>
  <c r="AE220" i="10"/>
  <c r="AE231" i="10"/>
  <c r="AE230" i="10"/>
  <c r="AE227" i="10"/>
  <c r="AE226" i="10"/>
  <c r="AE223" i="10"/>
  <c r="AE222" i="10"/>
  <c r="AE219" i="10"/>
  <c r="AE218" i="10"/>
  <c r="AE215" i="10"/>
  <c r="AE214" i="10"/>
  <c r="AE211" i="10"/>
  <c r="AE210" i="10"/>
  <c r="AE207" i="10"/>
  <c r="AE217" i="10"/>
  <c r="AE216" i="10"/>
  <c r="AE213" i="10"/>
  <c r="AE212" i="10"/>
  <c r="AE209" i="10"/>
  <c r="AE208" i="10"/>
  <c r="AE203" i="10"/>
  <c r="AE202" i="10"/>
  <c r="AE199" i="10"/>
  <c r="AE198" i="10"/>
  <c r="AE195" i="10"/>
  <c r="AE194" i="10"/>
  <c r="AE191" i="10"/>
  <c r="AE190" i="10"/>
  <c r="AE187" i="10"/>
  <c r="AE186" i="10"/>
  <c r="AE183" i="10"/>
  <c r="AE182" i="10"/>
  <c r="AE179" i="10"/>
  <c r="AE178" i="10"/>
  <c r="AE201" i="10"/>
  <c r="AE200" i="10"/>
  <c r="AE197" i="10"/>
  <c r="AE196" i="10"/>
  <c r="AE193" i="10"/>
  <c r="AE192" i="10"/>
  <c r="AE189" i="10"/>
  <c r="AE188" i="10"/>
  <c r="AE185" i="10"/>
  <c r="AE184" i="10"/>
  <c r="AE181" i="10"/>
  <c r="AE180" i="10"/>
  <c r="AE177" i="10"/>
  <c r="AE171" i="10"/>
  <c r="AE170" i="10"/>
  <c r="AE167" i="10"/>
  <c r="AE166" i="10"/>
  <c r="AE163" i="10"/>
  <c r="AE162" i="10"/>
  <c r="AE159" i="10"/>
  <c r="AE158" i="10"/>
  <c r="AE155" i="10"/>
  <c r="AE154" i="10"/>
  <c r="AE151" i="10"/>
  <c r="AE150" i="10"/>
  <c r="AE147" i="10"/>
  <c r="AE173" i="10"/>
  <c r="AE172" i="10"/>
  <c r="AE169" i="10"/>
  <c r="AE168" i="10"/>
  <c r="AE165" i="10"/>
  <c r="AE164" i="10"/>
  <c r="AE161" i="10"/>
  <c r="AE160" i="10"/>
  <c r="AE157" i="10"/>
  <c r="AE156" i="10"/>
  <c r="AE153" i="10"/>
  <c r="AE152" i="10"/>
  <c r="AE149" i="10"/>
  <c r="AE148" i="10"/>
  <c r="AE143" i="10"/>
  <c r="AE142" i="10"/>
  <c r="AE141" i="10"/>
  <c r="AE140" i="10"/>
  <c r="AE137" i="10"/>
  <c r="AE136" i="10"/>
  <c r="AE133" i="10"/>
  <c r="AE132" i="10"/>
  <c r="AE129" i="10"/>
  <c r="AE128" i="10"/>
  <c r="AE125" i="10"/>
  <c r="AE124" i="10"/>
  <c r="AE121" i="10"/>
  <c r="AE120" i="10"/>
  <c r="AE117" i="10"/>
  <c r="AE111" i="10"/>
  <c r="AE110" i="10"/>
  <c r="AE107" i="10"/>
  <c r="AE106" i="10"/>
  <c r="AE103" i="10"/>
  <c r="AE102" i="10"/>
  <c r="AE99" i="10"/>
  <c r="AE98" i="10"/>
  <c r="AE95" i="10"/>
  <c r="AE94" i="10"/>
  <c r="AE91" i="10"/>
  <c r="AE90" i="10"/>
  <c r="AE87" i="10"/>
  <c r="AE81" i="10"/>
  <c r="AE139" i="10"/>
  <c r="AE138" i="10"/>
  <c r="AE135" i="10"/>
  <c r="AE134" i="10"/>
  <c r="AE131" i="10"/>
  <c r="AE130" i="10"/>
  <c r="AE127" i="10"/>
  <c r="AE126" i="10"/>
  <c r="AE123" i="10"/>
  <c r="AE122" i="10"/>
  <c r="AE119" i="10"/>
  <c r="AE118" i="10"/>
  <c r="AE113" i="10"/>
  <c r="AE112" i="10"/>
  <c r="AE109" i="10"/>
  <c r="AE108" i="10"/>
  <c r="AE105" i="10"/>
  <c r="AE104" i="10"/>
  <c r="AE101" i="10"/>
  <c r="AE100" i="10"/>
  <c r="AE97" i="10"/>
  <c r="AE96" i="10"/>
  <c r="AE93" i="10"/>
  <c r="AE92" i="10"/>
  <c r="AE89" i="10"/>
  <c r="AE88" i="10"/>
  <c r="AE83" i="10"/>
  <c r="AE82" i="10"/>
  <c r="AE80" i="10"/>
  <c r="AE77" i="10"/>
  <c r="AE76" i="10"/>
  <c r="AE73" i="10"/>
  <c r="AE72" i="10"/>
  <c r="AE69" i="10"/>
  <c r="AE68" i="10"/>
  <c r="AE65" i="10"/>
  <c r="AE64" i="10"/>
  <c r="AE61" i="10"/>
  <c r="AE60" i="10"/>
  <c r="AE57" i="10"/>
  <c r="AE79" i="10"/>
  <c r="AE78" i="10"/>
  <c r="AE75" i="10"/>
  <c r="AE74" i="10"/>
  <c r="AE71" i="10"/>
  <c r="AE70" i="10"/>
  <c r="AE67" i="10"/>
  <c r="AE66" i="10"/>
  <c r="AE63" i="10"/>
  <c r="AE62" i="10"/>
  <c r="AE59" i="10"/>
  <c r="AE58" i="10"/>
  <c r="AE27" i="10"/>
  <c r="AE28" i="10"/>
  <c r="AE42" i="10"/>
  <c r="AE38" i="10"/>
  <c r="AE49" i="10"/>
  <c r="AE47" i="10"/>
  <c r="AE45" i="10"/>
  <c r="AE43" i="10"/>
  <c r="AE53" i="10"/>
  <c r="AE41" i="10"/>
  <c r="AE37" i="10"/>
  <c r="AE39" i="10"/>
  <c r="AE51" i="10"/>
  <c r="AE29" i="10"/>
  <c r="AE40" i="10"/>
  <c r="AE36" i="10"/>
  <c r="AE48" i="10"/>
  <c r="AE46" i="10"/>
  <c r="AE44" i="10"/>
  <c r="AE50" i="10"/>
  <c r="AE35" i="10"/>
  <c r="AE34" i="10"/>
  <c r="AE33" i="10"/>
  <c r="AE32" i="10"/>
  <c r="AE31" i="10"/>
  <c r="AE30" i="10"/>
  <c r="AE52" i="10"/>
  <c r="AB183" i="1"/>
  <c r="AD21" i="10"/>
  <c r="B53" i="10"/>
  <c r="B82" i="10"/>
  <c r="B112" i="10" s="1"/>
  <c r="B142" i="10" s="1"/>
  <c r="B172" i="10" s="1"/>
  <c r="B202" i="10" s="1"/>
  <c r="B232" i="10" s="1"/>
  <c r="X3" i="7"/>
  <c r="W35" i="7"/>
  <c r="W36" i="7"/>
  <c r="W37" i="7"/>
  <c r="W38" i="7"/>
  <c r="W39" i="7"/>
  <c r="W40" i="7"/>
  <c r="W41" i="7"/>
  <c r="W42" i="7"/>
  <c r="W43" i="7"/>
  <c r="W44" i="7"/>
  <c r="W45" i="7"/>
  <c r="W46" i="7"/>
  <c r="W47" i="7"/>
  <c r="W48" i="7"/>
  <c r="W49" i="7"/>
  <c r="W50" i="7"/>
  <c r="W51" i="7"/>
  <c r="W52" i="7"/>
  <c r="W53" i="7"/>
  <c r="W54" i="7"/>
  <c r="W55" i="7"/>
  <c r="T1" i="5"/>
  <c r="H19" i="13" l="1"/>
  <c r="G19" i="13"/>
  <c r="AC402" i="1"/>
  <c r="AC400" i="1"/>
  <c r="AC398" i="1"/>
  <c r="AC396" i="1"/>
  <c r="AC390" i="1"/>
  <c r="AC401" i="1"/>
  <c r="AC399" i="1"/>
  <c r="AC395" i="1"/>
  <c r="AC393" i="1"/>
  <c r="AC391" i="1"/>
  <c r="AC394" i="1"/>
  <c r="AC392" i="1"/>
  <c r="AC388" i="1"/>
  <c r="S424" i="1"/>
  <c r="S466" i="1" s="1"/>
  <c r="S425" i="1"/>
  <c r="S467" i="1" s="1"/>
  <c r="AC193" i="1"/>
  <c r="AC298" i="1"/>
  <c r="AB320" i="1"/>
  <c r="AC397" i="1"/>
  <c r="AC389" i="1"/>
  <c r="AC387" i="1"/>
  <c r="AC404" i="1"/>
  <c r="AE9" i="5"/>
  <c r="AD382" i="1"/>
  <c r="AD383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D380" i="1"/>
  <c r="AD381" i="1"/>
  <c r="R445" i="1"/>
  <c r="R487" i="1"/>
  <c r="AD172" i="1"/>
  <c r="AD173" i="1"/>
  <c r="AC194" i="1"/>
  <c r="AC299" i="1"/>
  <c r="AC320" i="1" s="1"/>
  <c r="AC403" i="1"/>
  <c r="R446" i="1"/>
  <c r="R488" i="1"/>
  <c r="AC185" i="1"/>
  <c r="AC186" i="1"/>
  <c r="R442" i="1"/>
  <c r="R484" i="1"/>
  <c r="R444" i="1"/>
  <c r="R486" i="1"/>
  <c r="R481" i="1"/>
  <c r="R439" i="1"/>
  <c r="R437" i="1"/>
  <c r="R485" i="1"/>
  <c r="R443" i="1"/>
  <c r="R434" i="1"/>
  <c r="R431" i="1"/>
  <c r="R432" i="1"/>
  <c r="S411" i="1"/>
  <c r="S453" i="1" s="1"/>
  <c r="S407" i="1"/>
  <c r="S449" i="1" s="1"/>
  <c r="S409" i="1"/>
  <c r="S451" i="1" s="1"/>
  <c r="S413" i="1"/>
  <c r="S455" i="1" s="1"/>
  <c r="S412" i="1"/>
  <c r="S408" i="1"/>
  <c r="S410" i="1"/>
  <c r="S417" i="1"/>
  <c r="S459" i="1" s="1"/>
  <c r="B20" i="13" s="1"/>
  <c r="S414" i="1"/>
  <c r="S422" i="1"/>
  <c r="S464" i="1" s="1"/>
  <c r="S419" i="1"/>
  <c r="S461" i="1" s="1"/>
  <c r="S416" i="1"/>
  <c r="S421" i="1"/>
  <c r="S463" i="1" s="1"/>
  <c r="E20" i="13" s="1"/>
  <c r="S418" i="1"/>
  <c r="S460" i="1" s="1"/>
  <c r="S415" i="1"/>
  <c r="S423" i="1"/>
  <c r="S465" i="1" s="1"/>
  <c r="S420" i="1"/>
  <c r="S462" i="1" s="1"/>
  <c r="R483" i="1"/>
  <c r="R441" i="1"/>
  <c r="R436" i="1"/>
  <c r="R438" i="1"/>
  <c r="R440" i="1"/>
  <c r="R482" i="1"/>
  <c r="R435" i="1"/>
  <c r="R430" i="1"/>
  <c r="R429" i="1"/>
  <c r="R433" i="1"/>
  <c r="AC181" i="1"/>
  <c r="AE6" i="10"/>
  <c r="AE8" i="10"/>
  <c r="AE7" i="10"/>
  <c r="AE19" i="10"/>
  <c r="AE20" i="10"/>
  <c r="AE4" i="10"/>
  <c r="AE3" i="10"/>
  <c r="AE5" i="10"/>
  <c r="AD156" i="1"/>
  <c r="AD171" i="1"/>
  <c r="AD167" i="1"/>
  <c r="AD163" i="1"/>
  <c r="AD159" i="1"/>
  <c r="AD155" i="1"/>
  <c r="AD170" i="1"/>
  <c r="AD166" i="1"/>
  <c r="AD162" i="1"/>
  <c r="AD158" i="1"/>
  <c r="AD169" i="1"/>
  <c r="AD165" i="1"/>
  <c r="AD161" i="1"/>
  <c r="AD157" i="1"/>
  <c r="AD178" i="1" s="1"/>
  <c r="AD168" i="1"/>
  <c r="AD164" i="1"/>
  <c r="AD185" i="1" s="1"/>
  <c r="AD160" i="1"/>
  <c r="AD181" i="1" s="1"/>
  <c r="AC188" i="1"/>
  <c r="AC293" i="1"/>
  <c r="AC187" i="1"/>
  <c r="AC292" i="1"/>
  <c r="AE21" i="10"/>
  <c r="AC178" i="1"/>
  <c r="AC179" i="1"/>
  <c r="AE15" i="10"/>
  <c r="AE17" i="10"/>
  <c r="AE16" i="10"/>
  <c r="AE18" i="10"/>
  <c r="AE9" i="10"/>
  <c r="AE11" i="10"/>
  <c r="AE10" i="10"/>
  <c r="AE12" i="10"/>
  <c r="AE13" i="10"/>
  <c r="AE14" i="10"/>
  <c r="AG2" i="10"/>
  <c r="AF234" i="10"/>
  <c r="AF231" i="10"/>
  <c r="AF230" i="10"/>
  <c r="AF227" i="10"/>
  <c r="AF226" i="10"/>
  <c r="AF223" i="10"/>
  <c r="AF222" i="10"/>
  <c r="AF233" i="10"/>
  <c r="AF232" i="10"/>
  <c r="AF229" i="10"/>
  <c r="AF228" i="10"/>
  <c r="AF225" i="10"/>
  <c r="AF224" i="10"/>
  <c r="AF221" i="10"/>
  <c r="AF220" i="10"/>
  <c r="AF219" i="10"/>
  <c r="AF217" i="10"/>
  <c r="AF216" i="10"/>
  <c r="AF213" i="10"/>
  <c r="AF212" i="10"/>
  <c r="AF209" i="10"/>
  <c r="AF208" i="10"/>
  <c r="AF218" i="10"/>
  <c r="AF215" i="10"/>
  <c r="AF214" i="10"/>
  <c r="AF211" i="10"/>
  <c r="AF210" i="10"/>
  <c r="AF207" i="10"/>
  <c r="AF21" i="10" s="1"/>
  <c r="AF204" i="10"/>
  <c r="AF201" i="10"/>
  <c r="AF200" i="10"/>
  <c r="AF197" i="10"/>
  <c r="AF196" i="10"/>
  <c r="AF193" i="10"/>
  <c r="AF192" i="10"/>
  <c r="AF189" i="10"/>
  <c r="AF188" i="10"/>
  <c r="AF185" i="10"/>
  <c r="AF184" i="10"/>
  <c r="AF181" i="10"/>
  <c r="AF180" i="10"/>
  <c r="AF177" i="10"/>
  <c r="AF203" i="10"/>
  <c r="AF202" i="10"/>
  <c r="AF199" i="10"/>
  <c r="AF198" i="10"/>
  <c r="AF195" i="10"/>
  <c r="AF194" i="10"/>
  <c r="AF191" i="10"/>
  <c r="AF190" i="10"/>
  <c r="AF187" i="10"/>
  <c r="AF186" i="10"/>
  <c r="AF183" i="10"/>
  <c r="AF182" i="10"/>
  <c r="AF179" i="10"/>
  <c r="AF178" i="10"/>
  <c r="AF173" i="10"/>
  <c r="AF172" i="10"/>
  <c r="AF169" i="10"/>
  <c r="AF168" i="10"/>
  <c r="AF165" i="10"/>
  <c r="AF164" i="10"/>
  <c r="AF161" i="10"/>
  <c r="AF160" i="10"/>
  <c r="AF157" i="10"/>
  <c r="AF156" i="10"/>
  <c r="AF153" i="10"/>
  <c r="AF152" i="10"/>
  <c r="AF149" i="10"/>
  <c r="AF148" i="10"/>
  <c r="AF174" i="10"/>
  <c r="AF171" i="10"/>
  <c r="AF170" i="10"/>
  <c r="AF167" i="10"/>
  <c r="AF166" i="10"/>
  <c r="AF163" i="10"/>
  <c r="AF162" i="10"/>
  <c r="AF159" i="10"/>
  <c r="AF158" i="10"/>
  <c r="AF155" i="10"/>
  <c r="AF154" i="10"/>
  <c r="AF151" i="10"/>
  <c r="AF150" i="10"/>
  <c r="AF147" i="10"/>
  <c r="AF144" i="10"/>
  <c r="AF143" i="10"/>
  <c r="AF139" i="10"/>
  <c r="AF138" i="10"/>
  <c r="AF135" i="10"/>
  <c r="AF134" i="10"/>
  <c r="AF131" i="10"/>
  <c r="AF130" i="10"/>
  <c r="AF127" i="10"/>
  <c r="AF126" i="10"/>
  <c r="AF123" i="10"/>
  <c r="AF122" i="10"/>
  <c r="AF119" i="10"/>
  <c r="AF118" i="10"/>
  <c r="AF113" i="10"/>
  <c r="AF112" i="10"/>
  <c r="AF109" i="10"/>
  <c r="AF108" i="10"/>
  <c r="AF105" i="10"/>
  <c r="AF104" i="10"/>
  <c r="AF101" i="10"/>
  <c r="AF100" i="10"/>
  <c r="AF97" i="10"/>
  <c r="AF96" i="10"/>
  <c r="AF93" i="10"/>
  <c r="AF92" i="10"/>
  <c r="AF89" i="10"/>
  <c r="AF88" i="10"/>
  <c r="AF83" i="10"/>
  <c r="AF82" i="10"/>
  <c r="AF142" i="10"/>
  <c r="AF141" i="10"/>
  <c r="AF140" i="10"/>
  <c r="AF137" i="10"/>
  <c r="AF136" i="10"/>
  <c r="AF133" i="10"/>
  <c r="AF132" i="10"/>
  <c r="AF129" i="10"/>
  <c r="AF128" i="10"/>
  <c r="AF125" i="10"/>
  <c r="AF124" i="10"/>
  <c r="AF121" i="10"/>
  <c r="AF120" i="10"/>
  <c r="AF117" i="10"/>
  <c r="AF114" i="10"/>
  <c r="AF111" i="10"/>
  <c r="AF110" i="10"/>
  <c r="AF107" i="10"/>
  <c r="AF106" i="10"/>
  <c r="AF103" i="10"/>
  <c r="AF102" i="10"/>
  <c r="AF99" i="10"/>
  <c r="AF98" i="10"/>
  <c r="AF95" i="10"/>
  <c r="AF94" i="10"/>
  <c r="AF91" i="10"/>
  <c r="AF90" i="10"/>
  <c r="AF87" i="10"/>
  <c r="AF84" i="10"/>
  <c r="AF81" i="10"/>
  <c r="AF80" i="10"/>
  <c r="AF79" i="10"/>
  <c r="AF78" i="10"/>
  <c r="AF75" i="10"/>
  <c r="AF74" i="10"/>
  <c r="AF71" i="10"/>
  <c r="AF70" i="10"/>
  <c r="AF67" i="10"/>
  <c r="AF66" i="10"/>
  <c r="AF63" i="10"/>
  <c r="AF62" i="10"/>
  <c r="AF59" i="10"/>
  <c r="AF58" i="10"/>
  <c r="AF77" i="10"/>
  <c r="AF76" i="10"/>
  <c r="AF73" i="10"/>
  <c r="AF72" i="10"/>
  <c r="AF69" i="10"/>
  <c r="AF68" i="10"/>
  <c r="AF65" i="10"/>
  <c r="AF64" i="10"/>
  <c r="AF61" i="10"/>
  <c r="AF60" i="10"/>
  <c r="AF57" i="10"/>
  <c r="AF41" i="10"/>
  <c r="AF37" i="10"/>
  <c r="AF29" i="10"/>
  <c r="AF40" i="10"/>
  <c r="AF36" i="10"/>
  <c r="AF48" i="10"/>
  <c r="AF46" i="10"/>
  <c r="AF44" i="10"/>
  <c r="AF50" i="10"/>
  <c r="AF53" i="10"/>
  <c r="AF49" i="10"/>
  <c r="AF45" i="10"/>
  <c r="AF54" i="10"/>
  <c r="AF35" i="10"/>
  <c r="AF34" i="10"/>
  <c r="AF33" i="10"/>
  <c r="AF32" i="10"/>
  <c r="AF31" i="10"/>
  <c r="AF30" i="10"/>
  <c r="AF39" i="10"/>
  <c r="AF51" i="10"/>
  <c r="AF52" i="10"/>
  <c r="AF27" i="10"/>
  <c r="AF28" i="10"/>
  <c r="AF42" i="10"/>
  <c r="AF38" i="10"/>
  <c r="AF47" i="10"/>
  <c r="AF43" i="10"/>
  <c r="AC192" i="1"/>
  <c r="AC297" i="1"/>
  <c r="AC189" i="1"/>
  <c r="AC294" i="1"/>
  <c r="AC190" i="1"/>
  <c r="AC295" i="1"/>
  <c r="F30" i="13" s="1"/>
  <c r="AC191" i="1"/>
  <c r="AC296" i="1"/>
  <c r="AC182" i="1"/>
  <c r="AC183" i="1"/>
  <c r="B54" i="10"/>
  <c r="B83" i="10"/>
  <c r="B113" i="10" s="1"/>
  <c r="B143" i="10" s="1"/>
  <c r="B173" i="10" s="1"/>
  <c r="B203" i="10" s="1"/>
  <c r="B233" i="10" s="1"/>
  <c r="Y3" i="7"/>
  <c r="X35" i="7"/>
  <c r="X36" i="7"/>
  <c r="X37" i="7"/>
  <c r="X38" i="7"/>
  <c r="X39" i="7"/>
  <c r="X40" i="7"/>
  <c r="X41" i="7"/>
  <c r="X42" i="7"/>
  <c r="X43" i="7"/>
  <c r="X44" i="7"/>
  <c r="X45" i="7"/>
  <c r="X46" i="7"/>
  <c r="X47" i="7"/>
  <c r="X48" i="7"/>
  <c r="X49" i="7"/>
  <c r="X50" i="7"/>
  <c r="X51" i="7"/>
  <c r="X52" i="7"/>
  <c r="X53" i="7"/>
  <c r="X54" i="7"/>
  <c r="X55" i="7"/>
  <c r="U1" i="5"/>
  <c r="S436" i="1" l="1"/>
  <c r="S457" i="1"/>
  <c r="G20" i="13"/>
  <c r="H20" i="13"/>
  <c r="S435" i="1"/>
  <c r="S456" i="1"/>
  <c r="S431" i="1"/>
  <c r="S452" i="1"/>
  <c r="S433" i="1"/>
  <c r="S454" i="1"/>
  <c r="AD402" i="1"/>
  <c r="AD400" i="1"/>
  <c r="AD398" i="1"/>
  <c r="AD396" i="1"/>
  <c r="AD390" i="1"/>
  <c r="S437" i="1"/>
  <c r="S458" i="1"/>
  <c r="S429" i="1"/>
  <c r="S450" i="1"/>
  <c r="AD401" i="1"/>
  <c r="AD399" i="1"/>
  <c r="AD397" i="1"/>
  <c r="AD395" i="1"/>
  <c r="AD393" i="1"/>
  <c r="AD391" i="1"/>
  <c r="AD389" i="1"/>
  <c r="AD387" i="1"/>
  <c r="AD404" i="1"/>
  <c r="AE172" i="1"/>
  <c r="AE173" i="1"/>
  <c r="AD193" i="1"/>
  <c r="AD298" i="1"/>
  <c r="AF9" i="5"/>
  <c r="AE382" i="1"/>
  <c r="AE383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E377" i="1"/>
  <c r="AE378" i="1"/>
  <c r="AE379" i="1"/>
  <c r="AE380" i="1"/>
  <c r="AE381" i="1"/>
  <c r="S446" i="1"/>
  <c r="S488" i="1"/>
  <c r="T425" i="1"/>
  <c r="T467" i="1" s="1"/>
  <c r="T424" i="1"/>
  <c r="T466" i="1" s="1"/>
  <c r="AD194" i="1"/>
  <c r="AD299" i="1"/>
  <c r="AD320" i="1" s="1"/>
  <c r="AD394" i="1"/>
  <c r="AD392" i="1"/>
  <c r="AD388" i="1"/>
  <c r="AD403" i="1"/>
  <c r="S445" i="1"/>
  <c r="S487" i="1"/>
  <c r="AD186" i="1"/>
  <c r="S430" i="1"/>
  <c r="T412" i="1"/>
  <c r="T454" i="1" s="1"/>
  <c r="T408" i="1"/>
  <c r="T450" i="1" s="1"/>
  <c r="T410" i="1"/>
  <c r="T452" i="1" s="1"/>
  <c r="T409" i="1"/>
  <c r="T451" i="1" s="1"/>
  <c r="T413" i="1"/>
  <c r="T407" i="1"/>
  <c r="T449" i="1" s="1"/>
  <c r="T411" i="1"/>
  <c r="T453" i="1" s="1"/>
  <c r="T414" i="1"/>
  <c r="T456" i="1" s="1"/>
  <c r="T422" i="1"/>
  <c r="T464" i="1" s="1"/>
  <c r="T419" i="1"/>
  <c r="T461" i="1" s="1"/>
  <c r="T416" i="1"/>
  <c r="T458" i="1" s="1"/>
  <c r="T417" i="1"/>
  <c r="T459" i="1" s="1"/>
  <c r="B21" i="13" s="1"/>
  <c r="T418" i="1"/>
  <c r="T460" i="1" s="1"/>
  <c r="T415" i="1"/>
  <c r="T423" i="1"/>
  <c r="T465" i="1" s="1"/>
  <c r="T420" i="1"/>
  <c r="T462" i="1" s="1"/>
  <c r="T421" i="1"/>
  <c r="T463" i="1" s="1"/>
  <c r="E21" i="13" s="1"/>
  <c r="S444" i="1"/>
  <c r="S486" i="1"/>
  <c r="S439" i="1"/>
  <c r="S481" i="1"/>
  <c r="S443" i="1"/>
  <c r="S485" i="1"/>
  <c r="S438" i="1"/>
  <c r="S434" i="1"/>
  <c r="S441" i="1"/>
  <c r="S483" i="1"/>
  <c r="S442" i="1"/>
  <c r="S484" i="1"/>
  <c r="S440" i="1"/>
  <c r="S482" i="1"/>
  <c r="S432" i="1"/>
  <c r="AF19" i="10"/>
  <c r="AF20" i="10"/>
  <c r="AF9" i="10"/>
  <c r="AF11" i="10"/>
  <c r="AF10" i="10"/>
  <c r="AF12" i="10"/>
  <c r="AF3" i="10"/>
  <c r="AF4" i="10"/>
  <c r="AF5" i="10"/>
  <c r="AF13" i="10"/>
  <c r="AF14" i="10"/>
  <c r="AH2" i="10"/>
  <c r="AG233" i="10"/>
  <c r="AG232" i="10"/>
  <c r="AG229" i="10"/>
  <c r="AG228" i="10"/>
  <c r="AG225" i="10"/>
  <c r="AG224" i="10"/>
  <c r="AG221" i="10"/>
  <c r="AG220" i="10"/>
  <c r="AG235" i="10"/>
  <c r="AG234" i="10"/>
  <c r="AG231" i="10"/>
  <c r="AG230" i="10"/>
  <c r="AG227" i="10"/>
  <c r="AG226" i="10"/>
  <c r="AG223" i="10"/>
  <c r="AG222" i="10"/>
  <c r="AG219" i="10"/>
  <c r="AG218" i="10"/>
  <c r="AG215" i="10"/>
  <c r="AG214" i="10"/>
  <c r="AG211" i="10"/>
  <c r="AG210" i="10"/>
  <c r="AG207" i="10"/>
  <c r="AG217" i="10"/>
  <c r="AG216" i="10"/>
  <c r="AG213" i="10"/>
  <c r="AG212" i="10"/>
  <c r="AG209" i="10"/>
  <c r="AG208" i="10"/>
  <c r="AG203" i="10"/>
  <c r="AG202" i="10"/>
  <c r="AG199" i="10"/>
  <c r="AG198" i="10"/>
  <c r="AG195" i="10"/>
  <c r="AG194" i="10"/>
  <c r="AG191" i="10"/>
  <c r="AG190" i="10"/>
  <c r="AG187" i="10"/>
  <c r="AG186" i="10"/>
  <c r="AG183" i="10"/>
  <c r="AG182" i="10"/>
  <c r="AG179" i="10"/>
  <c r="AG178" i="10"/>
  <c r="AG205" i="10"/>
  <c r="AG204" i="10"/>
  <c r="AG201" i="10"/>
  <c r="AG200" i="10"/>
  <c r="AG197" i="10"/>
  <c r="AG196" i="10"/>
  <c r="AG193" i="10"/>
  <c r="AG192" i="10"/>
  <c r="AG189" i="10"/>
  <c r="AG188" i="10"/>
  <c r="AG185" i="10"/>
  <c r="AG184" i="10"/>
  <c r="AG181" i="10"/>
  <c r="AG180" i="10"/>
  <c r="AG177" i="10"/>
  <c r="AG175" i="10"/>
  <c r="AG174" i="10"/>
  <c r="AG171" i="10"/>
  <c r="AG170" i="10"/>
  <c r="AG167" i="10"/>
  <c r="AG166" i="10"/>
  <c r="AG163" i="10"/>
  <c r="AG162" i="10"/>
  <c r="AG159" i="10"/>
  <c r="AG158" i="10"/>
  <c r="AG155" i="10"/>
  <c r="AG154" i="10"/>
  <c r="AG151" i="10"/>
  <c r="AG150" i="10"/>
  <c r="AG147" i="10"/>
  <c r="AG145" i="10"/>
  <c r="AG144" i="10"/>
  <c r="AG173" i="10"/>
  <c r="AG172" i="10"/>
  <c r="AG169" i="10"/>
  <c r="AG168" i="10"/>
  <c r="AG165" i="10"/>
  <c r="AG164" i="10"/>
  <c r="AG161" i="10"/>
  <c r="AG160" i="10"/>
  <c r="AG157" i="10"/>
  <c r="AG156" i="10"/>
  <c r="AG153" i="10"/>
  <c r="AG152" i="10"/>
  <c r="AG149" i="10"/>
  <c r="AG148" i="10"/>
  <c r="AG143" i="10"/>
  <c r="AG142" i="10"/>
  <c r="AG141" i="10"/>
  <c r="AG140" i="10"/>
  <c r="AG137" i="10"/>
  <c r="AG136" i="10"/>
  <c r="AG133" i="10"/>
  <c r="AG132" i="10"/>
  <c r="AG129" i="10"/>
  <c r="AG128" i="10"/>
  <c r="AG125" i="10"/>
  <c r="AG124" i="10"/>
  <c r="AG121" i="10"/>
  <c r="AG120" i="10"/>
  <c r="AG117" i="10"/>
  <c r="AG115" i="10"/>
  <c r="AG114" i="10"/>
  <c r="AG111" i="10"/>
  <c r="AG110" i="10"/>
  <c r="AG107" i="10"/>
  <c r="AG106" i="10"/>
  <c r="AG103" i="10"/>
  <c r="AG102" i="10"/>
  <c r="AG99" i="10"/>
  <c r="AG98" i="10"/>
  <c r="AG95" i="10"/>
  <c r="AG94" i="10"/>
  <c r="AG91" i="10"/>
  <c r="AG90" i="10"/>
  <c r="AG87" i="10"/>
  <c r="AG85" i="10"/>
  <c r="AG84" i="10"/>
  <c r="AG81" i="10"/>
  <c r="AG139" i="10"/>
  <c r="AG138" i="10"/>
  <c r="AG135" i="10"/>
  <c r="AG134" i="10"/>
  <c r="AG131" i="10"/>
  <c r="AG130" i="10"/>
  <c r="AG127" i="10"/>
  <c r="AG126" i="10"/>
  <c r="AG123" i="10"/>
  <c r="AG122" i="10"/>
  <c r="AG119" i="10"/>
  <c r="AG118" i="10"/>
  <c r="AG113" i="10"/>
  <c r="AG112" i="10"/>
  <c r="AG109" i="10"/>
  <c r="AG108" i="10"/>
  <c r="AG105" i="10"/>
  <c r="AG104" i="10"/>
  <c r="AG101" i="10"/>
  <c r="AG100" i="10"/>
  <c r="AG97" i="10"/>
  <c r="AG96" i="10"/>
  <c r="AG93" i="10"/>
  <c r="AG92" i="10"/>
  <c r="AG89" i="10"/>
  <c r="AG88" i="10"/>
  <c r="AG83" i="10"/>
  <c r="AG82" i="10"/>
  <c r="AG77" i="10"/>
  <c r="AG76" i="10"/>
  <c r="AG73" i="10"/>
  <c r="AG72" i="10"/>
  <c r="AG69" i="10"/>
  <c r="AG68" i="10"/>
  <c r="AG65" i="10"/>
  <c r="AG64" i="10"/>
  <c r="AG61" i="10"/>
  <c r="AG60" i="10"/>
  <c r="AG57" i="10"/>
  <c r="AG80" i="10"/>
  <c r="AG79" i="10"/>
  <c r="AG78" i="10"/>
  <c r="AG75" i="10"/>
  <c r="AG74" i="10"/>
  <c r="AG71" i="10"/>
  <c r="AG70" i="10"/>
  <c r="AG67" i="10"/>
  <c r="AG66" i="10"/>
  <c r="AG63" i="10"/>
  <c r="AG62" i="10"/>
  <c r="AG59" i="10"/>
  <c r="AG58" i="10"/>
  <c r="AG29" i="10"/>
  <c r="AG40" i="10"/>
  <c r="AG36" i="10"/>
  <c r="AG48" i="10"/>
  <c r="AG46" i="10"/>
  <c r="AG44" i="10"/>
  <c r="AG50" i="10"/>
  <c r="AG53" i="10"/>
  <c r="AG35" i="10"/>
  <c r="AG34" i="10"/>
  <c r="AG33" i="10"/>
  <c r="AG32" i="10"/>
  <c r="AG31" i="10"/>
  <c r="AG30" i="10"/>
  <c r="AG39" i="10"/>
  <c r="AG51" i="10"/>
  <c r="AG52" i="10"/>
  <c r="AG41" i="10"/>
  <c r="AG37" i="10"/>
  <c r="AG27" i="10"/>
  <c r="AG28" i="10"/>
  <c r="AG42" i="10"/>
  <c r="AG38" i="10"/>
  <c r="AG49" i="10"/>
  <c r="AG47" i="10"/>
  <c r="AG45" i="10"/>
  <c r="AG43" i="10"/>
  <c r="AG54" i="10"/>
  <c r="AG55" i="10"/>
  <c r="AD189" i="1"/>
  <c r="AD294" i="1"/>
  <c r="AD190" i="1"/>
  <c r="AD295" i="1"/>
  <c r="F31" i="13" s="1"/>
  <c r="AD191" i="1"/>
  <c r="AD296" i="1"/>
  <c r="AD188" i="1"/>
  <c r="AD293" i="1"/>
  <c r="AE156" i="1"/>
  <c r="AE171" i="1"/>
  <c r="AE167" i="1"/>
  <c r="AE163" i="1"/>
  <c r="AE159" i="1"/>
  <c r="AE155" i="1"/>
  <c r="AE168" i="1"/>
  <c r="AE164" i="1"/>
  <c r="AE160" i="1"/>
  <c r="AE181" i="1" s="1"/>
  <c r="AE169" i="1"/>
  <c r="AE165" i="1"/>
  <c r="AE161" i="1"/>
  <c r="AE157" i="1"/>
  <c r="AE178" i="1" s="1"/>
  <c r="AE170" i="1"/>
  <c r="AE166" i="1"/>
  <c r="AE162" i="1"/>
  <c r="AE158" i="1"/>
  <c r="AE179" i="1" s="1"/>
  <c r="AD182" i="1"/>
  <c r="AD183" i="1"/>
  <c r="AD180" i="1"/>
  <c r="AD177" i="1"/>
  <c r="AF15" i="10"/>
  <c r="AF17" i="10"/>
  <c r="AF16" i="10"/>
  <c r="AF18" i="10"/>
  <c r="AF7" i="10"/>
  <c r="AF6" i="10"/>
  <c r="AF8" i="10"/>
  <c r="AD187" i="1"/>
  <c r="AD292" i="1"/>
  <c r="AD192" i="1"/>
  <c r="AD297" i="1"/>
  <c r="AD179" i="1"/>
  <c r="AD184" i="1"/>
  <c r="B55" i="10"/>
  <c r="B85" i="10" s="1"/>
  <c r="B115" i="10" s="1"/>
  <c r="B145" i="10" s="1"/>
  <c r="B175" i="10" s="1"/>
  <c r="B205" i="10" s="1"/>
  <c r="B235" i="10" s="1"/>
  <c r="B84" i="10"/>
  <c r="B114" i="10" s="1"/>
  <c r="B144" i="10" s="1"/>
  <c r="B174" i="10" s="1"/>
  <c r="B204" i="10" s="1"/>
  <c r="B234" i="10" s="1"/>
  <c r="Z3" i="7"/>
  <c r="Y35" i="7"/>
  <c r="Y36" i="7"/>
  <c r="Y37" i="7"/>
  <c r="Y38" i="7"/>
  <c r="Y39" i="7"/>
  <c r="Y40" i="7"/>
  <c r="Y41" i="7"/>
  <c r="Y42" i="7"/>
  <c r="Y43" i="7"/>
  <c r="Y44" i="7"/>
  <c r="Y45" i="7"/>
  <c r="Y46" i="7"/>
  <c r="Y47" i="7"/>
  <c r="Y48" i="7"/>
  <c r="Y49" i="7"/>
  <c r="Y50" i="7"/>
  <c r="Y51" i="7"/>
  <c r="Y52" i="7"/>
  <c r="Y53" i="7"/>
  <c r="Y54" i="7"/>
  <c r="Y55" i="7"/>
  <c r="V1" i="5"/>
  <c r="T436" i="1" l="1"/>
  <c r="T457" i="1"/>
  <c r="AE402" i="1"/>
  <c r="AE400" i="1"/>
  <c r="AE398" i="1"/>
  <c r="AE396" i="1"/>
  <c r="AE394" i="1"/>
  <c r="AE390" i="1"/>
  <c r="G21" i="13"/>
  <c r="H21" i="13"/>
  <c r="T434" i="1"/>
  <c r="T455" i="1"/>
  <c r="AE401" i="1"/>
  <c r="AE399" i="1"/>
  <c r="AE397" i="1"/>
  <c r="AE395" i="1"/>
  <c r="AE393" i="1"/>
  <c r="AE391" i="1"/>
  <c r="AE389" i="1"/>
  <c r="AE387" i="1"/>
  <c r="AE404" i="1"/>
  <c r="U424" i="1"/>
  <c r="U466" i="1" s="1"/>
  <c r="U425" i="1"/>
  <c r="U467" i="1" s="1"/>
  <c r="AF172" i="1"/>
  <c r="AF173" i="1"/>
  <c r="T446" i="1"/>
  <c r="T488" i="1"/>
  <c r="AG9" i="5"/>
  <c r="AF382" i="1"/>
  <c r="AF383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F377" i="1"/>
  <c r="AF378" i="1"/>
  <c r="AF379" i="1"/>
  <c r="AF380" i="1"/>
  <c r="AF381" i="1"/>
  <c r="AE194" i="1"/>
  <c r="AE299" i="1"/>
  <c r="T445" i="1"/>
  <c r="T487" i="1"/>
  <c r="AE392" i="1"/>
  <c r="AE388" i="1"/>
  <c r="AE403" i="1"/>
  <c r="AE193" i="1"/>
  <c r="AE298" i="1"/>
  <c r="AE183" i="1"/>
  <c r="AE182" i="1"/>
  <c r="AE177" i="1"/>
  <c r="T437" i="1"/>
  <c r="T432" i="1"/>
  <c r="T431" i="1"/>
  <c r="T442" i="1"/>
  <c r="T484" i="1"/>
  <c r="T439" i="1"/>
  <c r="T481" i="1"/>
  <c r="U411" i="1"/>
  <c r="U453" i="1" s="1"/>
  <c r="U407" i="1"/>
  <c r="U449" i="1" s="1"/>
  <c r="U409" i="1"/>
  <c r="U451" i="1" s="1"/>
  <c r="U413" i="1"/>
  <c r="U455" i="1" s="1"/>
  <c r="U412" i="1"/>
  <c r="U408" i="1"/>
  <c r="U410" i="1"/>
  <c r="U452" i="1" s="1"/>
  <c r="U417" i="1"/>
  <c r="U459" i="1" s="1"/>
  <c r="B22" i="13" s="1"/>
  <c r="U414" i="1"/>
  <c r="U422" i="1"/>
  <c r="U464" i="1" s="1"/>
  <c r="U419" i="1"/>
  <c r="U461" i="1" s="1"/>
  <c r="U416" i="1"/>
  <c r="U458" i="1" s="1"/>
  <c r="U421" i="1"/>
  <c r="U463" i="1" s="1"/>
  <c r="E22" i="13" s="1"/>
  <c r="U418" i="1"/>
  <c r="U460" i="1" s="1"/>
  <c r="U415" i="1"/>
  <c r="U457" i="1" s="1"/>
  <c r="U423" i="1"/>
  <c r="U465" i="1" s="1"/>
  <c r="U420" i="1"/>
  <c r="U462" i="1" s="1"/>
  <c r="T441" i="1"/>
  <c r="T483" i="1"/>
  <c r="T438" i="1"/>
  <c r="T440" i="1"/>
  <c r="T482" i="1"/>
  <c r="T435" i="1"/>
  <c r="T430" i="1"/>
  <c r="T429" i="1"/>
  <c r="T444" i="1"/>
  <c r="T486" i="1"/>
  <c r="T443" i="1"/>
  <c r="T485" i="1"/>
  <c r="T433" i="1"/>
  <c r="AE191" i="1"/>
  <c r="AE296" i="1"/>
  <c r="AE190" i="1"/>
  <c r="AE295" i="1"/>
  <c r="F32" i="13" s="1"/>
  <c r="AE192" i="1"/>
  <c r="AE297" i="1"/>
  <c r="AG16" i="10"/>
  <c r="AG18" i="10"/>
  <c r="AG15" i="10"/>
  <c r="AG17" i="10"/>
  <c r="AG19" i="10"/>
  <c r="AG20" i="10"/>
  <c r="AG3" i="10"/>
  <c r="AG5" i="10"/>
  <c r="AG4" i="10"/>
  <c r="AF171" i="1"/>
  <c r="AF167" i="1"/>
  <c r="AF163" i="1"/>
  <c r="AF159" i="1"/>
  <c r="AF155" i="1"/>
  <c r="AF170" i="1"/>
  <c r="AF166" i="1"/>
  <c r="AF162" i="1"/>
  <c r="AF158" i="1"/>
  <c r="AF156" i="1"/>
  <c r="AF169" i="1"/>
  <c r="AF165" i="1"/>
  <c r="AF186" i="1" s="1"/>
  <c r="AF161" i="1"/>
  <c r="AF157" i="1"/>
  <c r="AF178" i="1" s="1"/>
  <c r="AF168" i="1"/>
  <c r="AF164" i="1"/>
  <c r="AF185" i="1" s="1"/>
  <c r="AF160" i="1"/>
  <c r="AF181" i="1" s="1"/>
  <c r="AE185" i="1"/>
  <c r="AE184" i="1"/>
  <c r="AG21" i="10"/>
  <c r="AE187" i="1"/>
  <c r="AE292" i="1"/>
  <c r="AE189" i="1"/>
  <c r="AE294" i="1"/>
  <c r="AE188" i="1"/>
  <c r="AE293" i="1"/>
  <c r="AG8" i="10"/>
  <c r="AG7" i="10"/>
  <c r="AG6" i="10"/>
  <c r="AG10" i="10"/>
  <c r="AG12" i="10"/>
  <c r="AG9" i="10"/>
  <c r="AG11" i="10"/>
  <c r="AG14" i="10"/>
  <c r="AG13" i="10"/>
  <c r="AH53" i="10"/>
  <c r="AH235" i="10"/>
  <c r="AH234" i="10"/>
  <c r="AH231" i="10"/>
  <c r="AH230" i="10"/>
  <c r="AH227" i="10"/>
  <c r="AH226" i="10"/>
  <c r="AH223" i="10"/>
  <c r="AH222" i="10"/>
  <c r="AH233" i="10"/>
  <c r="AH232" i="10"/>
  <c r="AH229" i="10"/>
  <c r="AH228" i="10"/>
  <c r="AH225" i="10"/>
  <c r="AH224" i="10"/>
  <c r="AH221" i="10"/>
  <c r="AH220" i="10"/>
  <c r="AH217" i="10"/>
  <c r="AH216" i="10"/>
  <c r="AH213" i="10"/>
  <c r="AH212" i="10"/>
  <c r="AH209" i="10"/>
  <c r="AH208" i="10"/>
  <c r="AH219" i="10"/>
  <c r="AH218" i="10"/>
  <c r="AH215" i="10"/>
  <c r="AH214" i="10"/>
  <c r="AH211" i="10"/>
  <c r="AH210" i="10"/>
  <c r="AH207" i="10"/>
  <c r="AH21" i="10" s="1"/>
  <c r="AH205" i="10"/>
  <c r="AH204" i="10"/>
  <c r="AH201" i="10"/>
  <c r="AH200" i="10"/>
  <c r="AH197" i="10"/>
  <c r="AH196" i="10"/>
  <c r="AH193" i="10"/>
  <c r="AH192" i="10"/>
  <c r="AH189" i="10"/>
  <c r="AH188" i="10"/>
  <c r="AH185" i="10"/>
  <c r="AH184" i="10"/>
  <c r="AH181" i="10"/>
  <c r="AH180" i="10"/>
  <c r="AH177" i="10"/>
  <c r="AH203" i="10"/>
  <c r="AH202" i="10"/>
  <c r="AH199" i="10"/>
  <c r="AH198" i="10"/>
  <c r="AH195" i="10"/>
  <c r="AH194" i="10"/>
  <c r="AH191" i="10"/>
  <c r="AH190" i="10"/>
  <c r="AH187" i="10"/>
  <c r="AH186" i="10"/>
  <c r="AH183" i="10"/>
  <c r="AH182" i="10"/>
  <c r="AH179" i="10"/>
  <c r="AH178" i="10"/>
  <c r="AH175" i="10"/>
  <c r="AH173" i="10"/>
  <c r="AH172" i="10"/>
  <c r="AH169" i="10"/>
  <c r="AH168" i="10"/>
  <c r="AH165" i="10"/>
  <c r="AH164" i="10"/>
  <c r="AH161" i="10"/>
  <c r="AH160" i="10"/>
  <c r="AH157" i="10"/>
  <c r="AH156" i="10"/>
  <c r="AH153" i="10"/>
  <c r="AH152" i="10"/>
  <c r="AH149" i="10"/>
  <c r="AH148" i="10"/>
  <c r="AH174" i="10"/>
  <c r="AH171" i="10"/>
  <c r="AH170" i="10"/>
  <c r="AH167" i="10"/>
  <c r="AH166" i="10"/>
  <c r="AH163" i="10"/>
  <c r="AH162" i="10"/>
  <c r="AH159" i="10"/>
  <c r="AH158" i="10"/>
  <c r="AH155" i="10"/>
  <c r="AH154" i="10"/>
  <c r="AH151" i="10"/>
  <c r="AH150" i="10"/>
  <c r="AH147" i="10"/>
  <c r="AH145" i="10"/>
  <c r="AH144" i="10"/>
  <c r="AH142" i="10"/>
  <c r="AH139" i="10"/>
  <c r="AH138" i="10"/>
  <c r="AH135" i="10"/>
  <c r="AH134" i="10"/>
  <c r="AH131" i="10"/>
  <c r="AH130" i="10"/>
  <c r="AH127" i="10"/>
  <c r="AH126" i="10"/>
  <c r="AH123" i="10"/>
  <c r="AH122" i="10"/>
  <c r="AH119" i="10"/>
  <c r="AH118" i="10"/>
  <c r="AH113" i="10"/>
  <c r="AH112" i="10"/>
  <c r="AH109" i="10"/>
  <c r="AH108" i="10"/>
  <c r="AH105" i="10"/>
  <c r="AH104" i="10"/>
  <c r="AH101" i="10"/>
  <c r="AH100" i="10"/>
  <c r="AH97" i="10"/>
  <c r="AH96" i="10"/>
  <c r="AH93" i="10"/>
  <c r="AH92" i="10"/>
  <c r="AH89" i="10"/>
  <c r="AH88" i="10"/>
  <c r="AH83" i="10"/>
  <c r="AH82" i="10"/>
  <c r="AH143" i="10"/>
  <c r="AH141" i="10"/>
  <c r="AH140" i="10"/>
  <c r="AH137" i="10"/>
  <c r="AH136" i="10"/>
  <c r="AH133" i="10"/>
  <c r="AH132" i="10"/>
  <c r="AH129" i="10"/>
  <c r="AH128" i="10"/>
  <c r="AH125" i="10"/>
  <c r="AH124" i="10"/>
  <c r="AH121" i="10"/>
  <c r="AH120" i="10"/>
  <c r="AH117" i="10"/>
  <c r="AH115" i="10"/>
  <c r="AH114" i="10"/>
  <c r="AH111" i="10"/>
  <c r="AH110" i="10"/>
  <c r="AH107" i="10"/>
  <c r="AH106" i="10"/>
  <c r="AH103" i="10"/>
  <c r="AH102" i="10"/>
  <c r="AH99" i="10"/>
  <c r="AH98" i="10"/>
  <c r="AH95" i="10"/>
  <c r="AH94" i="10"/>
  <c r="AH91" i="10"/>
  <c r="AH90" i="10"/>
  <c r="AH87" i="10"/>
  <c r="AH85" i="10"/>
  <c r="AH84" i="10"/>
  <c r="AH81" i="10"/>
  <c r="AH80" i="10"/>
  <c r="AH79" i="10"/>
  <c r="AH78" i="10"/>
  <c r="AH75" i="10"/>
  <c r="AH74" i="10"/>
  <c r="AH71" i="10"/>
  <c r="AH70" i="10"/>
  <c r="AH67" i="10"/>
  <c r="AH66" i="10"/>
  <c r="AH63" i="10"/>
  <c r="AH62" i="10"/>
  <c r="AH59" i="10"/>
  <c r="AH58" i="10"/>
  <c r="AH77" i="10"/>
  <c r="AH76" i="10"/>
  <c r="AH73" i="10"/>
  <c r="AH72" i="10"/>
  <c r="AH69" i="10"/>
  <c r="AH68" i="10"/>
  <c r="AH65" i="10"/>
  <c r="AH64" i="10"/>
  <c r="AH61" i="10"/>
  <c r="AH60" i="10"/>
  <c r="AH57" i="10"/>
  <c r="AH54" i="10"/>
  <c r="AH27" i="10"/>
  <c r="AH31" i="10"/>
  <c r="AH35" i="10"/>
  <c r="AH39" i="10"/>
  <c r="AH43" i="10"/>
  <c r="AH47" i="10"/>
  <c r="AH51" i="10"/>
  <c r="AH30" i="10"/>
  <c r="AH34" i="10"/>
  <c r="AH38" i="10"/>
  <c r="AH42" i="10"/>
  <c r="AH46" i="10"/>
  <c r="AH50" i="10"/>
  <c r="AH55" i="10"/>
  <c r="AI2" i="10"/>
  <c r="AH29" i="10"/>
  <c r="AH33" i="10"/>
  <c r="AH37" i="10"/>
  <c r="AH41" i="10"/>
  <c r="AH45" i="10"/>
  <c r="AH49" i="10"/>
  <c r="AH28" i="10"/>
  <c r="AH32" i="10"/>
  <c r="AH36" i="10"/>
  <c r="AH40" i="10"/>
  <c r="AH44" i="10"/>
  <c r="AH48" i="10"/>
  <c r="AH52" i="10"/>
  <c r="AE186" i="1"/>
  <c r="AE180" i="1"/>
  <c r="AA3" i="7"/>
  <c r="Z35" i="7"/>
  <c r="Z36" i="7"/>
  <c r="Z37" i="7"/>
  <c r="Z38" i="7"/>
  <c r="Z39" i="7"/>
  <c r="Z40" i="7"/>
  <c r="Z41" i="7"/>
  <c r="Z42" i="7"/>
  <c r="Z43" i="7"/>
  <c r="Z44" i="7"/>
  <c r="Z45" i="7"/>
  <c r="Z46" i="7"/>
  <c r="Z47" i="7"/>
  <c r="Z48" i="7"/>
  <c r="Z49" i="7"/>
  <c r="Z50" i="7"/>
  <c r="Z51" i="7"/>
  <c r="Z52" i="7"/>
  <c r="Z53" i="7"/>
  <c r="Z54" i="7"/>
  <c r="Z55" i="7"/>
  <c r="W1" i="5"/>
  <c r="U429" i="1" l="1"/>
  <c r="U450" i="1"/>
  <c r="AF401" i="1"/>
  <c r="AF395" i="1"/>
  <c r="AF393" i="1"/>
  <c r="G22" i="13"/>
  <c r="H22" i="13"/>
  <c r="U435" i="1"/>
  <c r="U456" i="1"/>
  <c r="U433" i="1"/>
  <c r="U454" i="1"/>
  <c r="AF402" i="1"/>
  <c r="AF400" i="1"/>
  <c r="AF398" i="1"/>
  <c r="AF396" i="1"/>
  <c r="AF394" i="1"/>
  <c r="AF392" i="1"/>
  <c r="AF390" i="1"/>
  <c r="AF388" i="1"/>
  <c r="AF399" i="1"/>
  <c r="AF403" i="1"/>
  <c r="AF194" i="1"/>
  <c r="AF299" i="1"/>
  <c r="U446" i="1"/>
  <c r="U488" i="1"/>
  <c r="V425" i="1"/>
  <c r="V467" i="1" s="1"/>
  <c r="V424" i="1"/>
  <c r="V466" i="1" s="1"/>
  <c r="AG172" i="1"/>
  <c r="AG173" i="1"/>
  <c r="AE320" i="1"/>
  <c r="AF397" i="1"/>
  <c r="AF391" i="1"/>
  <c r="AF389" i="1"/>
  <c r="AF387" i="1"/>
  <c r="AF404" i="1"/>
  <c r="AG382" i="1"/>
  <c r="AG383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G380" i="1"/>
  <c r="AG381" i="1"/>
  <c r="AF193" i="1"/>
  <c r="AF298" i="1"/>
  <c r="U445" i="1"/>
  <c r="U487" i="1"/>
  <c r="U441" i="1"/>
  <c r="U483" i="1"/>
  <c r="U436" i="1"/>
  <c r="U442" i="1"/>
  <c r="U484" i="1"/>
  <c r="U440" i="1"/>
  <c r="U482" i="1"/>
  <c r="U431" i="1"/>
  <c r="U430" i="1"/>
  <c r="U432" i="1"/>
  <c r="V407" i="1"/>
  <c r="V449" i="1" s="1"/>
  <c r="V410" i="1"/>
  <c r="V452" i="1" s="1"/>
  <c r="V409" i="1"/>
  <c r="V451" i="1" s="1"/>
  <c r="V413" i="1"/>
  <c r="V455" i="1" s="1"/>
  <c r="V408" i="1"/>
  <c r="V450" i="1" s="1"/>
  <c r="V412" i="1"/>
  <c r="V454" i="1" s="1"/>
  <c r="V411" i="1"/>
  <c r="V414" i="1"/>
  <c r="V456" i="1" s="1"/>
  <c r="V422" i="1"/>
  <c r="V464" i="1" s="1"/>
  <c r="V419" i="1"/>
  <c r="V461" i="1" s="1"/>
  <c r="V416" i="1"/>
  <c r="V458" i="1" s="1"/>
  <c r="V417" i="1"/>
  <c r="V459" i="1" s="1"/>
  <c r="B23" i="13" s="1"/>
  <c r="V418" i="1"/>
  <c r="V460" i="1" s="1"/>
  <c r="V415" i="1"/>
  <c r="V423" i="1"/>
  <c r="V465" i="1" s="1"/>
  <c r="V420" i="1"/>
  <c r="V462" i="1" s="1"/>
  <c r="V421" i="1"/>
  <c r="V463" i="1" s="1"/>
  <c r="E23" i="13" s="1"/>
  <c r="U444" i="1"/>
  <c r="U486" i="1"/>
  <c r="U439" i="1"/>
  <c r="U481" i="1"/>
  <c r="U437" i="1"/>
  <c r="U443" i="1"/>
  <c r="U485" i="1"/>
  <c r="U434" i="1"/>
  <c r="U438" i="1"/>
  <c r="AH19" i="10"/>
  <c r="AH20" i="10"/>
  <c r="AH4" i="10"/>
  <c r="AH5" i="10"/>
  <c r="AH3" i="10"/>
  <c r="AI233" i="10"/>
  <c r="AI232" i="10"/>
  <c r="AI229" i="10"/>
  <c r="AI228" i="10"/>
  <c r="AI225" i="10"/>
  <c r="AI224" i="10"/>
  <c r="AI221" i="10"/>
  <c r="AI220" i="10"/>
  <c r="AI235" i="10"/>
  <c r="AI234" i="10"/>
  <c r="AI231" i="10"/>
  <c r="AI230" i="10"/>
  <c r="AI227" i="10"/>
  <c r="AI226" i="10"/>
  <c r="AI223" i="10"/>
  <c r="AI222" i="10"/>
  <c r="AI219" i="10"/>
  <c r="AI218" i="10"/>
  <c r="AI215" i="10"/>
  <c r="AI214" i="10"/>
  <c r="AI211" i="10"/>
  <c r="AI210" i="10"/>
  <c r="AI207" i="10"/>
  <c r="AI217" i="10"/>
  <c r="AI216" i="10"/>
  <c r="AI213" i="10"/>
  <c r="AI212" i="10"/>
  <c r="AI209" i="10"/>
  <c r="AI208" i="10"/>
  <c r="AI203" i="10"/>
  <c r="AI202" i="10"/>
  <c r="AI199" i="10"/>
  <c r="AI198" i="10"/>
  <c r="AI195" i="10"/>
  <c r="AI194" i="10"/>
  <c r="AI191" i="10"/>
  <c r="AI190" i="10"/>
  <c r="AI187" i="10"/>
  <c r="AI186" i="10"/>
  <c r="AI183" i="10"/>
  <c r="AI182" i="10"/>
  <c r="AI179" i="10"/>
  <c r="AI178" i="10"/>
  <c r="AI205" i="10"/>
  <c r="AI204" i="10"/>
  <c r="AI201" i="10"/>
  <c r="AI200" i="10"/>
  <c r="AI197" i="10"/>
  <c r="AI196" i="10"/>
  <c r="AI193" i="10"/>
  <c r="AI192" i="10"/>
  <c r="AI189" i="10"/>
  <c r="AI188" i="10"/>
  <c r="AI185" i="10"/>
  <c r="AI184" i="10"/>
  <c r="AI181" i="10"/>
  <c r="AI180" i="10"/>
  <c r="AI177" i="10"/>
  <c r="AI175" i="10"/>
  <c r="AI174" i="10"/>
  <c r="AI171" i="10"/>
  <c r="AI170" i="10"/>
  <c r="AI167" i="10"/>
  <c r="AI166" i="10"/>
  <c r="AI163" i="10"/>
  <c r="AI162" i="10"/>
  <c r="AI159" i="10"/>
  <c r="AI158" i="10"/>
  <c r="AI155" i="10"/>
  <c r="AI154" i="10"/>
  <c r="AI151" i="10"/>
  <c r="AI150" i="10"/>
  <c r="AI147" i="10"/>
  <c r="AI145" i="10"/>
  <c r="AI144" i="10"/>
  <c r="AI173" i="10"/>
  <c r="AI172" i="10"/>
  <c r="AI169" i="10"/>
  <c r="AI168" i="10"/>
  <c r="AI165" i="10"/>
  <c r="AI164" i="10"/>
  <c r="AI161" i="10"/>
  <c r="AI160" i="10"/>
  <c r="AI157" i="10"/>
  <c r="AI156" i="10"/>
  <c r="AI153" i="10"/>
  <c r="AI152" i="10"/>
  <c r="AI149" i="10"/>
  <c r="AI148" i="10"/>
  <c r="AI143" i="10"/>
  <c r="AI142" i="10"/>
  <c r="AI141" i="10"/>
  <c r="AI140" i="10"/>
  <c r="AI137" i="10"/>
  <c r="AI136" i="10"/>
  <c r="AI133" i="10"/>
  <c r="AI132" i="10"/>
  <c r="AI129" i="10"/>
  <c r="AI128" i="10"/>
  <c r="AI125" i="10"/>
  <c r="AI124" i="10"/>
  <c r="AI121" i="10"/>
  <c r="AI120" i="10"/>
  <c r="AI117" i="10"/>
  <c r="AI115" i="10"/>
  <c r="AI114" i="10"/>
  <c r="AI111" i="10"/>
  <c r="AI110" i="10"/>
  <c r="AI107" i="10"/>
  <c r="AI106" i="10"/>
  <c r="AI103" i="10"/>
  <c r="AI102" i="10"/>
  <c r="AI99" i="10"/>
  <c r="AI98" i="10"/>
  <c r="AI95" i="10"/>
  <c r="AI94" i="10"/>
  <c r="AI91" i="10"/>
  <c r="AI90" i="10"/>
  <c r="AI87" i="10"/>
  <c r="AI85" i="10"/>
  <c r="AI84" i="10"/>
  <c r="AI81" i="10"/>
  <c r="AI139" i="10"/>
  <c r="AI138" i="10"/>
  <c r="AI135" i="10"/>
  <c r="AI134" i="10"/>
  <c r="AI131" i="10"/>
  <c r="AI130" i="10"/>
  <c r="AI127" i="10"/>
  <c r="AI126" i="10"/>
  <c r="AI123" i="10"/>
  <c r="AI122" i="10"/>
  <c r="AI119" i="10"/>
  <c r="AI118" i="10"/>
  <c r="AI113" i="10"/>
  <c r="AI112" i="10"/>
  <c r="AI109" i="10"/>
  <c r="AI108" i="10"/>
  <c r="AI105" i="10"/>
  <c r="AI104" i="10"/>
  <c r="AI101" i="10"/>
  <c r="AI100" i="10"/>
  <c r="AI97" i="10"/>
  <c r="AI96" i="10"/>
  <c r="AI93" i="10"/>
  <c r="AI92" i="10"/>
  <c r="AI89" i="10"/>
  <c r="AI88" i="10"/>
  <c r="AI83" i="10"/>
  <c r="AI82" i="10"/>
  <c r="AI80" i="10"/>
  <c r="AI77" i="10"/>
  <c r="AI76" i="10"/>
  <c r="AI73" i="10"/>
  <c r="AI72" i="10"/>
  <c r="AI69" i="10"/>
  <c r="AI68" i="10"/>
  <c r="AI65" i="10"/>
  <c r="AI64" i="10"/>
  <c r="AI61" i="10"/>
  <c r="AI60" i="10"/>
  <c r="AI57" i="10"/>
  <c r="AI79" i="10"/>
  <c r="AI78" i="10"/>
  <c r="AI75" i="10"/>
  <c r="AI74" i="10"/>
  <c r="AI71" i="10"/>
  <c r="AI70" i="10"/>
  <c r="AI67" i="10"/>
  <c r="AI66" i="10"/>
  <c r="AI63" i="10"/>
  <c r="AI62" i="10"/>
  <c r="AI59" i="10"/>
  <c r="AI58" i="10"/>
  <c r="AI38" i="10"/>
  <c r="AI50" i="10"/>
  <c r="AI31" i="10"/>
  <c r="AI43" i="10"/>
  <c r="AI51" i="10"/>
  <c r="AI28" i="10"/>
  <c r="AI32" i="10"/>
  <c r="AI36" i="10"/>
  <c r="AI40" i="10"/>
  <c r="AI44" i="10"/>
  <c r="AI48" i="10"/>
  <c r="AI52" i="10"/>
  <c r="AI29" i="10"/>
  <c r="AI33" i="10"/>
  <c r="AI37" i="10"/>
  <c r="AI41" i="10"/>
  <c r="AI45" i="10"/>
  <c r="AI49" i="10"/>
  <c r="AI53" i="10"/>
  <c r="AI55" i="10"/>
  <c r="AJ2" i="10"/>
  <c r="AI30" i="10"/>
  <c r="AI34" i="10"/>
  <c r="AI42" i="10"/>
  <c r="AI46" i="10"/>
  <c r="AI27" i="10"/>
  <c r="AI35" i="10"/>
  <c r="AI39" i="10"/>
  <c r="AI47" i="10"/>
  <c r="AI54" i="10"/>
  <c r="AH7" i="10"/>
  <c r="AH6" i="10"/>
  <c r="AH8" i="10"/>
  <c r="AH16" i="10"/>
  <c r="AH18" i="10"/>
  <c r="AH15" i="10"/>
  <c r="AH17" i="10"/>
  <c r="AH10" i="10"/>
  <c r="AH12" i="10"/>
  <c r="AH9" i="10"/>
  <c r="AH11" i="10"/>
  <c r="AH14" i="10"/>
  <c r="AH13" i="10"/>
  <c r="AF189" i="1"/>
  <c r="AF294" i="1"/>
  <c r="AF190" i="1"/>
  <c r="AF295" i="1"/>
  <c r="F33" i="13" s="1"/>
  <c r="AF187" i="1"/>
  <c r="AF292" i="1"/>
  <c r="AF192" i="1"/>
  <c r="AF297" i="1"/>
  <c r="AF182" i="1"/>
  <c r="AF179" i="1"/>
  <c r="AF177" i="1"/>
  <c r="AF184" i="1"/>
  <c r="AF191" i="1"/>
  <c r="AF296" i="1"/>
  <c r="AF188" i="1"/>
  <c r="AF293" i="1"/>
  <c r="AG171" i="1"/>
  <c r="AG167" i="1"/>
  <c r="AG163" i="1"/>
  <c r="AG159" i="1"/>
  <c r="AG155" i="1"/>
  <c r="AG168" i="1"/>
  <c r="AG164" i="1"/>
  <c r="AG160" i="1"/>
  <c r="AG156" i="1"/>
  <c r="C156" i="1" s="1"/>
  <c r="AG169" i="1"/>
  <c r="AG165" i="1"/>
  <c r="AG161" i="1"/>
  <c r="AG157" i="1"/>
  <c r="AG170" i="1"/>
  <c r="AG166" i="1"/>
  <c r="AG162" i="1"/>
  <c r="AG158" i="1"/>
  <c r="AF183" i="1"/>
  <c r="AF180" i="1"/>
  <c r="AB3" i="7"/>
  <c r="AA35" i="7"/>
  <c r="AA36" i="7"/>
  <c r="AA37" i="7"/>
  <c r="AA38" i="7"/>
  <c r="AA39" i="7"/>
  <c r="AA40" i="7"/>
  <c r="AA41" i="7"/>
  <c r="AA42" i="7"/>
  <c r="AA43" i="7"/>
  <c r="AA44" i="7"/>
  <c r="AA45" i="7"/>
  <c r="AA46" i="7"/>
  <c r="AA47" i="7"/>
  <c r="AA48" i="7"/>
  <c r="AA49" i="7"/>
  <c r="AA50" i="7"/>
  <c r="AA51" i="7"/>
  <c r="AA52" i="7"/>
  <c r="AA53" i="7"/>
  <c r="AA54" i="7"/>
  <c r="AA55" i="7"/>
  <c r="X1" i="5"/>
  <c r="V436" i="1" l="1"/>
  <c r="V457" i="1"/>
  <c r="C365" i="1"/>
  <c r="H23" i="13"/>
  <c r="G23" i="13"/>
  <c r="V432" i="1"/>
  <c r="V453" i="1"/>
  <c r="W425" i="1"/>
  <c r="W467" i="1" s="1"/>
  <c r="W424" i="1"/>
  <c r="W466" i="1" s="1"/>
  <c r="AG402" i="1"/>
  <c r="C381" i="1"/>
  <c r="AG400" i="1"/>
  <c r="C379" i="1"/>
  <c r="AG398" i="1"/>
  <c r="C377" i="1"/>
  <c r="AG396" i="1"/>
  <c r="C375" i="1"/>
  <c r="AG394" i="1"/>
  <c r="C373" i="1"/>
  <c r="AG392" i="1"/>
  <c r="C371" i="1"/>
  <c r="AG390" i="1"/>
  <c r="C369" i="1"/>
  <c r="AG388" i="1"/>
  <c r="C367" i="1"/>
  <c r="AG403" i="1"/>
  <c r="C382" i="1"/>
  <c r="AG193" i="1"/>
  <c r="C172" i="1"/>
  <c r="AG298" i="1"/>
  <c r="V446" i="1"/>
  <c r="V488" i="1"/>
  <c r="AF320" i="1"/>
  <c r="AG401" i="1"/>
  <c r="C380" i="1"/>
  <c r="AG399" i="1"/>
  <c r="C378" i="1"/>
  <c r="AG397" i="1"/>
  <c r="C376" i="1"/>
  <c r="AG395" i="1"/>
  <c r="C374" i="1"/>
  <c r="AG393" i="1"/>
  <c r="C372" i="1"/>
  <c r="AG391" i="1"/>
  <c r="C370" i="1"/>
  <c r="AG389" i="1"/>
  <c r="C368" i="1"/>
  <c r="AG387" i="1"/>
  <c r="C366" i="1"/>
  <c r="AG404" i="1"/>
  <c r="C383" i="1"/>
  <c r="AG194" i="1"/>
  <c r="C173" i="1"/>
  <c r="AG299" i="1"/>
  <c r="AG320" i="1" s="1"/>
  <c r="V445" i="1"/>
  <c r="V487" i="1"/>
  <c r="W409" i="1"/>
  <c r="W451" i="1" s="1"/>
  <c r="W413" i="1"/>
  <c r="W455" i="1" s="1"/>
  <c r="W410" i="1"/>
  <c r="W407" i="1"/>
  <c r="W449" i="1" s="1"/>
  <c r="W411" i="1"/>
  <c r="W408" i="1"/>
  <c r="W412" i="1"/>
  <c r="W415" i="1"/>
  <c r="W457" i="1" s="1"/>
  <c r="W423" i="1"/>
  <c r="W465" i="1" s="1"/>
  <c r="W418" i="1"/>
  <c r="W460" i="1" s="1"/>
  <c r="W417" i="1"/>
  <c r="W459" i="1" s="1"/>
  <c r="B24" i="13" s="1"/>
  <c r="W416" i="1"/>
  <c r="W458" i="1" s="1"/>
  <c r="W419" i="1"/>
  <c r="W461" i="1" s="1"/>
  <c r="W414" i="1"/>
  <c r="W422" i="1"/>
  <c r="W464" i="1" s="1"/>
  <c r="W421" i="1"/>
  <c r="W463" i="1" s="1"/>
  <c r="E24" i="13" s="1"/>
  <c r="W420" i="1"/>
  <c r="W462" i="1" s="1"/>
  <c r="V442" i="1"/>
  <c r="V484" i="1"/>
  <c r="V444" i="1"/>
  <c r="V486" i="1"/>
  <c r="V439" i="1"/>
  <c r="V481" i="1"/>
  <c r="V443" i="1"/>
  <c r="V485" i="1"/>
  <c r="V429" i="1"/>
  <c r="V430" i="1"/>
  <c r="V437" i="1"/>
  <c r="V441" i="1"/>
  <c r="V483" i="1"/>
  <c r="V438" i="1"/>
  <c r="V440" i="1"/>
  <c r="V482" i="1"/>
  <c r="V435" i="1"/>
  <c r="V433" i="1"/>
  <c r="V434" i="1"/>
  <c r="V431" i="1"/>
  <c r="AG191" i="1"/>
  <c r="C170" i="1"/>
  <c r="AG296" i="1"/>
  <c r="AG179" i="1"/>
  <c r="C158" i="1"/>
  <c r="AG187" i="1"/>
  <c r="C166" i="1"/>
  <c r="AG292" i="1"/>
  <c r="AG178" i="1"/>
  <c r="C157" i="1"/>
  <c r="C178" i="1" s="1"/>
  <c r="AG186" i="1"/>
  <c r="C165" i="1"/>
  <c r="AG185" i="1"/>
  <c r="C164" i="1"/>
  <c r="AG177" i="1"/>
  <c r="C155" i="1"/>
  <c r="C177" i="1" s="1"/>
  <c r="AG184" i="1"/>
  <c r="C163" i="1"/>
  <c r="AG192" i="1"/>
  <c r="C171" i="1"/>
  <c r="AG297" i="1"/>
  <c r="AI7" i="10"/>
  <c r="AI6" i="10"/>
  <c r="AI8" i="10"/>
  <c r="AI15" i="10"/>
  <c r="AI17" i="10"/>
  <c r="AI16" i="10"/>
  <c r="AI18" i="10"/>
  <c r="AI9" i="10"/>
  <c r="AI11" i="10"/>
  <c r="AI10" i="10"/>
  <c r="AI12" i="10"/>
  <c r="AI13" i="10"/>
  <c r="AI14" i="10"/>
  <c r="AG183" i="1"/>
  <c r="C162" i="1"/>
  <c r="AG182" i="1"/>
  <c r="C161" i="1"/>
  <c r="AG190" i="1"/>
  <c r="C169" i="1"/>
  <c r="AG295" i="1"/>
  <c r="F34" i="13" s="1"/>
  <c r="AG181" i="1"/>
  <c r="C160" i="1"/>
  <c r="AG189" i="1"/>
  <c r="C168" i="1"/>
  <c r="AG294" i="1"/>
  <c r="AG180" i="1"/>
  <c r="C159" i="1"/>
  <c r="AG188" i="1"/>
  <c r="C167" i="1"/>
  <c r="AG293" i="1"/>
  <c r="AJ235" i="10"/>
  <c r="AJ234" i="10"/>
  <c r="AJ231" i="10"/>
  <c r="AJ230" i="10"/>
  <c r="AJ227" i="10"/>
  <c r="AJ226" i="10"/>
  <c r="AJ223" i="10"/>
  <c r="AJ222" i="10"/>
  <c r="AJ233" i="10"/>
  <c r="AJ232" i="10"/>
  <c r="AJ229" i="10"/>
  <c r="AJ228" i="10"/>
  <c r="AJ225" i="10"/>
  <c r="AJ224" i="10"/>
  <c r="AJ221" i="10"/>
  <c r="AJ220" i="10"/>
  <c r="AJ219" i="10"/>
  <c r="AJ217" i="10"/>
  <c r="AJ216" i="10"/>
  <c r="AJ213" i="10"/>
  <c r="AJ212" i="10"/>
  <c r="AJ209" i="10"/>
  <c r="AJ208" i="10"/>
  <c r="AJ218" i="10"/>
  <c r="AJ215" i="10"/>
  <c r="AJ214" i="10"/>
  <c r="AJ211" i="10"/>
  <c r="AJ210" i="10"/>
  <c r="AJ207" i="10"/>
  <c r="AJ21" i="10" s="1"/>
  <c r="AJ205" i="10"/>
  <c r="AJ204" i="10"/>
  <c r="AJ201" i="10"/>
  <c r="AJ200" i="10"/>
  <c r="AJ197" i="10"/>
  <c r="AJ196" i="10"/>
  <c r="AJ193" i="10"/>
  <c r="AJ192" i="10"/>
  <c r="AJ189" i="10"/>
  <c r="AJ188" i="10"/>
  <c r="AJ185" i="10"/>
  <c r="AJ184" i="10"/>
  <c r="AJ181" i="10"/>
  <c r="AJ180" i="10"/>
  <c r="AJ177" i="10"/>
  <c r="AJ203" i="10"/>
  <c r="AJ202" i="10"/>
  <c r="AJ199" i="10"/>
  <c r="AJ198" i="10"/>
  <c r="AJ195" i="10"/>
  <c r="AJ194" i="10"/>
  <c r="AJ191" i="10"/>
  <c r="AJ190" i="10"/>
  <c r="AJ187" i="10"/>
  <c r="AJ186" i="10"/>
  <c r="AJ183" i="10"/>
  <c r="AJ182" i="10"/>
  <c r="AJ179" i="10"/>
  <c r="AJ178" i="10"/>
  <c r="AJ173" i="10"/>
  <c r="AJ172" i="10"/>
  <c r="AJ169" i="10"/>
  <c r="AJ168" i="10"/>
  <c r="AJ165" i="10"/>
  <c r="AJ164" i="10"/>
  <c r="AJ161" i="10"/>
  <c r="AJ160" i="10"/>
  <c r="AJ157" i="10"/>
  <c r="AJ156" i="10"/>
  <c r="AJ153" i="10"/>
  <c r="AJ152" i="10"/>
  <c r="AJ149" i="10"/>
  <c r="AJ148" i="10"/>
  <c r="AJ175" i="10"/>
  <c r="AJ174" i="10"/>
  <c r="AJ171" i="10"/>
  <c r="AJ170" i="10"/>
  <c r="AJ167" i="10"/>
  <c r="AJ166" i="10"/>
  <c r="AJ163" i="10"/>
  <c r="AJ162" i="10"/>
  <c r="AJ159" i="10"/>
  <c r="AJ158" i="10"/>
  <c r="AJ155" i="10"/>
  <c r="AJ154" i="10"/>
  <c r="AJ151" i="10"/>
  <c r="AJ150" i="10"/>
  <c r="AJ147" i="10"/>
  <c r="AJ145" i="10"/>
  <c r="AJ144" i="10"/>
  <c r="AJ143" i="10"/>
  <c r="AJ139" i="10"/>
  <c r="AJ138" i="10"/>
  <c r="AJ135" i="10"/>
  <c r="AJ134" i="10"/>
  <c r="AJ131" i="10"/>
  <c r="AJ130" i="10"/>
  <c r="AJ127" i="10"/>
  <c r="AJ126" i="10"/>
  <c r="AJ123" i="10"/>
  <c r="AJ122" i="10"/>
  <c r="AJ119" i="10"/>
  <c r="AJ118" i="10"/>
  <c r="AJ113" i="10"/>
  <c r="AJ112" i="10"/>
  <c r="AJ109" i="10"/>
  <c r="AJ108" i="10"/>
  <c r="AJ105" i="10"/>
  <c r="AJ104" i="10"/>
  <c r="AJ101" i="10"/>
  <c r="AJ100" i="10"/>
  <c r="AJ97" i="10"/>
  <c r="AJ96" i="10"/>
  <c r="AJ93" i="10"/>
  <c r="AJ92" i="10"/>
  <c r="AJ89" i="10"/>
  <c r="AJ88" i="10"/>
  <c r="AJ83" i="10"/>
  <c r="AJ82" i="10"/>
  <c r="AJ142" i="10"/>
  <c r="AJ141" i="10"/>
  <c r="AJ140" i="10"/>
  <c r="AJ137" i="10"/>
  <c r="AJ136" i="10"/>
  <c r="AJ133" i="10"/>
  <c r="AJ132" i="10"/>
  <c r="AJ129" i="10"/>
  <c r="AJ128" i="10"/>
  <c r="AJ125" i="10"/>
  <c r="AJ124" i="10"/>
  <c r="AJ121" i="10"/>
  <c r="AJ120" i="10"/>
  <c r="AJ117" i="10"/>
  <c r="AJ115" i="10"/>
  <c r="AJ114" i="10"/>
  <c r="AJ111" i="10"/>
  <c r="AJ110" i="10"/>
  <c r="AJ107" i="10"/>
  <c r="AJ106" i="10"/>
  <c r="AJ103" i="10"/>
  <c r="AJ102" i="10"/>
  <c r="AJ99" i="10"/>
  <c r="AJ98" i="10"/>
  <c r="AJ95" i="10"/>
  <c r="AJ94" i="10"/>
  <c r="AJ91" i="10"/>
  <c r="AJ90" i="10"/>
  <c r="AJ87" i="10"/>
  <c r="AJ85" i="10"/>
  <c r="AJ84" i="10"/>
  <c r="AJ81" i="10"/>
  <c r="AJ80" i="10"/>
  <c r="AJ79" i="10"/>
  <c r="AJ78" i="10"/>
  <c r="AJ75" i="10"/>
  <c r="AJ74" i="10"/>
  <c r="AJ71" i="10"/>
  <c r="AJ70" i="10"/>
  <c r="AJ67" i="10"/>
  <c r="AJ66" i="10"/>
  <c r="AJ63" i="10"/>
  <c r="AJ62" i="10"/>
  <c r="AJ59" i="10"/>
  <c r="AJ58" i="10"/>
  <c r="AJ77" i="10"/>
  <c r="AJ76" i="10"/>
  <c r="AJ73" i="10"/>
  <c r="AJ72" i="10"/>
  <c r="AJ69" i="10"/>
  <c r="AJ68" i="10"/>
  <c r="AJ65" i="10"/>
  <c r="AJ64" i="10"/>
  <c r="AJ61" i="10"/>
  <c r="AJ60" i="10"/>
  <c r="AJ57" i="10"/>
  <c r="AK2" i="10"/>
  <c r="AJ29" i="10"/>
  <c r="AJ33" i="10"/>
  <c r="AJ37" i="10"/>
  <c r="AJ41" i="10"/>
  <c r="AJ45" i="10"/>
  <c r="AJ49" i="10"/>
  <c r="AJ28" i="10"/>
  <c r="AJ32" i="10"/>
  <c r="AJ36" i="10"/>
  <c r="AJ40" i="10"/>
  <c r="AJ44" i="10"/>
  <c r="AJ48" i="10"/>
  <c r="AJ52" i="10"/>
  <c r="AJ55" i="10"/>
  <c r="AJ27" i="10"/>
  <c r="AJ31" i="10"/>
  <c r="AJ35" i="10"/>
  <c r="AJ39" i="10"/>
  <c r="AJ43" i="10"/>
  <c r="AJ47" i="10"/>
  <c r="AJ51" i="10"/>
  <c r="AJ30" i="10"/>
  <c r="AJ34" i="10"/>
  <c r="AJ38" i="10"/>
  <c r="AJ42" i="10"/>
  <c r="AJ46" i="10"/>
  <c r="AJ50" i="10"/>
  <c r="AJ53" i="10"/>
  <c r="AJ54" i="10"/>
  <c r="AI19" i="10"/>
  <c r="AI20" i="10"/>
  <c r="AI4" i="10"/>
  <c r="AI3" i="10"/>
  <c r="AI5" i="10"/>
  <c r="AI21" i="10"/>
  <c r="AC3" i="7"/>
  <c r="AB35" i="7"/>
  <c r="AB36" i="7"/>
  <c r="AB37" i="7"/>
  <c r="AB38" i="7"/>
  <c r="AB39" i="7"/>
  <c r="AB40" i="7"/>
  <c r="AB41" i="7"/>
  <c r="AB42" i="7"/>
  <c r="AB43" i="7"/>
  <c r="AB44" i="7"/>
  <c r="AB45" i="7"/>
  <c r="AB46" i="7"/>
  <c r="AB47" i="7"/>
  <c r="AB48" i="7"/>
  <c r="AB49" i="7"/>
  <c r="AB50" i="7"/>
  <c r="AB51" i="7"/>
  <c r="AB52" i="7"/>
  <c r="AB53" i="7"/>
  <c r="AB54" i="7"/>
  <c r="AB55" i="7"/>
  <c r="Y1" i="5"/>
  <c r="H24" i="13" l="1"/>
  <c r="G24" i="13"/>
  <c r="W435" i="1"/>
  <c r="W456" i="1"/>
  <c r="W429" i="1"/>
  <c r="W450" i="1"/>
  <c r="W433" i="1"/>
  <c r="W454" i="1"/>
  <c r="W432" i="1"/>
  <c r="W453" i="1"/>
  <c r="W431" i="1"/>
  <c r="W452" i="1"/>
  <c r="C404" i="1"/>
  <c r="C387" i="1"/>
  <c r="C389" i="1"/>
  <c r="C391" i="1"/>
  <c r="C397" i="1"/>
  <c r="C399" i="1"/>
  <c r="C401" i="1"/>
  <c r="C403" i="1"/>
  <c r="X425" i="1"/>
  <c r="X467" i="1" s="1"/>
  <c r="X424" i="1"/>
  <c r="X466" i="1" s="1"/>
  <c r="W445" i="1"/>
  <c r="W487" i="1"/>
  <c r="C194" i="1"/>
  <c r="C299" i="1"/>
  <c r="C393" i="1"/>
  <c r="C395" i="1"/>
  <c r="C193" i="1"/>
  <c r="C298" i="1"/>
  <c r="C388" i="1"/>
  <c r="C390" i="1"/>
  <c r="C392" i="1"/>
  <c r="C394" i="1"/>
  <c r="C396" i="1"/>
  <c r="C398" i="1"/>
  <c r="C400" i="1"/>
  <c r="C402" i="1"/>
  <c r="W446" i="1"/>
  <c r="W488" i="1"/>
  <c r="C180" i="1"/>
  <c r="W441" i="1"/>
  <c r="W483" i="1"/>
  <c r="W443" i="1"/>
  <c r="W485" i="1"/>
  <c r="W440" i="1"/>
  <c r="W482" i="1"/>
  <c r="W444" i="1"/>
  <c r="W486" i="1"/>
  <c r="W438" i="1"/>
  <c r="W430" i="1"/>
  <c r="X408" i="1"/>
  <c r="X450" i="1" s="1"/>
  <c r="X412" i="1"/>
  <c r="X454" i="1" s="1"/>
  <c r="X411" i="1"/>
  <c r="X453" i="1" s="1"/>
  <c r="X407" i="1"/>
  <c r="X449" i="1" s="1"/>
  <c r="X409" i="1"/>
  <c r="X451" i="1" s="1"/>
  <c r="X410" i="1"/>
  <c r="X452" i="1" s="1"/>
  <c r="X413" i="1"/>
  <c r="X416" i="1"/>
  <c r="X458" i="1" s="1"/>
  <c r="X421" i="1"/>
  <c r="X463" i="1" s="1"/>
  <c r="E25" i="13" s="1"/>
  <c r="X420" i="1"/>
  <c r="X462" i="1" s="1"/>
  <c r="X423" i="1"/>
  <c r="X465" i="1" s="1"/>
  <c r="X415" i="1"/>
  <c r="X457" i="1" s="1"/>
  <c r="X418" i="1"/>
  <c r="X460" i="1" s="1"/>
  <c r="X417" i="1"/>
  <c r="X459" i="1" s="1"/>
  <c r="B25" i="13" s="1"/>
  <c r="X419" i="1"/>
  <c r="X461" i="1" s="1"/>
  <c r="X422" i="1"/>
  <c r="X464" i="1" s="1"/>
  <c r="X414" i="1"/>
  <c r="X456" i="1" s="1"/>
  <c r="W442" i="1"/>
  <c r="W484" i="1"/>
  <c r="W437" i="1"/>
  <c r="W439" i="1"/>
  <c r="W481" i="1"/>
  <c r="W434" i="1"/>
  <c r="W436" i="1"/>
  <c r="AK233" i="10"/>
  <c r="AK232" i="10"/>
  <c r="AK229" i="10"/>
  <c r="AK228" i="10"/>
  <c r="AK225" i="10"/>
  <c r="AK224" i="10"/>
  <c r="AK221" i="10"/>
  <c r="AK220" i="10"/>
  <c r="AK235" i="10"/>
  <c r="AK234" i="10"/>
  <c r="AK231" i="10"/>
  <c r="AK230" i="10"/>
  <c r="AK227" i="10"/>
  <c r="AK226" i="10"/>
  <c r="AK223" i="10"/>
  <c r="AK222" i="10"/>
  <c r="AK219" i="10"/>
  <c r="AK218" i="10"/>
  <c r="AK215" i="10"/>
  <c r="AK214" i="10"/>
  <c r="AK211" i="10"/>
  <c r="AK210" i="10"/>
  <c r="AK207" i="10"/>
  <c r="AK217" i="10"/>
  <c r="AK216" i="10"/>
  <c r="AK213" i="10"/>
  <c r="AK212" i="10"/>
  <c r="AK209" i="10"/>
  <c r="AK208" i="10"/>
  <c r="AK203" i="10"/>
  <c r="AK202" i="10"/>
  <c r="AK199" i="10"/>
  <c r="AK198" i="10"/>
  <c r="AK195" i="10"/>
  <c r="AK194" i="10"/>
  <c r="AK191" i="10"/>
  <c r="AK190" i="10"/>
  <c r="AK187" i="10"/>
  <c r="AK186" i="10"/>
  <c r="AK183" i="10"/>
  <c r="AK182" i="10"/>
  <c r="AK179" i="10"/>
  <c r="AK178" i="10"/>
  <c r="AK205" i="10"/>
  <c r="AK204" i="10"/>
  <c r="AK201" i="10"/>
  <c r="AK200" i="10"/>
  <c r="AK197" i="10"/>
  <c r="AK196" i="10"/>
  <c r="AK193" i="10"/>
  <c r="AK192" i="10"/>
  <c r="AK189" i="10"/>
  <c r="AK188" i="10"/>
  <c r="AK185" i="10"/>
  <c r="AK184" i="10"/>
  <c r="AK181" i="10"/>
  <c r="AK180" i="10"/>
  <c r="AK177" i="10"/>
  <c r="AK175" i="10"/>
  <c r="AK174" i="10"/>
  <c r="AK171" i="10"/>
  <c r="AK170" i="10"/>
  <c r="AK167" i="10"/>
  <c r="AK166" i="10"/>
  <c r="AK163" i="10"/>
  <c r="AK162" i="10"/>
  <c r="AK159" i="10"/>
  <c r="AK158" i="10"/>
  <c r="AK155" i="10"/>
  <c r="AK154" i="10"/>
  <c r="AK151" i="10"/>
  <c r="AK150" i="10"/>
  <c r="AK147" i="10"/>
  <c r="AK145" i="10"/>
  <c r="AK144" i="10"/>
  <c r="AK173" i="10"/>
  <c r="AK172" i="10"/>
  <c r="AK169" i="10"/>
  <c r="AK168" i="10"/>
  <c r="AK165" i="10"/>
  <c r="AK164" i="10"/>
  <c r="AK161" i="10"/>
  <c r="AK160" i="10"/>
  <c r="AK157" i="10"/>
  <c r="AK156" i="10"/>
  <c r="AK153" i="10"/>
  <c r="AK152" i="10"/>
  <c r="AK149" i="10"/>
  <c r="AK148" i="10"/>
  <c r="AK143" i="10"/>
  <c r="AK142" i="10"/>
  <c r="AK141" i="10"/>
  <c r="AK140" i="10"/>
  <c r="AK137" i="10"/>
  <c r="AK136" i="10"/>
  <c r="AK133" i="10"/>
  <c r="AK132" i="10"/>
  <c r="AK129" i="10"/>
  <c r="AK128" i="10"/>
  <c r="AK125" i="10"/>
  <c r="AK124" i="10"/>
  <c r="AK121" i="10"/>
  <c r="AK120" i="10"/>
  <c r="AK117" i="10"/>
  <c r="AK115" i="10"/>
  <c r="AK114" i="10"/>
  <c r="AK111" i="10"/>
  <c r="AK110" i="10"/>
  <c r="AK107" i="10"/>
  <c r="AK106" i="10"/>
  <c r="AK103" i="10"/>
  <c r="AK102" i="10"/>
  <c r="AK99" i="10"/>
  <c r="AK98" i="10"/>
  <c r="AK95" i="10"/>
  <c r="AK94" i="10"/>
  <c r="AK91" i="10"/>
  <c r="AK90" i="10"/>
  <c r="AK87" i="10"/>
  <c r="AK85" i="10"/>
  <c r="AK84" i="10"/>
  <c r="AK81" i="10"/>
  <c r="AK139" i="10"/>
  <c r="AK138" i="10"/>
  <c r="AK135" i="10"/>
  <c r="AK134" i="10"/>
  <c r="AK131" i="10"/>
  <c r="AK130" i="10"/>
  <c r="AK127" i="10"/>
  <c r="AK126" i="10"/>
  <c r="AK123" i="10"/>
  <c r="AK122" i="10"/>
  <c r="AK119" i="10"/>
  <c r="AK118" i="10"/>
  <c r="AK113" i="10"/>
  <c r="AK112" i="10"/>
  <c r="AK109" i="10"/>
  <c r="AK108" i="10"/>
  <c r="AK105" i="10"/>
  <c r="AK104" i="10"/>
  <c r="AK101" i="10"/>
  <c r="AK100" i="10"/>
  <c r="AK97" i="10"/>
  <c r="AK96" i="10"/>
  <c r="AK93" i="10"/>
  <c r="AK92" i="10"/>
  <c r="AK89" i="10"/>
  <c r="AK88" i="10"/>
  <c r="AK83" i="10"/>
  <c r="AK82" i="10"/>
  <c r="AK79" i="10"/>
  <c r="AK77" i="10"/>
  <c r="AK76" i="10"/>
  <c r="AK73" i="10"/>
  <c r="AK72" i="10"/>
  <c r="AK69" i="10"/>
  <c r="AK68" i="10"/>
  <c r="AK65" i="10"/>
  <c r="AK64" i="10"/>
  <c r="AK61" i="10"/>
  <c r="AK60" i="10"/>
  <c r="AK57" i="10"/>
  <c r="AK80" i="10"/>
  <c r="AK78" i="10"/>
  <c r="AK75" i="10"/>
  <c r="AK74" i="10"/>
  <c r="AK71" i="10"/>
  <c r="AK70" i="10"/>
  <c r="AK67" i="10"/>
  <c r="AK66" i="10"/>
  <c r="AK63" i="10"/>
  <c r="AK62" i="10"/>
  <c r="AK59" i="10"/>
  <c r="AK58" i="10"/>
  <c r="AK28" i="10"/>
  <c r="AK32" i="10"/>
  <c r="AK36" i="10"/>
  <c r="AK44" i="10"/>
  <c r="AK52" i="10"/>
  <c r="AK33" i="10"/>
  <c r="AK41" i="10"/>
  <c r="AK49" i="10"/>
  <c r="AK55" i="10"/>
  <c r="AL2" i="10"/>
  <c r="AK30" i="10"/>
  <c r="AK34" i="10"/>
  <c r="AK38" i="10"/>
  <c r="AK42" i="10"/>
  <c r="AK46" i="10"/>
  <c r="AK50" i="10"/>
  <c r="AK27" i="10"/>
  <c r="AK31" i="10"/>
  <c r="AK35" i="10"/>
  <c r="AK39" i="10"/>
  <c r="AK43" i="10"/>
  <c r="AK47" i="10"/>
  <c r="AK51" i="10"/>
  <c r="AK54" i="10"/>
  <c r="AK40" i="10"/>
  <c r="AK48" i="10"/>
  <c r="AK29" i="10"/>
  <c r="AK37" i="10"/>
  <c r="AK45" i="10"/>
  <c r="AK53" i="10"/>
  <c r="AJ19" i="10"/>
  <c r="AJ20" i="10"/>
  <c r="AJ3" i="10"/>
  <c r="AJ4" i="10"/>
  <c r="AJ5" i="10"/>
  <c r="AJ6" i="10"/>
  <c r="AJ7" i="10"/>
  <c r="AJ8" i="10"/>
  <c r="AJ15" i="10"/>
  <c r="AJ17" i="10"/>
  <c r="AJ16" i="10"/>
  <c r="AJ18" i="10"/>
  <c r="AJ9" i="10"/>
  <c r="AJ11" i="10"/>
  <c r="AJ10" i="10"/>
  <c r="AJ12" i="10"/>
  <c r="AJ13" i="10"/>
  <c r="AJ14" i="10"/>
  <c r="C188" i="1"/>
  <c r="C293" i="1"/>
  <c r="C189" i="1"/>
  <c r="C294" i="1"/>
  <c r="C190" i="1"/>
  <c r="C295" i="1"/>
  <c r="C192" i="1"/>
  <c r="C297" i="1"/>
  <c r="C187" i="1"/>
  <c r="C292" i="1"/>
  <c r="C191" i="1"/>
  <c r="C296" i="1"/>
  <c r="C181" i="1"/>
  <c r="C182" i="1"/>
  <c r="C183" i="1"/>
  <c r="C184" i="1"/>
  <c r="C185" i="1"/>
  <c r="C186" i="1"/>
  <c r="C179" i="1"/>
  <c r="AD3" i="7"/>
  <c r="AC35" i="7"/>
  <c r="AC36" i="7"/>
  <c r="AC37" i="7"/>
  <c r="AC38" i="7"/>
  <c r="AC39" i="7"/>
  <c r="AC40" i="7"/>
  <c r="AC41" i="7"/>
  <c r="AC42" i="7"/>
  <c r="AC43" i="7"/>
  <c r="AC44" i="7"/>
  <c r="AC45" i="7"/>
  <c r="AC46" i="7"/>
  <c r="AC47" i="7"/>
  <c r="AC48" i="7"/>
  <c r="AC49" i="7"/>
  <c r="AC50" i="7"/>
  <c r="AC51" i="7"/>
  <c r="AC52" i="7"/>
  <c r="AC53" i="7"/>
  <c r="AC54" i="7"/>
  <c r="AC55" i="7"/>
  <c r="Z1" i="5"/>
  <c r="H25" i="13" l="1"/>
  <c r="G25" i="13"/>
  <c r="X434" i="1"/>
  <c r="X455" i="1"/>
  <c r="C320" i="1"/>
  <c r="X445" i="1"/>
  <c r="X487" i="1"/>
  <c r="Y424" i="1"/>
  <c r="Y466" i="1" s="1"/>
  <c r="Y425" i="1"/>
  <c r="Y467" i="1" s="1"/>
  <c r="X446" i="1"/>
  <c r="X488" i="1"/>
  <c r="X435" i="1"/>
  <c r="Y407" i="1"/>
  <c r="Y449" i="1" s="1"/>
  <c r="Y411" i="1"/>
  <c r="Y453" i="1" s="1"/>
  <c r="Y415" i="1"/>
  <c r="Y457" i="1" s="1"/>
  <c r="Y419" i="1"/>
  <c r="Y461" i="1" s="1"/>
  <c r="Y423" i="1"/>
  <c r="Y465" i="1" s="1"/>
  <c r="Y410" i="1"/>
  <c r="Y452" i="1" s="1"/>
  <c r="Y414" i="1"/>
  <c r="Y456" i="1" s="1"/>
  <c r="Y418" i="1"/>
  <c r="Y460" i="1" s="1"/>
  <c r="Y422" i="1"/>
  <c r="Y464" i="1" s="1"/>
  <c r="Y409" i="1"/>
  <c r="Y451" i="1" s="1"/>
  <c r="Y413" i="1"/>
  <c r="Y455" i="1" s="1"/>
  <c r="Y417" i="1"/>
  <c r="Y421" i="1"/>
  <c r="Y463" i="1" s="1"/>
  <c r="E26" i="13" s="1"/>
  <c r="Y408" i="1"/>
  <c r="Y412" i="1"/>
  <c r="Y416" i="1"/>
  <c r="Y420" i="1"/>
  <c r="Y462" i="1" s="1"/>
  <c r="X443" i="1"/>
  <c r="X485" i="1"/>
  <c r="X438" i="1"/>
  <c r="X441" i="1"/>
  <c r="X483" i="1"/>
  <c r="X433" i="1"/>
  <c r="X436" i="1"/>
  <c r="X437" i="1"/>
  <c r="X431" i="1"/>
  <c r="X440" i="1"/>
  <c r="X482" i="1"/>
  <c r="X439" i="1"/>
  <c r="X481" i="1"/>
  <c r="X444" i="1"/>
  <c r="X486" i="1"/>
  <c r="X442" i="1"/>
  <c r="X484" i="1"/>
  <c r="X430" i="1"/>
  <c r="X429" i="1"/>
  <c r="X432" i="1"/>
  <c r="AK7" i="10"/>
  <c r="AK6" i="10"/>
  <c r="AK8" i="10"/>
  <c r="AK19" i="10"/>
  <c r="AK20" i="10"/>
  <c r="AK3" i="10"/>
  <c r="AK5" i="10"/>
  <c r="AK4" i="10"/>
  <c r="AK21" i="10"/>
  <c r="AL235" i="10"/>
  <c r="AL234" i="10"/>
  <c r="AL231" i="10"/>
  <c r="AL230" i="10"/>
  <c r="AL227" i="10"/>
  <c r="AL226" i="10"/>
  <c r="AL223" i="10"/>
  <c r="AL222" i="10"/>
  <c r="AL233" i="10"/>
  <c r="AL232" i="10"/>
  <c r="AL229" i="10"/>
  <c r="AL228" i="10"/>
  <c r="AL225" i="10"/>
  <c r="AL224" i="10"/>
  <c r="AL221" i="10"/>
  <c r="AL220" i="10"/>
  <c r="AL217" i="10"/>
  <c r="AL216" i="10"/>
  <c r="AL213" i="10"/>
  <c r="AL212" i="10"/>
  <c r="AL209" i="10"/>
  <c r="AL208" i="10"/>
  <c r="AL219" i="10"/>
  <c r="AL218" i="10"/>
  <c r="AL215" i="10"/>
  <c r="AL214" i="10"/>
  <c r="AL211" i="10"/>
  <c r="AL210" i="10"/>
  <c r="AL207" i="10"/>
  <c r="AL205" i="10"/>
  <c r="AL204" i="10"/>
  <c r="AL201" i="10"/>
  <c r="AL200" i="10"/>
  <c r="AL197" i="10"/>
  <c r="AL196" i="10"/>
  <c r="AL193" i="10"/>
  <c r="AL192" i="10"/>
  <c r="AL189" i="10"/>
  <c r="AL188" i="10"/>
  <c r="AL185" i="10"/>
  <c r="AL184" i="10"/>
  <c r="AL181" i="10"/>
  <c r="AL180" i="10"/>
  <c r="AL177" i="10"/>
  <c r="AL203" i="10"/>
  <c r="AL202" i="10"/>
  <c r="AL199" i="10"/>
  <c r="AL198" i="10"/>
  <c r="AL195" i="10"/>
  <c r="AL194" i="10"/>
  <c r="AL191" i="10"/>
  <c r="AL190" i="10"/>
  <c r="AL187" i="10"/>
  <c r="AL186" i="10"/>
  <c r="AL183" i="10"/>
  <c r="AL182" i="10"/>
  <c r="AL179" i="10"/>
  <c r="AL178" i="10"/>
  <c r="AL175" i="10"/>
  <c r="AL173" i="10"/>
  <c r="AL172" i="10"/>
  <c r="AL169" i="10"/>
  <c r="AL168" i="10"/>
  <c r="AL165" i="10"/>
  <c r="AL164" i="10"/>
  <c r="AL161" i="10"/>
  <c r="AL160" i="10"/>
  <c r="AL157" i="10"/>
  <c r="AL156" i="10"/>
  <c r="AL153" i="10"/>
  <c r="AL152" i="10"/>
  <c r="AL149" i="10"/>
  <c r="AL148" i="10"/>
  <c r="AL174" i="10"/>
  <c r="AL171" i="10"/>
  <c r="AL170" i="10"/>
  <c r="AL167" i="10"/>
  <c r="AL166" i="10"/>
  <c r="AL163" i="10"/>
  <c r="AL162" i="10"/>
  <c r="AL159" i="10"/>
  <c r="AL158" i="10"/>
  <c r="AL155" i="10"/>
  <c r="AL154" i="10"/>
  <c r="AL151" i="10"/>
  <c r="AL150" i="10"/>
  <c r="AL147" i="10"/>
  <c r="AL145" i="10"/>
  <c r="AL144" i="10"/>
  <c r="AL142" i="10"/>
  <c r="AL139" i="10"/>
  <c r="AL138" i="10"/>
  <c r="AL135" i="10"/>
  <c r="AL134" i="10"/>
  <c r="AL131" i="10"/>
  <c r="AL130" i="10"/>
  <c r="AL127" i="10"/>
  <c r="AL126" i="10"/>
  <c r="AL123" i="10"/>
  <c r="AL122" i="10"/>
  <c r="AL119" i="10"/>
  <c r="AL118" i="10"/>
  <c r="AL113" i="10"/>
  <c r="AL112" i="10"/>
  <c r="AL109" i="10"/>
  <c r="AL108" i="10"/>
  <c r="AL105" i="10"/>
  <c r="AL104" i="10"/>
  <c r="AL101" i="10"/>
  <c r="AL100" i="10"/>
  <c r="AL97" i="10"/>
  <c r="AL96" i="10"/>
  <c r="AL93" i="10"/>
  <c r="AL92" i="10"/>
  <c r="AL89" i="10"/>
  <c r="AL88" i="10"/>
  <c r="AL83" i="10"/>
  <c r="AL82" i="10"/>
  <c r="AL143" i="10"/>
  <c r="AL141" i="10"/>
  <c r="AL140" i="10"/>
  <c r="AL137" i="10"/>
  <c r="AL136" i="10"/>
  <c r="AL133" i="10"/>
  <c r="AL132" i="10"/>
  <c r="AL129" i="10"/>
  <c r="AL128" i="10"/>
  <c r="AL125" i="10"/>
  <c r="AL124" i="10"/>
  <c r="AL121" i="10"/>
  <c r="AL120" i="10"/>
  <c r="AL117" i="10"/>
  <c r="AL115" i="10"/>
  <c r="AL114" i="10"/>
  <c r="AL111" i="10"/>
  <c r="AL110" i="10"/>
  <c r="AL107" i="10"/>
  <c r="AL106" i="10"/>
  <c r="AL103" i="10"/>
  <c r="AL102" i="10"/>
  <c r="AL99" i="10"/>
  <c r="AL98" i="10"/>
  <c r="AL95" i="10"/>
  <c r="AL94" i="10"/>
  <c r="AL91" i="10"/>
  <c r="AL90" i="10"/>
  <c r="AL87" i="10"/>
  <c r="AL85" i="10"/>
  <c r="AL84" i="10"/>
  <c r="AL81" i="10"/>
  <c r="AL80" i="10"/>
  <c r="AL78" i="10"/>
  <c r="AL75" i="10"/>
  <c r="AL74" i="10"/>
  <c r="AL71" i="10"/>
  <c r="AL70" i="10"/>
  <c r="AL67" i="10"/>
  <c r="AL66" i="10"/>
  <c r="AL63" i="10"/>
  <c r="AL62" i="10"/>
  <c r="AL59" i="10"/>
  <c r="AL58" i="10"/>
  <c r="AL79" i="10"/>
  <c r="AL77" i="10"/>
  <c r="AL76" i="10"/>
  <c r="AL73" i="10"/>
  <c r="AL72" i="10"/>
  <c r="AL69" i="10"/>
  <c r="AL68" i="10"/>
  <c r="AL65" i="10"/>
  <c r="AL64" i="10"/>
  <c r="AL61" i="10"/>
  <c r="AL60" i="10"/>
  <c r="AL57" i="10"/>
  <c r="AM2" i="10"/>
  <c r="AL29" i="10"/>
  <c r="AL33" i="10"/>
  <c r="AL37" i="10"/>
  <c r="AL41" i="10"/>
  <c r="AL45" i="10"/>
  <c r="AL49" i="10"/>
  <c r="AL28" i="10"/>
  <c r="AL32" i="10"/>
  <c r="AL36" i="10"/>
  <c r="AL40" i="10"/>
  <c r="AL44" i="10"/>
  <c r="AL48" i="10"/>
  <c r="AL52" i="10"/>
  <c r="AL53" i="10"/>
  <c r="AL27" i="10"/>
  <c r="AL31" i="10"/>
  <c r="AL35" i="10"/>
  <c r="AL39" i="10"/>
  <c r="AL43" i="10"/>
  <c r="AL47" i="10"/>
  <c r="AL51" i="10"/>
  <c r="AL30" i="10"/>
  <c r="AL34" i="10"/>
  <c r="AL38" i="10"/>
  <c r="AL42" i="10"/>
  <c r="AL46" i="10"/>
  <c r="AL50" i="10"/>
  <c r="AL55" i="10"/>
  <c r="AL54" i="10"/>
  <c r="AK16" i="10"/>
  <c r="AK18" i="10"/>
  <c r="AK15" i="10"/>
  <c r="AK17" i="10"/>
  <c r="AK10" i="10"/>
  <c r="AK12" i="10"/>
  <c r="AK9" i="10"/>
  <c r="AK11" i="10"/>
  <c r="AK14" i="10"/>
  <c r="AK13" i="10"/>
  <c r="AE3" i="7"/>
  <c r="AD35" i="7"/>
  <c r="AD36" i="7"/>
  <c r="AD37" i="7"/>
  <c r="AD38" i="7"/>
  <c r="AD39" i="7"/>
  <c r="AD40" i="7"/>
  <c r="AD41" i="7"/>
  <c r="AD42" i="7"/>
  <c r="AD43" i="7"/>
  <c r="AD44" i="7"/>
  <c r="AD45" i="7"/>
  <c r="AD46" i="7"/>
  <c r="AD47" i="7"/>
  <c r="AD48" i="7"/>
  <c r="AD49" i="7"/>
  <c r="AD50" i="7"/>
  <c r="AD51" i="7"/>
  <c r="AD52" i="7"/>
  <c r="AD53" i="7"/>
  <c r="AD54" i="7"/>
  <c r="AD55" i="7"/>
  <c r="AA1" i="5"/>
  <c r="Y433" i="1" l="1"/>
  <c r="Y454" i="1"/>
  <c r="Y437" i="1"/>
  <c r="Y458" i="1"/>
  <c r="Y429" i="1"/>
  <c r="Y450" i="1"/>
  <c r="Y438" i="1"/>
  <c r="Y459" i="1"/>
  <c r="B26" i="13" s="1"/>
  <c r="H26" i="13"/>
  <c r="G26" i="13"/>
  <c r="Z424" i="1"/>
  <c r="Z466" i="1" s="1"/>
  <c r="Z425" i="1"/>
  <c r="Z467" i="1" s="1"/>
  <c r="Y445" i="1"/>
  <c r="Y487" i="1"/>
  <c r="Y446" i="1"/>
  <c r="Y488" i="1"/>
  <c r="Y441" i="1"/>
  <c r="Y483" i="1"/>
  <c r="Y442" i="1"/>
  <c r="Y484" i="1"/>
  <c r="Y443" i="1"/>
  <c r="Y485" i="1"/>
  <c r="Y444" i="1"/>
  <c r="Y486" i="1"/>
  <c r="Y434" i="1"/>
  <c r="Y435" i="1"/>
  <c r="Y436" i="1"/>
  <c r="Z408" i="1"/>
  <c r="Z450" i="1" s="1"/>
  <c r="Z412" i="1"/>
  <c r="Z454" i="1" s="1"/>
  <c r="Z416" i="1"/>
  <c r="Z458" i="1" s="1"/>
  <c r="Z420" i="1"/>
  <c r="Z462" i="1" s="1"/>
  <c r="Z409" i="1"/>
  <c r="Z413" i="1"/>
  <c r="Z417" i="1"/>
  <c r="Z459" i="1" s="1"/>
  <c r="B27" i="13" s="1"/>
  <c r="Z421" i="1"/>
  <c r="Z463" i="1" s="1"/>
  <c r="E27" i="13" s="1"/>
  <c r="Z407" i="1"/>
  <c r="Z449" i="1" s="1"/>
  <c r="Z410" i="1"/>
  <c r="Z414" i="1"/>
  <c r="Z418" i="1"/>
  <c r="Z460" i="1" s="1"/>
  <c r="Z422" i="1"/>
  <c r="Z464" i="1" s="1"/>
  <c r="Z411" i="1"/>
  <c r="Z415" i="1"/>
  <c r="Z419" i="1"/>
  <c r="Z461" i="1" s="1"/>
  <c r="Z423" i="1"/>
  <c r="Z465" i="1" s="1"/>
  <c r="Y439" i="1"/>
  <c r="Y481" i="1"/>
  <c r="Y440" i="1"/>
  <c r="Y482" i="1"/>
  <c r="Y430" i="1"/>
  <c r="Y431" i="1"/>
  <c r="Y432" i="1"/>
  <c r="AL21" i="10"/>
  <c r="AL6" i="10"/>
  <c r="AL8" i="10"/>
  <c r="AL7" i="10"/>
  <c r="AL16" i="10"/>
  <c r="AL18" i="10"/>
  <c r="AL15" i="10"/>
  <c r="AL17" i="10"/>
  <c r="AL10" i="10"/>
  <c r="AL12" i="10"/>
  <c r="AL9" i="10"/>
  <c r="AL11" i="10"/>
  <c r="AL14" i="10"/>
  <c r="AL13" i="10"/>
  <c r="AM233" i="10"/>
  <c r="AM232" i="10"/>
  <c r="AM229" i="10"/>
  <c r="AM228" i="10"/>
  <c r="AM225" i="10"/>
  <c r="AM224" i="10"/>
  <c r="AM221" i="10"/>
  <c r="AM220" i="10"/>
  <c r="AM235" i="10"/>
  <c r="AM234" i="10"/>
  <c r="AM231" i="10"/>
  <c r="AM230" i="10"/>
  <c r="AM227" i="10"/>
  <c r="AM226" i="10"/>
  <c r="AM223" i="10"/>
  <c r="AM222" i="10"/>
  <c r="AM219" i="10"/>
  <c r="AM218" i="10"/>
  <c r="AM215" i="10"/>
  <c r="AM214" i="10"/>
  <c r="AM211" i="10"/>
  <c r="AM210" i="10"/>
  <c r="AM207" i="10"/>
  <c r="AM217" i="10"/>
  <c r="AM216" i="10"/>
  <c r="AM213" i="10"/>
  <c r="AM212" i="10"/>
  <c r="AM209" i="10"/>
  <c r="AM208" i="10"/>
  <c r="AM203" i="10"/>
  <c r="AM202" i="10"/>
  <c r="AM199" i="10"/>
  <c r="AM198" i="10"/>
  <c r="AM195" i="10"/>
  <c r="AM194" i="10"/>
  <c r="AM191" i="10"/>
  <c r="AM190" i="10"/>
  <c r="AM187" i="10"/>
  <c r="AM186" i="10"/>
  <c r="AM183" i="10"/>
  <c r="AM182" i="10"/>
  <c r="AM179" i="10"/>
  <c r="AM178" i="10"/>
  <c r="AM205" i="10"/>
  <c r="AM204" i="10"/>
  <c r="AM201" i="10"/>
  <c r="AM200" i="10"/>
  <c r="AM197" i="10"/>
  <c r="AM196" i="10"/>
  <c r="AM193" i="10"/>
  <c r="AM192" i="10"/>
  <c r="AM189" i="10"/>
  <c r="AM188" i="10"/>
  <c r="AM185" i="10"/>
  <c r="AM184" i="10"/>
  <c r="AM181" i="10"/>
  <c r="AM180" i="10"/>
  <c r="AM177" i="10"/>
  <c r="AM175" i="10"/>
  <c r="AM174" i="10"/>
  <c r="AM171" i="10"/>
  <c r="AM170" i="10"/>
  <c r="AM167" i="10"/>
  <c r="AM166" i="10"/>
  <c r="AM163" i="10"/>
  <c r="AM162" i="10"/>
  <c r="AM159" i="10"/>
  <c r="AM158" i="10"/>
  <c r="AM155" i="10"/>
  <c r="AM154" i="10"/>
  <c r="AM151" i="10"/>
  <c r="AM150" i="10"/>
  <c r="AM147" i="10"/>
  <c r="AM145" i="10"/>
  <c r="AM144" i="10"/>
  <c r="AM173" i="10"/>
  <c r="AM172" i="10"/>
  <c r="AM169" i="10"/>
  <c r="AM168" i="10"/>
  <c r="AM165" i="10"/>
  <c r="AM164" i="10"/>
  <c r="AM161" i="10"/>
  <c r="AM160" i="10"/>
  <c r="AM157" i="10"/>
  <c r="AM156" i="10"/>
  <c r="AM153" i="10"/>
  <c r="AM152" i="10"/>
  <c r="AM149" i="10"/>
  <c r="AM148" i="10"/>
  <c r="AM143" i="10"/>
  <c r="AM142" i="10"/>
  <c r="AM141" i="10"/>
  <c r="AM140" i="10"/>
  <c r="AM137" i="10"/>
  <c r="AM136" i="10"/>
  <c r="AM133" i="10"/>
  <c r="AM132" i="10"/>
  <c r="AM129" i="10"/>
  <c r="AM128" i="10"/>
  <c r="AM125" i="10"/>
  <c r="AM124" i="10"/>
  <c r="AM121" i="10"/>
  <c r="AM120" i="10"/>
  <c r="AM117" i="10"/>
  <c r="AM115" i="10"/>
  <c r="AM114" i="10"/>
  <c r="AM111" i="10"/>
  <c r="AM110" i="10"/>
  <c r="AM107" i="10"/>
  <c r="AM106" i="10"/>
  <c r="AM103" i="10"/>
  <c r="AM102" i="10"/>
  <c r="AM99" i="10"/>
  <c r="AM98" i="10"/>
  <c r="AM95" i="10"/>
  <c r="AM94" i="10"/>
  <c r="AM91" i="10"/>
  <c r="AM90" i="10"/>
  <c r="AM87" i="10"/>
  <c r="AM85" i="10"/>
  <c r="AM84" i="10"/>
  <c r="AM81" i="10"/>
  <c r="AM139" i="10"/>
  <c r="AM138" i="10"/>
  <c r="AM135" i="10"/>
  <c r="AM134" i="10"/>
  <c r="AM131" i="10"/>
  <c r="AM130" i="10"/>
  <c r="AM127" i="10"/>
  <c r="AM126" i="10"/>
  <c r="AM123" i="10"/>
  <c r="AM122" i="10"/>
  <c r="AM119" i="10"/>
  <c r="AM118" i="10"/>
  <c r="AM113" i="10"/>
  <c r="AM112" i="10"/>
  <c r="AM109" i="10"/>
  <c r="AM108" i="10"/>
  <c r="AM105" i="10"/>
  <c r="AM104" i="10"/>
  <c r="AM101" i="10"/>
  <c r="AM100" i="10"/>
  <c r="AM97" i="10"/>
  <c r="AM96" i="10"/>
  <c r="AM93" i="10"/>
  <c r="AM92" i="10"/>
  <c r="AM89" i="10"/>
  <c r="AM88" i="10"/>
  <c r="AM83" i="10"/>
  <c r="AM82" i="10"/>
  <c r="AM79" i="10"/>
  <c r="AM80" i="10"/>
  <c r="AM77" i="10"/>
  <c r="AM76" i="10"/>
  <c r="AM73" i="10"/>
  <c r="AM72" i="10"/>
  <c r="AM69" i="10"/>
  <c r="AM68" i="10"/>
  <c r="AM65" i="10"/>
  <c r="AM64" i="10"/>
  <c r="AM61" i="10"/>
  <c r="AM60" i="10"/>
  <c r="AM57" i="10"/>
  <c r="AM78" i="10"/>
  <c r="AM75" i="10"/>
  <c r="AM74" i="10"/>
  <c r="AM71" i="10"/>
  <c r="AM70" i="10"/>
  <c r="AM67" i="10"/>
  <c r="AM66" i="10"/>
  <c r="AM63" i="10"/>
  <c r="AM62" i="10"/>
  <c r="AM59" i="10"/>
  <c r="AM58" i="10"/>
  <c r="AM28" i="10"/>
  <c r="AM32" i="10"/>
  <c r="AM36" i="10"/>
  <c r="AM44" i="10"/>
  <c r="AM48" i="10"/>
  <c r="AM29" i="10"/>
  <c r="AM37" i="10"/>
  <c r="AM45" i="10"/>
  <c r="AM53" i="10"/>
  <c r="AN2" i="10"/>
  <c r="AM30" i="10"/>
  <c r="AM34" i="10"/>
  <c r="AM38" i="10"/>
  <c r="AM42" i="10"/>
  <c r="AM46" i="10"/>
  <c r="AM50" i="10"/>
  <c r="AM27" i="10"/>
  <c r="AM31" i="10"/>
  <c r="AM35" i="10"/>
  <c r="AM39" i="10"/>
  <c r="AM43" i="10"/>
  <c r="AM47" i="10"/>
  <c r="AM51" i="10"/>
  <c r="AM54" i="10"/>
  <c r="AM40" i="10"/>
  <c r="AM52" i="10"/>
  <c r="AM33" i="10"/>
  <c r="AM41" i="10"/>
  <c r="AM49" i="10"/>
  <c r="AM55" i="10"/>
  <c r="AL19" i="10"/>
  <c r="AL20" i="10"/>
  <c r="AL4" i="10"/>
  <c r="AL5" i="10"/>
  <c r="AL3" i="10"/>
  <c r="AF3" i="7"/>
  <c r="AE35" i="7"/>
  <c r="AE36" i="7"/>
  <c r="AE37" i="7"/>
  <c r="AE38" i="7"/>
  <c r="AE39" i="7"/>
  <c r="AE40" i="7"/>
  <c r="AE41" i="7"/>
  <c r="AE42" i="7"/>
  <c r="AE43" i="7"/>
  <c r="AE44" i="7"/>
  <c r="AE45" i="7"/>
  <c r="AE46" i="7"/>
  <c r="AE47" i="7"/>
  <c r="AE48" i="7"/>
  <c r="AE49" i="7"/>
  <c r="AE50" i="7"/>
  <c r="AE51" i="7"/>
  <c r="AE52" i="7"/>
  <c r="AE53" i="7"/>
  <c r="AE54" i="7"/>
  <c r="AE55" i="7"/>
  <c r="AB1" i="5"/>
  <c r="Z432" i="1" l="1"/>
  <c r="Z453" i="1"/>
  <c r="Z431" i="1"/>
  <c r="Z452" i="1"/>
  <c r="G27" i="13"/>
  <c r="H27" i="13"/>
  <c r="Z434" i="1"/>
  <c r="Z455" i="1"/>
  <c r="Z436" i="1"/>
  <c r="Z457" i="1"/>
  <c r="Z435" i="1"/>
  <c r="Z456" i="1"/>
  <c r="Z430" i="1"/>
  <c r="Z451" i="1"/>
  <c r="Z446" i="1"/>
  <c r="Z488" i="1"/>
  <c r="AA424" i="1"/>
  <c r="AA466" i="1" s="1"/>
  <c r="AA425" i="1"/>
  <c r="AA467" i="1" s="1"/>
  <c r="Z445" i="1"/>
  <c r="Z487" i="1"/>
  <c r="Z440" i="1"/>
  <c r="Z482" i="1"/>
  <c r="AA407" i="1"/>
  <c r="AA449" i="1" s="1"/>
  <c r="AA411" i="1"/>
  <c r="AA453" i="1" s="1"/>
  <c r="AA415" i="1"/>
  <c r="AA457" i="1" s="1"/>
  <c r="AA419" i="1"/>
  <c r="AA461" i="1" s="1"/>
  <c r="AA423" i="1"/>
  <c r="AA465" i="1" s="1"/>
  <c r="AA410" i="1"/>
  <c r="AA452" i="1" s="1"/>
  <c r="AA414" i="1"/>
  <c r="AA456" i="1" s="1"/>
  <c r="AA418" i="1"/>
  <c r="AA460" i="1" s="1"/>
  <c r="AA422" i="1"/>
  <c r="AA464" i="1" s="1"/>
  <c r="AA409" i="1"/>
  <c r="AA451" i="1" s="1"/>
  <c r="AA413" i="1"/>
  <c r="AA455" i="1" s="1"/>
  <c r="AA417" i="1"/>
  <c r="AA421" i="1"/>
  <c r="AA463" i="1" s="1"/>
  <c r="E28" i="13" s="1"/>
  <c r="AA408" i="1"/>
  <c r="AA412" i="1"/>
  <c r="AA416" i="1"/>
  <c r="AA420" i="1"/>
  <c r="AA462" i="1" s="1"/>
  <c r="Z444" i="1"/>
  <c r="Z486" i="1"/>
  <c r="Z443" i="1"/>
  <c r="Z485" i="1"/>
  <c r="Z438" i="1"/>
  <c r="Z437" i="1"/>
  <c r="Z429" i="1"/>
  <c r="Z439" i="1"/>
  <c r="Z481" i="1"/>
  <c r="Z442" i="1"/>
  <c r="Z484" i="1"/>
  <c r="Z441" i="1"/>
  <c r="Z483" i="1"/>
  <c r="Z433" i="1"/>
  <c r="AN235" i="10"/>
  <c r="AN234" i="10"/>
  <c r="AN231" i="10"/>
  <c r="AN230" i="10"/>
  <c r="AN227" i="10"/>
  <c r="AN226" i="10"/>
  <c r="AN223" i="10"/>
  <c r="AN222" i="10"/>
  <c r="AN233" i="10"/>
  <c r="AN232" i="10"/>
  <c r="AN229" i="10"/>
  <c r="AN228" i="10"/>
  <c r="AN225" i="10"/>
  <c r="AN224" i="10"/>
  <c r="AN221" i="10"/>
  <c r="AN220" i="10"/>
  <c r="AN219" i="10"/>
  <c r="AN217" i="10"/>
  <c r="AN216" i="10"/>
  <c r="AN213" i="10"/>
  <c r="AN212" i="10"/>
  <c r="AN209" i="10"/>
  <c r="AN208" i="10"/>
  <c r="AN218" i="10"/>
  <c r="AN215" i="10"/>
  <c r="AN214" i="10"/>
  <c r="AN211" i="10"/>
  <c r="AN210" i="10"/>
  <c r="AN207" i="10"/>
  <c r="AN205" i="10"/>
  <c r="AN204" i="10"/>
  <c r="AN201" i="10"/>
  <c r="AN200" i="10"/>
  <c r="AN197" i="10"/>
  <c r="AN196" i="10"/>
  <c r="AN193" i="10"/>
  <c r="AN192" i="10"/>
  <c r="AN189" i="10"/>
  <c r="AN188" i="10"/>
  <c r="AN185" i="10"/>
  <c r="AN184" i="10"/>
  <c r="AN181" i="10"/>
  <c r="AN180" i="10"/>
  <c r="AN177" i="10"/>
  <c r="AN203" i="10"/>
  <c r="AN202" i="10"/>
  <c r="AN199" i="10"/>
  <c r="AN198" i="10"/>
  <c r="AN195" i="10"/>
  <c r="AN194" i="10"/>
  <c r="AN191" i="10"/>
  <c r="AN190" i="10"/>
  <c r="AN187" i="10"/>
  <c r="AN186" i="10"/>
  <c r="AN183" i="10"/>
  <c r="AN182" i="10"/>
  <c r="AN179" i="10"/>
  <c r="AN178" i="10"/>
  <c r="AN173" i="10"/>
  <c r="AN172" i="10"/>
  <c r="AN169" i="10"/>
  <c r="AN168" i="10"/>
  <c r="AN165" i="10"/>
  <c r="AN164" i="10"/>
  <c r="AN161" i="10"/>
  <c r="AN160" i="10"/>
  <c r="AN157" i="10"/>
  <c r="AN156" i="10"/>
  <c r="AN153" i="10"/>
  <c r="AN152" i="10"/>
  <c r="AN149" i="10"/>
  <c r="AN148" i="10"/>
  <c r="AN143" i="10"/>
  <c r="AN175" i="10"/>
  <c r="AN174" i="10"/>
  <c r="AN171" i="10"/>
  <c r="AN170" i="10"/>
  <c r="AN167" i="10"/>
  <c r="AN166" i="10"/>
  <c r="AN163" i="10"/>
  <c r="AN162" i="10"/>
  <c r="AN159" i="10"/>
  <c r="AN158" i="10"/>
  <c r="AN155" i="10"/>
  <c r="AN154" i="10"/>
  <c r="AN151" i="10"/>
  <c r="AN150" i="10"/>
  <c r="AN147" i="10"/>
  <c r="AN145" i="10"/>
  <c r="AN144" i="10"/>
  <c r="AN139" i="10"/>
  <c r="AN138" i="10"/>
  <c r="AN135" i="10"/>
  <c r="AN134" i="10"/>
  <c r="AN131" i="10"/>
  <c r="AN130" i="10"/>
  <c r="AN127" i="10"/>
  <c r="AN126" i="10"/>
  <c r="AN123" i="10"/>
  <c r="AN122" i="10"/>
  <c r="AN119" i="10"/>
  <c r="AN118" i="10"/>
  <c r="AN113" i="10"/>
  <c r="AN112" i="10"/>
  <c r="AN109" i="10"/>
  <c r="AN108" i="10"/>
  <c r="AN105" i="10"/>
  <c r="AN104" i="10"/>
  <c r="AN101" i="10"/>
  <c r="AN100" i="10"/>
  <c r="AN97" i="10"/>
  <c r="AN96" i="10"/>
  <c r="AN93" i="10"/>
  <c r="AN92" i="10"/>
  <c r="AN89" i="10"/>
  <c r="AN88" i="10"/>
  <c r="AN83" i="10"/>
  <c r="AN82" i="10"/>
  <c r="AN142" i="10"/>
  <c r="AN141" i="10"/>
  <c r="AN140" i="10"/>
  <c r="AN137" i="10"/>
  <c r="AN136" i="10"/>
  <c r="AN133" i="10"/>
  <c r="AN132" i="10"/>
  <c r="AN129" i="10"/>
  <c r="AN128" i="10"/>
  <c r="AN125" i="10"/>
  <c r="AN124" i="10"/>
  <c r="AN121" i="10"/>
  <c r="AN120" i="10"/>
  <c r="AN117" i="10"/>
  <c r="AN115" i="10"/>
  <c r="AN114" i="10"/>
  <c r="AN111" i="10"/>
  <c r="AN110" i="10"/>
  <c r="AN107" i="10"/>
  <c r="AN106" i="10"/>
  <c r="AN103" i="10"/>
  <c r="AN102" i="10"/>
  <c r="AN99" i="10"/>
  <c r="AN98" i="10"/>
  <c r="AN95" i="10"/>
  <c r="AN94" i="10"/>
  <c r="AN91" i="10"/>
  <c r="AN90" i="10"/>
  <c r="AN87" i="10"/>
  <c r="AN85" i="10"/>
  <c r="AN84" i="10"/>
  <c r="AN81" i="10"/>
  <c r="AN80" i="10"/>
  <c r="AN79" i="10"/>
  <c r="AN78" i="10"/>
  <c r="AN75" i="10"/>
  <c r="AN74" i="10"/>
  <c r="AN71" i="10"/>
  <c r="AN70" i="10"/>
  <c r="AN67" i="10"/>
  <c r="AN66" i="10"/>
  <c r="AN63" i="10"/>
  <c r="AN62" i="10"/>
  <c r="AN59" i="10"/>
  <c r="AN58" i="10"/>
  <c r="AN77" i="10"/>
  <c r="AN76" i="10"/>
  <c r="AN73" i="10"/>
  <c r="AN72" i="10"/>
  <c r="AN69" i="10"/>
  <c r="AN68" i="10"/>
  <c r="AN65" i="10"/>
  <c r="AN64" i="10"/>
  <c r="AN61" i="10"/>
  <c r="AN60" i="10"/>
  <c r="AN57" i="10"/>
  <c r="AO2" i="10"/>
  <c r="AN29" i="10"/>
  <c r="AN33" i="10"/>
  <c r="AN37" i="10"/>
  <c r="AN41" i="10"/>
  <c r="AN45" i="10"/>
  <c r="AN49" i="10"/>
  <c r="AN28" i="10"/>
  <c r="AN36" i="10"/>
  <c r="AN44" i="10"/>
  <c r="AN52" i="10"/>
  <c r="AN27" i="10"/>
  <c r="AN31" i="10"/>
  <c r="AN35" i="10"/>
  <c r="AN39" i="10"/>
  <c r="AN43" i="10"/>
  <c r="AN47" i="10"/>
  <c r="AN51" i="10"/>
  <c r="AN30" i="10"/>
  <c r="AN34" i="10"/>
  <c r="AN38" i="10"/>
  <c r="AN42" i="10"/>
  <c r="AN46" i="10"/>
  <c r="AN50" i="10"/>
  <c r="AN53" i="10"/>
  <c r="AN54" i="10"/>
  <c r="AN32" i="10"/>
  <c r="AN40" i="10"/>
  <c r="AN48" i="10"/>
  <c r="AN55" i="10"/>
  <c r="AM9" i="10"/>
  <c r="AM11" i="10"/>
  <c r="AM10" i="10"/>
  <c r="AM12" i="10"/>
  <c r="AM13" i="10"/>
  <c r="AM14" i="10"/>
  <c r="AM7" i="10"/>
  <c r="AM6" i="10"/>
  <c r="AM8" i="10"/>
  <c r="AM15" i="10"/>
  <c r="AM17" i="10"/>
  <c r="AM16" i="10"/>
  <c r="AM18" i="10"/>
  <c r="AM19" i="10"/>
  <c r="AM20" i="10"/>
  <c r="AM4" i="10"/>
  <c r="AM3" i="10"/>
  <c r="AM5" i="10"/>
  <c r="AM21" i="10"/>
  <c r="AG3" i="7"/>
  <c r="AF35" i="7"/>
  <c r="AF36" i="7"/>
  <c r="AF37" i="7"/>
  <c r="AF38" i="7"/>
  <c r="AF39" i="7"/>
  <c r="AF40" i="7"/>
  <c r="AF41" i="7"/>
  <c r="AF42" i="7"/>
  <c r="AF43" i="7"/>
  <c r="AF44" i="7"/>
  <c r="AF45" i="7"/>
  <c r="AF46" i="7"/>
  <c r="AF47" i="7"/>
  <c r="AF48" i="7"/>
  <c r="AF49" i="7"/>
  <c r="AF50" i="7"/>
  <c r="AF51" i="7"/>
  <c r="AF52" i="7"/>
  <c r="AF53" i="7"/>
  <c r="AF54" i="7"/>
  <c r="AF55" i="7"/>
  <c r="AC1" i="5"/>
  <c r="AA433" i="1" l="1"/>
  <c r="AA454" i="1"/>
  <c r="G28" i="13"/>
  <c r="AA437" i="1"/>
  <c r="AA458" i="1"/>
  <c r="AA429" i="1"/>
  <c r="AA450" i="1"/>
  <c r="AA438" i="1"/>
  <c r="AA459" i="1"/>
  <c r="B28" i="13" s="1"/>
  <c r="AB425" i="1"/>
  <c r="AB467" i="1" s="1"/>
  <c r="AB424" i="1"/>
  <c r="AB466" i="1" s="1"/>
  <c r="AN21" i="10"/>
  <c r="AA445" i="1"/>
  <c r="AA487" i="1"/>
  <c r="AA446" i="1"/>
  <c r="AA488" i="1"/>
  <c r="AA441" i="1"/>
  <c r="AA483" i="1"/>
  <c r="AA442" i="1"/>
  <c r="AA484" i="1"/>
  <c r="AA443" i="1"/>
  <c r="AA485" i="1"/>
  <c r="AA444" i="1"/>
  <c r="AA486" i="1"/>
  <c r="AA434" i="1"/>
  <c r="AA435" i="1"/>
  <c r="AA436" i="1"/>
  <c r="AB408" i="1"/>
  <c r="AB450" i="1" s="1"/>
  <c r="AB412" i="1"/>
  <c r="AB454" i="1" s="1"/>
  <c r="AB420" i="1"/>
  <c r="AB462" i="1" s="1"/>
  <c r="AB413" i="1"/>
  <c r="AB421" i="1"/>
  <c r="AB463" i="1" s="1"/>
  <c r="E29" i="13" s="1"/>
  <c r="AB407" i="1"/>
  <c r="AB449" i="1" s="1"/>
  <c r="AB410" i="1"/>
  <c r="AB452" i="1" s="1"/>
  <c r="AB414" i="1"/>
  <c r="AB418" i="1"/>
  <c r="AB460" i="1" s="1"/>
  <c r="AB422" i="1"/>
  <c r="AB464" i="1" s="1"/>
  <c r="AB411" i="1"/>
  <c r="AB453" i="1" s="1"/>
  <c r="AB415" i="1"/>
  <c r="AB419" i="1"/>
  <c r="AB461" i="1" s="1"/>
  <c r="AB423" i="1"/>
  <c r="AB465" i="1" s="1"/>
  <c r="AB416" i="1"/>
  <c r="AB409" i="1"/>
  <c r="AB417" i="1"/>
  <c r="AA439" i="1"/>
  <c r="AA481" i="1"/>
  <c r="AA440" i="1"/>
  <c r="AA482" i="1"/>
  <c r="AA430" i="1"/>
  <c r="AA431" i="1"/>
  <c r="AA432" i="1"/>
  <c r="AO233" i="10"/>
  <c r="AO232" i="10"/>
  <c r="AO229" i="10"/>
  <c r="AO228" i="10"/>
  <c r="AO225" i="10"/>
  <c r="AO224" i="10"/>
  <c r="AO221" i="10"/>
  <c r="AO220" i="10"/>
  <c r="AO235" i="10"/>
  <c r="AO234" i="10"/>
  <c r="AO231" i="10"/>
  <c r="AO230" i="10"/>
  <c r="AO227" i="10"/>
  <c r="AO226" i="10"/>
  <c r="AO223" i="10"/>
  <c r="AO222" i="10"/>
  <c r="AO219" i="10"/>
  <c r="AO218" i="10"/>
  <c r="AO215" i="10"/>
  <c r="AO214" i="10"/>
  <c r="AO211" i="10"/>
  <c r="AO210" i="10"/>
  <c r="AO207" i="10"/>
  <c r="AO217" i="10"/>
  <c r="AO216" i="10"/>
  <c r="AO213" i="10"/>
  <c r="AO212" i="10"/>
  <c r="AO209" i="10"/>
  <c r="AO208" i="10"/>
  <c r="AO203" i="10"/>
  <c r="AO202" i="10"/>
  <c r="AO199" i="10"/>
  <c r="AO198" i="10"/>
  <c r="AO195" i="10"/>
  <c r="AO194" i="10"/>
  <c r="AO191" i="10"/>
  <c r="AO190" i="10"/>
  <c r="AO187" i="10"/>
  <c r="AO186" i="10"/>
  <c r="AO183" i="10"/>
  <c r="AO182" i="10"/>
  <c r="AO179" i="10"/>
  <c r="AO178" i="10"/>
  <c r="AO205" i="10"/>
  <c r="AO204" i="10"/>
  <c r="AO201" i="10"/>
  <c r="AO200" i="10"/>
  <c r="AO197" i="10"/>
  <c r="AO196" i="10"/>
  <c r="AO193" i="10"/>
  <c r="AO192" i="10"/>
  <c r="AO189" i="10"/>
  <c r="AO188" i="10"/>
  <c r="AO185" i="10"/>
  <c r="AO184" i="10"/>
  <c r="AO181" i="10"/>
  <c r="AO180" i="10"/>
  <c r="AO177" i="10"/>
  <c r="AO175" i="10"/>
  <c r="AO174" i="10"/>
  <c r="AO171" i="10"/>
  <c r="AO170" i="10"/>
  <c r="AO167" i="10"/>
  <c r="AO166" i="10"/>
  <c r="AO163" i="10"/>
  <c r="AO162" i="10"/>
  <c r="AO159" i="10"/>
  <c r="AO158" i="10"/>
  <c r="AO155" i="10"/>
  <c r="AO154" i="10"/>
  <c r="AO151" i="10"/>
  <c r="AO150" i="10"/>
  <c r="AO147" i="10"/>
  <c r="AO145" i="10"/>
  <c r="AO144" i="10"/>
  <c r="AO173" i="10"/>
  <c r="AO172" i="10"/>
  <c r="AO169" i="10"/>
  <c r="AO168" i="10"/>
  <c r="AO165" i="10"/>
  <c r="AO164" i="10"/>
  <c r="AO161" i="10"/>
  <c r="AO160" i="10"/>
  <c r="AO157" i="10"/>
  <c r="AO156" i="10"/>
  <c r="AO153" i="10"/>
  <c r="AO152" i="10"/>
  <c r="AO149" i="10"/>
  <c r="AO148" i="10"/>
  <c r="AO143" i="10"/>
  <c r="AO142" i="10"/>
  <c r="AO141" i="10"/>
  <c r="AO140" i="10"/>
  <c r="AO137" i="10"/>
  <c r="AO136" i="10"/>
  <c r="AO133" i="10"/>
  <c r="AO132" i="10"/>
  <c r="AO129" i="10"/>
  <c r="AO128" i="10"/>
  <c r="AO125" i="10"/>
  <c r="AO124" i="10"/>
  <c r="AO121" i="10"/>
  <c r="AO120" i="10"/>
  <c r="AO117" i="10"/>
  <c r="AO115" i="10"/>
  <c r="AO114" i="10"/>
  <c r="AO111" i="10"/>
  <c r="AO110" i="10"/>
  <c r="AO107" i="10"/>
  <c r="AO106" i="10"/>
  <c r="AO103" i="10"/>
  <c r="AO102" i="10"/>
  <c r="AO99" i="10"/>
  <c r="AO98" i="10"/>
  <c r="AO95" i="10"/>
  <c r="AO94" i="10"/>
  <c r="AO91" i="10"/>
  <c r="AO90" i="10"/>
  <c r="AO87" i="10"/>
  <c r="AO85" i="10"/>
  <c r="AO84" i="10"/>
  <c r="AO81" i="10"/>
  <c r="AO139" i="10"/>
  <c r="AO138" i="10"/>
  <c r="AO135" i="10"/>
  <c r="AO134" i="10"/>
  <c r="AO131" i="10"/>
  <c r="AO130" i="10"/>
  <c r="AO127" i="10"/>
  <c r="AO126" i="10"/>
  <c r="AO123" i="10"/>
  <c r="AO122" i="10"/>
  <c r="AO119" i="10"/>
  <c r="AO118" i="10"/>
  <c r="AO113" i="10"/>
  <c r="AO112" i="10"/>
  <c r="AO109" i="10"/>
  <c r="AO108" i="10"/>
  <c r="AO105" i="10"/>
  <c r="AO104" i="10"/>
  <c r="AO101" i="10"/>
  <c r="AO100" i="10"/>
  <c r="AO97" i="10"/>
  <c r="AO96" i="10"/>
  <c r="AO93" i="10"/>
  <c r="AO92" i="10"/>
  <c r="AO89" i="10"/>
  <c r="AO88" i="10"/>
  <c r="AO83" i="10"/>
  <c r="AO82" i="10"/>
  <c r="AO79" i="10"/>
  <c r="AO77" i="10"/>
  <c r="AO76" i="10"/>
  <c r="AO73" i="10"/>
  <c r="AO72" i="10"/>
  <c r="AO69" i="10"/>
  <c r="AO68" i="10"/>
  <c r="AO65" i="10"/>
  <c r="AO64" i="10"/>
  <c r="AO61" i="10"/>
  <c r="AO60" i="10"/>
  <c r="AO57" i="10"/>
  <c r="AO80" i="10"/>
  <c r="AO78" i="10"/>
  <c r="AO75" i="10"/>
  <c r="AO74" i="10"/>
  <c r="AO71" i="10"/>
  <c r="AO70" i="10"/>
  <c r="AO67" i="10"/>
  <c r="AO66" i="10"/>
  <c r="AO63" i="10"/>
  <c r="AO62" i="10"/>
  <c r="AO59" i="10"/>
  <c r="AO58" i="10"/>
  <c r="AO28" i="10"/>
  <c r="AO32" i="10"/>
  <c r="AO36" i="10"/>
  <c r="AO40" i="10"/>
  <c r="AO44" i="10"/>
  <c r="AO48" i="10"/>
  <c r="AO52" i="10"/>
  <c r="AO29" i="10"/>
  <c r="AO33" i="10"/>
  <c r="AO37" i="10"/>
  <c r="AO41" i="10"/>
  <c r="AO45" i="10"/>
  <c r="AO49" i="10"/>
  <c r="AO53" i="10"/>
  <c r="AO55" i="10"/>
  <c r="AP2" i="10"/>
  <c r="AO30" i="10"/>
  <c r="AO34" i="10"/>
  <c r="AO38" i="10"/>
  <c r="AO42" i="10"/>
  <c r="AO46" i="10"/>
  <c r="AO27" i="10"/>
  <c r="AO31" i="10"/>
  <c r="AO35" i="10"/>
  <c r="AO43" i="10"/>
  <c r="AO51" i="10"/>
  <c r="AO50" i="10"/>
  <c r="AO39" i="10"/>
  <c r="AO47" i="10"/>
  <c r="AO54" i="10"/>
  <c r="AN19" i="10"/>
  <c r="AN20" i="10"/>
  <c r="AN6" i="10"/>
  <c r="AN8" i="10"/>
  <c r="AN7" i="10"/>
  <c r="AN15" i="10"/>
  <c r="AN17" i="10"/>
  <c r="AN16" i="10"/>
  <c r="AN18" i="10"/>
  <c r="AN9" i="10"/>
  <c r="AN11" i="10"/>
  <c r="AN10" i="10"/>
  <c r="AN12" i="10"/>
  <c r="AN3" i="10"/>
  <c r="AN4" i="10"/>
  <c r="AN5" i="10"/>
  <c r="AN13" i="10"/>
  <c r="AN14" i="10"/>
  <c r="AH3" i="7"/>
  <c r="AG35" i="7"/>
  <c r="AG36" i="7"/>
  <c r="AG37" i="7"/>
  <c r="AG38" i="7"/>
  <c r="AG39" i="7"/>
  <c r="AG40" i="7"/>
  <c r="AG41" i="7"/>
  <c r="AG42" i="7"/>
  <c r="AG43" i="7"/>
  <c r="AG44" i="7"/>
  <c r="AG45" i="7"/>
  <c r="AG46" i="7"/>
  <c r="AG47" i="7"/>
  <c r="AG48" i="7"/>
  <c r="AG49" i="7"/>
  <c r="AG50" i="7"/>
  <c r="AG51" i="7"/>
  <c r="AG52" i="7"/>
  <c r="AG53" i="7"/>
  <c r="AG54" i="7"/>
  <c r="AG55" i="7"/>
  <c r="AD1" i="5"/>
  <c r="AB437" i="1" l="1"/>
  <c r="AB458" i="1"/>
  <c r="G29" i="13"/>
  <c r="H28" i="13"/>
  <c r="AB438" i="1"/>
  <c r="AB459" i="1"/>
  <c r="B29" i="13" s="1"/>
  <c r="AB430" i="1"/>
  <c r="AB451" i="1"/>
  <c r="AB436" i="1"/>
  <c r="AB457" i="1"/>
  <c r="AB435" i="1"/>
  <c r="AB456" i="1"/>
  <c r="AB434" i="1"/>
  <c r="AB455" i="1"/>
  <c r="AC424" i="1"/>
  <c r="AC466" i="1" s="1"/>
  <c r="AC425" i="1"/>
  <c r="AC467" i="1" s="1"/>
  <c r="AB445" i="1"/>
  <c r="AB487" i="1"/>
  <c r="AB446" i="1"/>
  <c r="AB488" i="1"/>
  <c r="AB444" i="1"/>
  <c r="AB486" i="1"/>
  <c r="AB443" i="1"/>
  <c r="AB485" i="1"/>
  <c r="AB433" i="1"/>
  <c r="AC407" i="1"/>
  <c r="AC449" i="1" s="1"/>
  <c r="AC411" i="1"/>
  <c r="AC453" i="1" s="1"/>
  <c r="AC415" i="1"/>
  <c r="AC457" i="1" s="1"/>
  <c r="AC419" i="1"/>
  <c r="AC461" i="1" s="1"/>
  <c r="AC423" i="1"/>
  <c r="AC465" i="1" s="1"/>
  <c r="AC410" i="1"/>
  <c r="AC452" i="1" s="1"/>
  <c r="AC414" i="1"/>
  <c r="AC456" i="1" s="1"/>
  <c r="AC418" i="1"/>
  <c r="AC460" i="1" s="1"/>
  <c r="AC422" i="1"/>
  <c r="AC464" i="1" s="1"/>
  <c r="AC408" i="1"/>
  <c r="AC416" i="1"/>
  <c r="AC409" i="1"/>
  <c r="AC413" i="1"/>
  <c r="AC417" i="1"/>
  <c r="AC421" i="1"/>
  <c r="AC463" i="1" s="1"/>
  <c r="E30" i="13" s="1"/>
  <c r="AC412" i="1"/>
  <c r="AC420" i="1"/>
  <c r="AC462" i="1" s="1"/>
  <c r="AB440" i="1"/>
  <c r="AB482" i="1"/>
  <c r="AB439" i="1"/>
  <c r="AB481" i="1"/>
  <c r="AB442" i="1"/>
  <c r="AB484" i="1"/>
  <c r="AB441" i="1"/>
  <c r="AB483" i="1"/>
  <c r="AB432" i="1"/>
  <c r="AB431" i="1"/>
  <c r="AB429" i="1"/>
  <c r="AO19" i="10"/>
  <c r="AO20" i="10"/>
  <c r="AO3" i="10"/>
  <c r="AO5" i="10"/>
  <c r="AO4" i="10"/>
  <c r="AO21" i="10"/>
  <c r="AO7" i="10"/>
  <c r="AO8" i="10"/>
  <c r="AO6" i="10"/>
  <c r="AP235" i="10"/>
  <c r="AP234" i="10"/>
  <c r="AP231" i="10"/>
  <c r="AP230" i="10"/>
  <c r="AP227" i="10"/>
  <c r="AP226" i="10"/>
  <c r="AP223" i="10"/>
  <c r="AP222" i="10"/>
  <c r="AP233" i="10"/>
  <c r="AP232" i="10"/>
  <c r="AP229" i="10"/>
  <c r="AP228" i="10"/>
  <c r="AP225" i="10"/>
  <c r="AP224" i="10"/>
  <c r="AP221" i="10"/>
  <c r="AP220" i="10"/>
  <c r="AP217" i="10"/>
  <c r="AP216" i="10"/>
  <c r="AP213" i="10"/>
  <c r="AP212" i="10"/>
  <c r="AP209" i="10"/>
  <c r="AP208" i="10"/>
  <c r="AP219" i="10"/>
  <c r="AP218" i="10"/>
  <c r="AP215" i="10"/>
  <c r="AP214" i="10"/>
  <c r="AP211" i="10"/>
  <c r="AP210" i="10"/>
  <c r="AP207" i="10"/>
  <c r="AP205" i="10"/>
  <c r="AP204" i="10"/>
  <c r="AP201" i="10"/>
  <c r="AP200" i="10"/>
  <c r="AP197" i="10"/>
  <c r="AP196" i="10"/>
  <c r="AP193" i="10"/>
  <c r="AP192" i="10"/>
  <c r="AP189" i="10"/>
  <c r="AP188" i="10"/>
  <c r="AP185" i="10"/>
  <c r="AP184" i="10"/>
  <c r="AP181" i="10"/>
  <c r="AP180" i="10"/>
  <c r="AP177" i="10"/>
  <c r="AP203" i="10"/>
  <c r="AP202" i="10"/>
  <c r="AP199" i="10"/>
  <c r="AP198" i="10"/>
  <c r="AP195" i="10"/>
  <c r="AP194" i="10"/>
  <c r="AP191" i="10"/>
  <c r="AP190" i="10"/>
  <c r="AP187" i="10"/>
  <c r="AP186" i="10"/>
  <c r="AP183" i="10"/>
  <c r="AP182" i="10"/>
  <c r="AP179" i="10"/>
  <c r="AP178" i="10"/>
  <c r="AP175" i="10"/>
  <c r="AP173" i="10"/>
  <c r="AP172" i="10"/>
  <c r="AP169" i="10"/>
  <c r="AP168" i="10"/>
  <c r="AP165" i="10"/>
  <c r="AP164" i="10"/>
  <c r="AP161" i="10"/>
  <c r="AP160" i="10"/>
  <c r="AP157" i="10"/>
  <c r="AP156" i="10"/>
  <c r="AP153" i="10"/>
  <c r="AP152" i="10"/>
  <c r="AP149" i="10"/>
  <c r="AP148" i="10"/>
  <c r="AP143" i="10"/>
  <c r="AP174" i="10"/>
  <c r="AP171" i="10"/>
  <c r="AP170" i="10"/>
  <c r="AP167" i="10"/>
  <c r="AP166" i="10"/>
  <c r="AP163" i="10"/>
  <c r="AP162" i="10"/>
  <c r="AP159" i="10"/>
  <c r="AP158" i="10"/>
  <c r="AP155" i="10"/>
  <c r="AP154" i="10"/>
  <c r="AP151" i="10"/>
  <c r="AP150" i="10"/>
  <c r="AP147" i="10"/>
  <c r="AP145" i="10"/>
  <c r="AP144" i="10"/>
  <c r="AP141" i="10"/>
  <c r="AP142" i="10"/>
  <c r="AP139" i="10"/>
  <c r="AP138" i="10"/>
  <c r="AP135" i="10"/>
  <c r="AP134" i="10"/>
  <c r="AP131" i="10"/>
  <c r="AP130" i="10"/>
  <c r="AP127" i="10"/>
  <c r="AP126" i="10"/>
  <c r="AP123" i="10"/>
  <c r="AP122" i="10"/>
  <c r="AP119" i="10"/>
  <c r="AP118" i="10"/>
  <c r="AP113" i="10"/>
  <c r="AP112" i="10"/>
  <c r="AP109" i="10"/>
  <c r="AP108" i="10"/>
  <c r="AP105" i="10"/>
  <c r="AP104" i="10"/>
  <c r="AP101" i="10"/>
  <c r="AP100" i="10"/>
  <c r="AP97" i="10"/>
  <c r="AP96" i="10"/>
  <c r="AP93" i="10"/>
  <c r="AP92" i="10"/>
  <c r="AP89" i="10"/>
  <c r="AP88" i="10"/>
  <c r="AP83" i="10"/>
  <c r="AP82" i="10"/>
  <c r="AP140" i="10"/>
  <c r="AP137" i="10"/>
  <c r="AP136" i="10"/>
  <c r="AP133" i="10"/>
  <c r="AP132" i="10"/>
  <c r="AP129" i="10"/>
  <c r="AP128" i="10"/>
  <c r="AP125" i="10"/>
  <c r="AP124" i="10"/>
  <c r="AP121" i="10"/>
  <c r="AP120" i="10"/>
  <c r="AP117" i="10"/>
  <c r="AP115" i="10"/>
  <c r="AP114" i="10"/>
  <c r="AP111" i="10"/>
  <c r="AP110" i="10"/>
  <c r="AP107" i="10"/>
  <c r="AP106" i="10"/>
  <c r="AP103" i="10"/>
  <c r="AP102" i="10"/>
  <c r="AP99" i="10"/>
  <c r="AP98" i="10"/>
  <c r="AP95" i="10"/>
  <c r="AP94" i="10"/>
  <c r="AP91" i="10"/>
  <c r="AP90" i="10"/>
  <c r="AP87" i="10"/>
  <c r="AP85" i="10"/>
  <c r="AP84" i="10"/>
  <c r="AP81" i="10"/>
  <c r="AP80" i="10"/>
  <c r="AP78" i="10"/>
  <c r="AP75" i="10"/>
  <c r="AP74" i="10"/>
  <c r="AP71" i="10"/>
  <c r="AP70" i="10"/>
  <c r="AP67" i="10"/>
  <c r="AP66" i="10"/>
  <c r="AP63" i="10"/>
  <c r="AP62" i="10"/>
  <c r="AP59" i="10"/>
  <c r="AP58" i="10"/>
  <c r="AP79" i="10"/>
  <c r="AP77" i="10"/>
  <c r="AP76" i="10"/>
  <c r="AP73" i="10"/>
  <c r="AP72" i="10"/>
  <c r="AP69" i="10"/>
  <c r="AP68" i="10"/>
  <c r="AP65" i="10"/>
  <c r="AP64" i="10"/>
  <c r="AP61" i="10"/>
  <c r="AP60" i="10"/>
  <c r="AP57" i="10"/>
  <c r="AQ2" i="10"/>
  <c r="AP29" i="10"/>
  <c r="AP33" i="10"/>
  <c r="AP37" i="10"/>
  <c r="AP41" i="10"/>
  <c r="AP45" i="10"/>
  <c r="AP49" i="10"/>
  <c r="AP28" i="10"/>
  <c r="AP32" i="10"/>
  <c r="AP36" i="10"/>
  <c r="AP40" i="10"/>
  <c r="AP44" i="10"/>
  <c r="AP48" i="10"/>
  <c r="AP52" i="10"/>
  <c r="AP53" i="10"/>
  <c r="AP27" i="10"/>
  <c r="AP35" i="10"/>
  <c r="AP43" i="10"/>
  <c r="AP38" i="10"/>
  <c r="AP46" i="10"/>
  <c r="AP55" i="10"/>
  <c r="AP31" i="10"/>
  <c r="AP39" i="10"/>
  <c r="AP47" i="10"/>
  <c r="AP51" i="10"/>
  <c r="AP30" i="10"/>
  <c r="AP34" i="10"/>
  <c r="AP42" i="10"/>
  <c r="AP50" i="10"/>
  <c r="AP54" i="10"/>
  <c r="AO16" i="10"/>
  <c r="AO18" i="10"/>
  <c r="AO15" i="10"/>
  <c r="AO17" i="10"/>
  <c r="AO10" i="10"/>
  <c r="AO12" i="10"/>
  <c r="AO9" i="10"/>
  <c r="AO11" i="10"/>
  <c r="AO14" i="10"/>
  <c r="AO13" i="10"/>
  <c r="AI3" i="7"/>
  <c r="AH35" i="7"/>
  <c r="AH36" i="7"/>
  <c r="AH37" i="7"/>
  <c r="AH38" i="7"/>
  <c r="AH39" i="7"/>
  <c r="AH40" i="7"/>
  <c r="AH41" i="7"/>
  <c r="AH42" i="7"/>
  <c r="AH43" i="7"/>
  <c r="AH44" i="7"/>
  <c r="AH45" i="7"/>
  <c r="AH46" i="7"/>
  <c r="AH47" i="7"/>
  <c r="AH48" i="7"/>
  <c r="AH49" i="7"/>
  <c r="AH50" i="7"/>
  <c r="AH51" i="7"/>
  <c r="AH52" i="7"/>
  <c r="AH53" i="7"/>
  <c r="AH54" i="7"/>
  <c r="AH55" i="7"/>
  <c r="AE1" i="5"/>
  <c r="G30" i="13" l="1"/>
  <c r="AC433" i="1"/>
  <c r="AC454" i="1"/>
  <c r="AC438" i="1"/>
  <c r="AC459" i="1"/>
  <c r="B30" i="13" s="1"/>
  <c r="AC430" i="1"/>
  <c r="AC451" i="1"/>
  <c r="AC429" i="1"/>
  <c r="AC450" i="1"/>
  <c r="AC434" i="1"/>
  <c r="AC455" i="1"/>
  <c r="AC437" i="1"/>
  <c r="AC458" i="1"/>
  <c r="H29" i="13"/>
  <c r="AC446" i="1"/>
  <c r="AC488" i="1"/>
  <c r="AD425" i="1"/>
  <c r="AD467" i="1" s="1"/>
  <c r="AD424" i="1"/>
  <c r="AD466" i="1" s="1"/>
  <c r="AC445" i="1"/>
  <c r="AC487" i="1"/>
  <c r="AC442" i="1"/>
  <c r="AC484" i="1"/>
  <c r="AD407" i="1"/>
  <c r="AD449" i="1" s="1"/>
  <c r="AD410" i="1"/>
  <c r="AD452" i="1" s="1"/>
  <c r="AD418" i="1"/>
  <c r="AD460" i="1" s="1"/>
  <c r="AD411" i="1"/>
  <c r="AD453" i="1" s="1"/>
  <c r="AD419" i="1"/>
  <c r="AD461" i="1" s="1"/>
  <c r="AD408" i="1"/>
  <c r="AD412" i="1"/>
  <c r="AD416" i="1"/>
  <c r="AD458" i="1" s="1"/>
  <c r="AD420" i="1"/>
  <c r="AD462" i="1" s="1"/>
  <c r="AD409" i="1"/>
  <c r="AD413" i="1"/>
  <c r="AD417" i="1"/>
  <c r="AD459" i="1" s="1"/>
  <c r="B31" i="13" s="1"/>
  <c r="AD421" i="1"/>
  <c r="AD463" i="1" s="1"/>
  <c r="E31" i="13" s="1"/>
  <c r="AD414" i="1"/>
  <c r="AD422" i="1"/>
  <c r="AD464" i="1" s="1"/>
  <c r="AD415" i="1"/>
  <c r="AD423" i="1"/>
  <c r="AD465" i="1" s="1"/>
  <c r="AC439" i="1"/>
  <c r="AC481" i="1"/>
  <c r="AC440" i="1"/>
  <c r="AC482" i="1"/>
  <c r="AC431" i="1"/>
  <c r="AC432" i="1"/>
  <c r="AC441" i="1"/>
  <c r="AC483" i="1"/>
  <c r="AC443" i="1"/>
  <c r="AC485" i="1"/>
  <c r="AC444" i="1"/>
  <c r="AC486" i="1"/>
  <c r="AC435" i="1"/>
  <c r="AC436" i="1"/>
  <c r="AP6" i="10"/>
  <c r="AP8" i="10"/>
  <c r="AP7" i="10"/>
  <c r="AP16" i="10"/>
  <c r="AP18" i="10"/>
  <c r="AP15" i="10"/>
  <c r="AP17" i="10"/>
  <c r="AP10" i="10"/>
  <c r="AP12" i="10"/>
  <c r="AP9" i="10"/>
  <c r="AP11" i="10"/>
  <c r="AP4" i="10"/>
  <c r="AP5" i="10"/>
  <c r="AP3" i="10"/>
  <c r="AP14" i="10"/>
  <c r="AP13" i="10"/>
  <c r="AQ233" i="10"/>
  <c r="AQ232" i="10"/>
  <c r="AQ229" i="10"/>
  <c r="AQ228" i="10"/>
  <c r="AQ225" i="10"/>
  <c r="AQ224" i="10"/>
  <c r="AQ221" i="10"/>
  <c r="AQ220" i="10"/>
  <c r="AQ235" i="10"/>
  <c r="AQ234" i="10"/>
  <c r="AQ231" i="10"/>
  <c r="AQ230" i="10"/>
  <c r="AQ227" i="10"/>
  <c r="AQ226" i="10"/>
  <c r="AQ223" i="10"/>
  <c r="AQ222" i="10"/>
  <c r="AQ219" i="10"/>
  <c r="AQ218" i="10"/>
  <c r="AQ215" i="10"/>
  <c r="AQ214" i="10"/>
  <c r="AQ211" i="10"/>
  <c r="AQ210" i="10"/>
  <c r="AQ207" i="10"/>
  <c r="AQ217" i="10"/>
  <c r="AQ216" i="10"/>
  <c r="AQ213" i="10"/>
  <c r="AQ212" i="10"/>
  <c r="AQ209" i="10"/>
  <c r="AQ208" i="10"/>
  <c r="AQ203" i="10"/>
  <c r="AQ202" i="10"/>
  <c r="AQ199" i="10"/>
  <c r="AQ198" i="10"/>
  <c r="AQ195" i="10"/>
  <c r="AQ194" i="10"/>
  <c r="AQ191" i="10"/>
  <c r="AQ190" i="10"/>
  <c r="AQ187" i="10"/>
  <c r="AQ186" i="10"/>
  <c r="AQ183" i="10"/>
  <c r="AQ182" i="10"/>
  <c r="AQ179" i="10"/>
  <c r="AQ178" i="10"/>
  <c r="AQ205" i="10"/>
  <c r="AQ204" i="10"/>
  <c r="AQ201" i="10"/>
  <c r="AQ200" i="10"/>
  <c r="AQ197" i="10"/>
  <c r="AQ196" i="10"/>
  <c r="AQ193" i="10"/>
  <c r="AQ192" i="10"/>
  <c r="AQ189" i="10"/>
  <c r="AQ188" i="10"/>
  <c r="AQ185" i="10"/>
  <c r="AQ184" i="10"/>
  <c r="AQ181" i="10"/>
  <c r="AQ180" i="10"/>
  <c r="AQ177" i="10"/>
  <c r="AQ175" i="10"/>
  <c r="AQ174" i="10"/>
  <c r="AQ171" i="10"/>
  <c r="AQ170" i="10"/>
  <c r="AQ167" i="10"/>
  <c r="AQ166" i="10"/>
  <c r="AQ163" i="10"/>
  <c r="AQ162" i="10"/>
  <c r="AQ159" i="10"/>
  <c r="AQ158" i="10"/>
  <c r="AQ155" i="10"/>
  <c r="AQ154" i="10"/>
  <c r="AQ151" i="10"/>
  <c r="AQ150" i="10"/>
  <c r="AQ147" i="10"/>
  <c r="AQ145" i="10"/>
  <c r="AQ144" i="10"/>
  <c r="AQ173" i="10"/>
  <c r="AQ172" i="10"/>
  <c r="AQ169" i="10"/>
  <c r="AQ168" i="10"/>
  <c r="AQ165" i="10"/>
  <c r="AQ164" i="10"/>
  <c r="AQ161" i="10"/>
  <c r="AQ160" i="10"/>
  <c r="AQ157" i="10"/>
  <c r="AQ156" i="10"/>
  <c r="AQ153" i="10"/>
  <c r="AQ152" i="10"/>
  <c r="AQ149" i="10"/>
  <c r="AQ148" i="10"/>
  <c r="AQ143" i="10"/>
  <c r="AQ142" i="10"/>
  <c r="AQ140" i="10"/>
  <c r="AQ137" i="10"/>
  <c r="AQ136" i="10"/>
  <c r="AQ133" i="10"/>
  <c r="AQ132" i="10"/>
  <c r="AQ129" i="10"/>
  <c r="AQ128" i="10"/>
  <c r="AQ125" i="10"/>
  <c r="AQ124" i="10"/>
  <c r="AQ121" i="10"/>
  <c r="AQ120" i="10"/>
  <c r="AQ117" i="10"/>
  <c r="AQ115" i="10"/>
  <c r="AQ114" i="10"/>
  <c r="AQ111" i="10"/>
  <c r="AQ110" i="10"/>
  <c r="AQ107" i="10"/>
  <c r="AQ106" i="10"/>
  <c r="AQ103" i="10"/>
  <c r="AQ102" i="10"/>
  <c r="AQ99" i="10"/>
  <c r="AQ98" i="10"/>
  <c r="AQ95" i="10"/>
  <c r="AQ94" i="10"/>
  <c r="AQ91" i="10"/>
  <c r="AQ90" i="10"/>
  <c r="AQ87" i="10"/>
  <c r="AQ85" i="10"/>
  <c r="AQ84" i="10"/>
  <c r="AQ81" i="10"/>
  <c r="AQ80" i="10"/>
  <c r="AQ141" i="10"/>
  <c r="AQ139" i="10"/>
  <c r="AQ138" i="10"/>
  <c r="AQ135" i="10"/>
  <c r="AQ134" i="10"/>
  <c r="AQ131" i="10"/>
  <c r="AQ130" i="10"/>
  <c r="AQ127" i="10"/>
  <c r="AQ126" i="10"/>
  <c r="AQ123" i="10"/>
  <c r="AQ122" i="10"/>
  <c r="AQ119" i="10"/>
  <c r="AQ118" i="10"/>
  <c r="AQ113" i="10"/>
  <c r="AQ112" i="10"/>
  <c r="AQ109" i="10"/>
  <c r="AQ108" i="10"/>
  <c r="AQ105" i="10"/>
  <c r="AQ104" i="10"/>
  <c r="AQ101" i="10"/>
  <c r="AQ100" i="10"/>
  <c r="AQ97" i="10"/>
  <c r="AQ96" i="10"/>
  <c r="AQ93" i="10"/>
  <c r="AQ92" i="10"/>
  <c r="AQ89" i="10"/>
  <c r="AQ88" i="10"/>
  <c r="AQ83" i="10"/>
  <c r="AQ82" i="10"/>
  <c r="AQ79" i="10"/>
  <c r="AQ77" i="10"/>
  <c r="AQ76" i="10"/>
  <c r="AQ73" i="10"/>
  <c r="AQ72" i="10"/>
  <c r="AQ69" i="10"/>
  <c r="AQ68" i="10"/>
  <c r="AQ65" i="10"/>
  <c r="AQ64" i="10"/>
  <c r="AQ61" i="10"/>
  <c r="AQ60" i="10"/>
  <c r="AQ57" i="10"/>
  <c r="AQ78" i="10"/>
  <c r="AQ75" i="10"/>
  <c r="AQ74" i="10"/>
  <c r="AQ71" i="10"/>
  <c r="AQ70" i="10"/>
  <c r="AQ67" i="10"/>
  <c r="AQ66" i="10"/>
  <c r="AQ63" i="10"/>
  <c r="AQ62" i="10"/>
  <c r="AQ59" i="10"/>
  <c r="AQ58" i="10"/>
  <c r="AQ28" i="10"/>
  <c r="AQ32" i="10"/>
  <c r="AQ36" i="10"/>
  <c r="AQ40" i="10"/>
  <c r="AQ44" i="10"/>
  <c r="AQ48" i="10"/>
  <c r="AQ52" i="10"/>
  <c r="AQ29" i="10"/>
  <c r="AQ33" i="10"/>
  <c r="AQ37" i="10"/>
  <c r="AQ41" i="10"/>
  <c r="AQ45" i="10"/>
  <c r="AQ49" i="10"/>
  <c r="AQ53" i="10"/>
  <c r="AQ55" i="10"/>
  <c r="AR2" i="10"/>
  <c r="AQ30" i="10"/>
  <c r="AQ34" i="10"/>
  <c r="AQ42" i="10"/>
  <c r="AQ46" i="10"/>
  <c r="AQ27" i="10"/>
  <c r="AQ31" i="10"/>
  <c r="AQ39" i="10"/>
  <c r="AQ47" i="10"/>
  <c r="AQ54" i="10"/>
  <c r="AQ38" i="10"/>
  <c r="AQ50" i="10"/>
  <c r="AQ35" i="10"/>
  <c r="AQ43" i="10"/>
  <c r="AQ51" i="10"/>
  <c r="AP19" i="10"/>
  <c r="AP20" i="10"/>
  <c r="AP21" i="10"/>
  <c r="AJ3" i="7"/>
  <c r="AI35" i="7"/>
  <c r="AI36" i="7"/>
  <c r="AI37" i="7"/>
  <c r="AI38" i="7"/>
  <c r="AI39" i="7"/>
  <c r="AI40" i="7"/>
  <c r="AI41" i="7"/>
  <c r="AI42" i="7"/>
  <c r="AI43" i="7"/>
  <c r="AI44" i="7"/>
  <c r="AI45" i="7"/>
  <c r="AI46" i="7"/>
  <c r="AI47" i="7"/>
  <c r="AI48" i="7"/>
  <c r="AI49" i="7"/>
  <c r="AI50" i="7"/>
  <c r="AI51" i="7"/>
  <c r="AI52" i="7"/>
  <c r="AI53" i="7"/>
  <c r="AI54" i="7"/>
  <c r="AI55" i="7"/>
  <c r="AF1" i="5"/>
  <c r="H31" i="13" l="1"/>
  <c r="G31" i="13"/>
  <c r="AD434" i="1"/>
  <c r="AD455" i="1"/>
  <c r="AD433" i="1"/>
  <c r="AD454" i="1"/>
  <c r="H30" i="13"/>
  <c r="AD436" i="1"/>
  <c r="AD457" i="1"/>
  <c r="AD435" i="1"/>
  <c r="AD456" i="1"/>
  <c r="AD430" i="1"/>
  <c r="AD451" i="1"/>
  <c r="AD429" i="1"/>
  <c r="AD450" i="1"/>
  <c r="AE424" i="1"/>
  <c r="AE466" i="1" s="1"/>
  <c r="AE425" i="1"/>
  <c r="AE467" i="1" s="1"/>
  <c r="AD445" i="1"/>
  <c r="AD487" i="1"/>
  <c r="AD446" i="1"/>
  <c r="AD488" i="1"/>
  <c r="AE407" i="1"/>
  <c r="AE449" i="1" s="1"/>
  <c r="AE411" i="1"/>
  <c r="AE453" i="1" s="1"/>
  <c r="AE415" i="1"/>
  <c r="AE457" i="1" s="1"/>
  <c r="AE419" i="1"/>
  <c r="AE461" i="1" s="1"/>
  <c r="AE423" i="1"/>
  <c r="AE465" i="1" s="1"/>
  <c r="AE410" i="1"/>
  <c r="AE452" i="1" s="1"/>
  <c r="AE414" i="1"/>
  <c r="AE456" i="1" s="1"/>
  <c r="AE418" i="1"/>
  <c r="AE460" i="1" s="1"/>
  <c r="AE422" i="1"/>
  <c r="AE464" i="1" s="1"/>
  <c r="AE421" i="1"/>
  <c r="AE463" i="1" s="1"/>
  <c r="E32" i="13" s="1"/>
  <c r="AE412" i="1"/>
  <c r="AE420" i="1"/>
  <c r="AE462" i="1" s="1"/>
  <c r="AE409" i="1"/>
  <c r="AE451" i="1" s="1"/>
  <c r="AE413" i="1"/>
  <c r="AE417" i="1"/>
  <c r="AE408" i="1"/>
  <c r="AE416" i="1"/>
  <c r="AD443" i="1"/>
  <c r="AD485" i="1"/>
  <c r="AD442" i="1"/>
  <c r="AD484" i="1"/>
  <c r="AD441" i="1"/>
  <c r="AD483" i="1"/>
  <c r="AD440" i="1"/>
  <c r="AD482" i="1"/>
  <c r="AD439" i="1"/>
  <c r="AD481" i="1"/>
  <c r="AD444" i="1"/>
  <c r="AD486" i="1"/>
  <c r="AD438" i="1"/>
  <c r="AD437" i="1"/>
  <c r="AD432" i="1"/>
  <c r="AD431" i="1"/>
  <c r="AQ7" i="10"/>
  <c r="AQ6" i="10"/>
  <c r="AQ8" i="10"/>
  <c r="AQ15" i="10"/>
  <c r="AQ17" i="10"/>
  <c r="AQ16" i="10"/>
  <c r="AQ18" i="10"/>
  <c r="AQ9" i="10"/>
  <c r="AQ11" i="10"/>
  <c r="AQ10" i="10"/>
  <c r="AQ12" i="10"/>
  <c r="AQ4" i="10"/>
  <c r="AQ3" i="10"/>
  <c r="AQ5" i="10"/>
  <c r="AQ21" i="10"/>
  <c r="AR235" i="10"/>
  <c r="AR234" i="10"/>
  <c r="AR231" i="10"/>
  <c r="AR230" i="10"/>
  <c r="AR227" i="10"/>
  <c r="AR226" i="10"/>
  <c r="AR223" i="10"/>
  <c r="AR222" i="10"/>
  <c r="AR219" i="10"/>
  <c r="AR233" i="10"/>
  <c r="AR232" i="10"/>
  <c r="AR229" i="10"/>
  <c r="AR228" i="10"/>
  <c r="AR225" i="10"/>
  <c r="AR224" i="10"/>
  <c r="AR221" i="10"/>
  <c r="AR220" i="10"/>
  <c r="AR217" i="10"/>
  <c r="AR216" i="10"/>
  <c r="AR213" i="10"/>
  <c r="AR212" i="10"/>
  <c r="AR209" i="10"/>
  <c r="AR208" i="10"/>
  <c r="AR218" i="10"/>
  <c r="AR215" i="10"/>
  <c r="AR214" i="10"/>
  <c r="AR211" i="10"/>
  <c r="AR210" i="10"/>
  <c r="AR207" i="10"/>
  <c r="AR205" i="10"/>
  <c r="AR204" i="10"/>
  <c r="AR201" i="10"/>
  <c r="AR200" i="10"/>
  <c r="AR197" i="10"/>
  <c r="AR196" i="10"/>
  <c r="AR193" i="10"/>
  <c r="AR192" i="10"/>
  <c r="AR189" i="10"/>
  <c r="AR188" i="10"/>
  <c r="AR185" i="10"/>
  <c r="AR184" i="10"/>
  <c r="AR181" i="10"/>
  <c r="AR180" i="10"/>
  <c r="AR177" i="10"/>
  <c r="AR203" i="10"/>
  <c r="AR202" i="10"/>
  <c r="AR199" i="10"/>
  <c r="AR198" i="10"/>
  <c r="AR195" i="10"/>
  <c r="AR194" i="10"/>
  <c r="AR191" i="10"/>
  <c r="AR190" i="10"/>
  <c r="AR187" i="10"/>
  <c r="AR186" i="10"/>
  <c r="AR183" i="10"/>
  <c r="AR182" i="10"/>
  <c r="AR179" i="10"/>
  <c r="AR178" i="10"/>
  <c r="AR173" i="10"/>
  <c r="AR172" i="10"/>
  <c r="AR169" i="10"/>
  <c r="AR168" i="10"/>
  <c r="AR165" i="10"/>
  <c r="AR164" i="10"/>
  <c r="AR161" i="10"/>
  <c r="AR160" i="10"/>
  <c r="AR157" i="10"/>
  <c r="AR156" i="10"/>
  <c r="AR153" i="10"/>
  <c r="AR152" i="10"/>
  <c r="AR149" i="10"/>
  <c r="AR148" i="10"/>
  <c r="AR143" i="10"/>
  <c r="AR175" i="10"/>
  <c r="AR174" i="10"/>
  <c r="AR171" i="10"/>
  <c r="AR170" i="10"/>
  <c r="AR167" i="10"/>
  <c r="AR166" i="10"/>
  <c r="AR163" i="10"/>
  <c r="AR162" i="10"/>
  <c r="AR159" i="10"/>
  <c r="AR158" i="10"/>
  <c r="AR155" i="10"/>
  <c r="AR154" i="10"/>
  <c r="AR151" i="10"/>
  <c r="AR150" i="10"/>
  <c r="AR147" i="10"/>
  <c r="AR145" i="10"/>
  <c r="AR144" i="10"/>
  <c r="AR141" i="10"/>
  <c r="AR139" i="10"/>
  <c r="AR138" i="10"/>
  <c r="AR135" i="10"/>
  <c r="AR134" i="10"/>
  <c r="AR131" i="10"/>
  <c r="AR130" i="10"/>
  <c r="AR127" i="10"/>
  <c r="AR126" i="10"/>
  <c r="AR123" i="10"/>
  <c r="AR122" i="10"/>
  <c r="AR119" i="10"/>
  <c r="AR118" i="10"/>
  <c r="AR113" i="10"/>
  <c r="AR112" i="10"/>
  <c r="AR109" i="10"/>
  <c r="AR108" i="10"/>
  <c r="AR105" i="10"/>
  <c r="AR104" i="10"/>
  <c r="AR101" i="10"/>
  <c r="AR100" i="10"/>
  <c r="AR97" i="10"/>
  <c r="AR96" i="10"/>
  <c r="AR93" i="10"/>
  <c r="AR92" i="10"/>
  <c r="AR89" i="10"/>
  <c r="AR88" i="10"/>
  <c r="AR83" i="10"/>
  <c r="AR82" i="10"/>
  <c r="AR142" i="10"/>
  <c r="AR140" i="10"/>
  <c r="AR137" i="10"/>
  <c r="AR136" i="10"/>
  <c r="AR133" i="10"/>
  <c r="AR132" i="10"/>
  <c r="AR129" i="10"/>
  <c r="AR128" i="10"/>
  <c r="AR125" i="10"/>
  <c r="AR124" i="10"/>
  <c r="AR121" i="10"/>
  <c r="AR120" i="10"/>
  <c r="AR117" i="10"/>
  <c r="AR115" i="10"/>
  <c r="AR114" i="10"/>
  <c r="AR111" i="10"/>
  <c r="AR110" i="10"/>
  <c r="AR107" i="10"/>
  <c r="AR106" i="10"/>
  <c r="AR103" i="10"/>
  <c r="AR102" i="10"/>
  <c r="AR99" i="10"/>
  <c r="AR98" i="10"/>
  <c r="AR95" i="10"/>
  <c r="AR94" i="10"/>
  <c r="AR91" i="10"/>
  <c r="AR90" i="10"/>
  <c r="AR87" i="10"/>
  <c r="AR85" i="10"/>
  <c r="AR84" i="10"/>
  <c r="AR81" i="10"/>
  <c r="AR80" i="10"/>
  <c r="AR79" i="10"/>
  <c r="AR78" i="10"/>
  <c r="AR75" i="10"/>
  <c r="AR74" i="10"/>
  <c r="AR71" i="10"/>
  <c r="AR70" i="10"/>
  <c r="AR67" i="10"/>
  <c r="AR66" i="10"/>
  <c r="AR63" i="10"/>
  <c r="AR62" i="10"/>
  <c r="AR59" i="10"/>
  <c r="AR58" i="10"/>
  <c r="AR77" i="10"/>
  <c r="AR76" i="10"/>
  <c r="AR73" i="10"/>
  <c r="AR72" i="10"/>
  <c r="AR69" i="10"/>
  <c r="AR68" i="10"/>
  <c r="AR65" i="10"/>
  <c r="AR64" i="10"/>
  <c r="AR61" i="10"/>
  <c r="AR60" i="10"/>
  <c r="AR57" i="10"/>
  <c r="AS2" i="10"/>
  <c r="AR29" i="10"/>
  <c r="AR33" i="10"/>
  <c r="AR37" i="10"/>
  <c r="AR41" i="10"/>
  <c r="AR45" i="10"/>
  <c r="AR49" i="10"/>
  <c r="AR28" i="10"/>
  <c r="AR32" i="10"/>
  <c r="AR36" i="10"/>
  <c r="AR40" i="10"/>
  <c r="AR44" i="10"/>
  <c r="AR48" i="10"/>
  <c r="AR52" i="10"/>
  <c r="AR55" i="10"/>
  <c r="AR27" i="10"/>
  <c r="AR31" i="10"/>
  <c r="AR35" i="10"/>
  <c r="AR39" i="10"/>
  <c r="AR43" i="10"/>
  <c r="AR47" i="10"/>
  <c r="AR51" i="10"/>
  <c r="AR30" i="10"/>
  <c r="AR34" i="10"/>
  <c r="AR38" i="10"/>
  <c r="AR42" i="10"/>
  <c r="AR46" i="10"/>
  <c r="AR50" i="10"/>
  <c r="AR53" i="10"/>
  <c r="AR54" i="10"/>
  <c r="AQ19" i="10"/>
  <c r="AQ20" i="10"/>
  <c r="AQ13" i="10"/>
  <c r="AQ14" i="10"/>
  <c r="AK3" i="7"/>
  <c r="AJ35" i="7"/>
  <c r="AJ36" i="7"/>
  <c r="AJ37" i="7"/>
  <c r="AJ38" i="7"/>
  <c r="AJ39" i="7"/>
  <c r="AJ40" i="7"/>
  <c r="AJ41" i="7"/>
  <c r="AJ42" i="7"/>
  <c r="AJ43" i="7"/>
  <c r="AJ44" i="7"/>
  <c r="AJ45" i="7"/>
  <c r="AJ46" i="7"/>
  <c r="AJ47" i="7"/>
  <c r="AJ48" i="7"/>
  <c r="AJ49" i="7"/>
  <c r="AJ50" i="7"/>
  <c r="AJ51" i="7"/>
  <c r="AJ52" i="7"/>
  <c r="AJ53" i="7"/>
  <c r="AJ54" i="7"/>
  <c r="AJ55" i="7"/>
  <c r="AG1" i="5"/>
  <c r="AE429" i="1" l="1"/>
  <c r="AE450" i="1"/>
  <c r="AE434" i="1"/>
  <c r="AE455" i="1"/>
  <c r="G32" i="13"/>
  <c r="AE437" i="1"/>
  <c r="AE458" i="1"/>
  <c r="AE438" i="1"/>
  <c r="AE459" i="1"/>
  <c r="B32" i="13" s="1"/>
  <c r="AE433" i="1"/>
  <c r="AE454" i="1"/>
  <c r="AE446" i="1"/>
  <c r="AE488" i="1"/>
  <c r="AF425" i="1"/>
  <c r="AF467" i="1" s="1"/>
  <c r="AF424" i="1"/>
  <c r="AF466" i="1" s="1"/>
  <c r="AE445" i="1"/>
  <c r="AE487" i="1"/>
  <c r="AF410" i="1"/>
  <c r="AF452" i="1" s="1"/>
  <c r="AF418" i="1"/>
  <c r="AF460" i="1" s="1"/>
  <c r="AF411" i="1"/>
  <c r="AF453" i="1" s="1"/>
  <c r="AF419" i="1"/>
  <c r="AF461" i="1" s="1"/>
  <c r="AF408" i="1"/>
  <c r="AF450" i="1" s="1"/>
  <c r="AF412" i="1"/>
  <c r="AF416" i="1"/>
  <c r="AF458" i="1" s="1"/>
  <c r="AF420" i="1"/>
  <c r="AF462" i="1" s="1"/>
  <c r="AF409" i="1"/>
  <c r="AF413" i="1"/>
  <c r="AF417" i="1"/>
  <c r="AF459" i="1" s="1"/>
  <c r="B33" i="13" s="1"/>
  <c r="AF421" i="1"/>
  <c r="AF463" i="1" s="1"/>
  <c r="E33" i="13" s="1"/>
  <c r="AF407" i="1"/>
  <c r="AF449" i="1" s="1"/>
  <c r="AF414" i="1"/>
  <c r="AF422" i="1"/>
  <c r="AF464" i="1" s="1"/>
  <c r="AF415" i="1"/>
  <c r="AF423" i="1"/>
  <c r="AF465" i="1" s="1"/>
  <c r="AE443" i="1"/>
  <c r="AE485" i="1"/>
  <c r="AE444" i="1"/>
  <c r="AE486" i="1"/>
  <c r="AE430" i="1"/>
  <c r="AE435" i="1"/>
  <c r="AE436" i="1"/>
  <c r="AE441" i="1"/>
  <c r="AE483" i="1"/>
  <c r="AE442" i="1"/>
  <c r="AE484" i="1"/>
  <c r="AE439" i="1"/>
  <c r="AE481" i="1"/>
  <c r="AE440" i="1"/>
  <c r="AE482" i="1"/>
  <c r="AE431" i="1"/>
  <c r="AE432" i="1"/>
  <c r="AR7" i="10"/>
  <c r="AR6" i="10"/>
  <c r="AR8" i="10"/>
  <c r="AR15" i="10"/>
  <c r="AR17" i="10"/>
  <c r="AR16" i="10"/>
  <c r="AR18" i="10"/>
  <c r="AR9" i="10"/>
  <c r="AR11" i="10"/>
  <c r="AR10" i="10"/>
  <c r="AR12" i="10"/>
  <c r="AR3" i="10"/>
  <c r="AR4" i="10"/>
  <c r="AR5" i="10"/>
  <c r="AR13" i="10"/>
  <c r="AR14" i="10"/>
  <c r="AS233" i="10"/>
  <c r="AS232" i="10"/>
  <c r="AS229" i="10"/>
  <c r="AS228" i="10"/>
  <c r="AS225" i="10"/>
  <c r="AS224" i="10"/>
  <c r="AS221" i="10"/>
  <c r="AS220" i="10"/>
  <c r="AS235" i="10"/>
  <c r="AS234" i="10"/>
  <c r="AS231" i="10"/>
  <c r="AS230" i="10"/>
  <c r="AS227" i="10"/>
  <c r="AS226" i="10"/>
  <c r="AS223" i="10"/>
  <c r="AS222" i="10"/>
  <c r="AS219" i="10"/>
  <c r="AS218" i="10"/>
  <c r="AS215" i="10"/>
  <c r="AS214" i="10"/>
  <c r="AS211" i="10"/>
  <c r="AS210" i="10"/>
  <c r="AS207" i="10"/>
  <c r="AS217" i="10"/>
  <c r="AS216" i="10"/>
  <c r="AS213" i="10"/>
  <c r="AS212" i="10"/>
  <c r="AS209" i="10"/>
  <c r="AS208" i="10"/>
  <c r="AS203" i="10"/>
  <c r="AS202" i="10"/>
  <c r="AS199" i="10"/>
  <c r="AS198" i="10"/>
  <c r="AS195" i="10"/>
  <c r="AS194" i="10"/>
  <c r="AS191" i="10"/>
  <c r="AS190" i="10"/>
  <c r="AS187" i="10"/>
  <c r="AS186" i="10"/>
  <c r="AS183" i="10"/>
  <c r="AS182" i="10"/>
  <c r="AS179" i="10"/>
  <c r="AS178" i="10"/>
  <c r="AS205" i="10"/>
  <c r="AS204" i="10"/>
  <c r="AS201" i="10"/>
  <c r="AS200" i="10"/>
  <c r="AS197" i="10"/>
  <c r="AS196" i="10"/>
  <c r="AS193" i="10"/>
  <c r="AS192" i="10"/>
  <c r="AS189" i="10"/>
  <c r="AS188" i="10"/>
  <c r="AS185" i="10"/>
  <c r="AS184" i="10"/>
  <c r="AS181" i="10"/>
  <c r="AS180" i="10"/>
  <c r="AS177" i="10"/>
  <c r="AS175" i="10"/>
  <c r="AS174" i="10"/>
  <c r="AS171" i="10"/>
  <c r="AS170" i="10"/>
  <c r="AS167" i="10"/>
  <c r="AS166" i="10"/>
  <c r="AS163" i="10"/>
  <c r="AS162" i="10"/>
  <c r="AS159" i="10"/>
  <c r="AS158" i="10"/>
  <c r="AS155" i="10"/>
  <c r="AS154" i="10"/>
  <c r="AS151" i="10"/>
  <c r="AS150" i="10"/>
  <c r="AS147" i="10"/>
  <c r="AS145" i="10"/>
  <c r="AS144" i="10"/>
  <c r="AS173" i="10"/>
  <c r="AS172" i="10"/>
  <c r="AS169" i="10"/>
  <c r="AS168" i="10"/>
  <c r="AS165" i="10"/>
  <c r="AS164" i="10"/>
  <c r="AS161" i="10"/>
  <c r="AS160" i="10"/>
  <c r="AS157" i="10"/>
  <c r="AS156" i="10"/>
  <c r="AS153" i="10"/>
  <c r="AS152" i="10"/>
  <c r="AS149" i="10"/>
  <c r="AS148" i="10"/>
  <c r="AS143" i="10"/>
  <c r="AS142" i="10"/>
  <c r="AS141" i="10"/>
  <c r="AS140" i="10"/>
  <c r="AS137" i="10"/>
  <c r="AS136" i="10"/>
  <c r="AS133" i="10"/>
  <c r="AS132" i="10"/>
  <c r="AS129" i="10"/>
  <c r="AS128" i="10"/>
  <c r="AS125" i="10"/>
  <c r="AS124" i="10"/>
  <c r="AS121" i="10"/>
  <c r="AS120" i="10"/>
  <c r="AS117" i="10"/>
  <c r="AS115" i="10"/>
  <c r="AS114" i="10"/>
  <c r="AS111" i="10"/>
  <c r="AS110" i="10"/>
  <c r="AS107" i="10"/>
  <c r="AS106" i="10"/>
  <c r="AS103" i="10"/>
  <c r="AS102" i="10"/>
  <c r="AS99" i="10"/>
  <c r="AS98" i="10"/>
  <c r="AS95" i="10"/>
  <c r="AS94" i="10"/>
  <c r="AS91" i="10"/>
  <c r="AS90" i="10"/>
  <c r="AS87" i="10"/>
  <c r="AS85" i="10"/>
  <c r="AS84" i="10"/>
  <c r="AS81" i="10"/>
  <c r="AS80" i="10"/>
  <c r="AS139" i="10"/>
  <c r="AS138" i="10"/>
  <c r="AS135" i="10"/>
  <c r="AS134" i="10"/>
  <c r="AS131" i="10"/>
  <c r="AS130" i="10"/>
  <c r="AS127" i="10"/>
  <c r="AS126" i="10"/>
  <c r="AS123" i="10"/>
  <c r="AS122" i="10"/>
  <c r="AS119" i="10"/>
  <c r="AS118" i="10"/>
  <c r="AS113" i="10"/>
  <c r="AS112" i="10"/>
  <c r="AS109" i="10"/>
  <c r="AS108" i="10"/>
  <c r="AS105" i="10"/>
  <c r="AS104" i="10"/>
  <c r="AS101" i="10"/>
  <c r="AS100" i="10"/>
  <c r="AS97" i="10"/>
  <c r="AS96" i="10"/>
  <c r="AS93" i="10"/>
  <c r="AS92" i="10"/>
  <c r="AS89" i="10"/>
  <c r="AS88" i="10"/>
  <c r="AS83" i="10"/>
  <c r="AS82" i="10"/>
  <c r="AS79" i="10"/>
  <c r="AS77" i="10"/>
  <c r="AS76" i="10"/>
  <c r="AS73" i="10"/>
  <c r="AS72" i="10"/>
  <c r="AS69" i="10"/>
  <c r="AS68" i="10"/>
  <c r="AS65" i="10"/>
  <c r="AS64" i="10"/>
  <c r="AS61" i="10"/>
  <c r="AS60" i="10"/>
  <c r="AS57" i="10"/>
  <c r="AS78" i="10"/>
  <c r="AS75" i="10"/>
  <c r="AS74" i="10"/>
  <c r="AS71" i="10"/>
  <c r="AS70" i="10"/>
  <c r="AS67" i="10"/>
  <c r="AS66" i="10"/>
  <c r="AS63" i="10"/>
  <c r="AS62" i="10"/>
  <c r="AS59" i="10"/>
  <c r="AS58" i="10"/>
  <c r="AT2" i="10"/>
  <c r="AS30" i="10"/>
  <c r="AS34" i="10"/>
  <c r="AS38" i="10"/>
  <c r="AS42" i="10"/>
  <c r="AS46" i="10"/>
  <c r="AS50" i="10"/>
  <c r="AS27" i="10"/>
  <c r="AS31" i="10"/>
  <c r="AS35" i="10"/>
  <c r="AS39" i="10"/>
  <c r="AS43" i="10"/>
  <c r="AS47" i="10"/>
  <c r="AS51" i="10"/>
  <c r="AS54" i="10"/>
  <c r="AS28" i="10"/>
  <c r="AS32" i="10"/>
  <c r="AS36" i="10"/>
  <c r="AS40" i="10"/>
  <c r="AS48" i="10"/>
  <c r="AS52" i="10"/>
  <c r="AS29" i="10"/>
  <c r="AS37" i="10"/>
  <c r="AS45" i="10"/>
  <c r="AS53" i="10"/>
  <c r="AS55" i="10"/>
  <c r="AS44" i="10"/>
  <c r="AS33" i="10"/>
  <c r="AS41" i="10"/>
  <c r="AS49" i="10"/>
  <c r="AR19" i="10"/>
  <c r="AR20" i="10"/>
  <c r="AR21" i="10"/>
  <c r="AK35" i="7"/>
  <c r="AK37" i="7"/>
  <c r="AK39" i="7"/>
  <c r="AK41" i="7"/>
  <c r="AK43" i="7"/>
  <c r="AK45" i="7"/>
  <c r="AK47" i="7"/>
  <c r="AK49" i="7"/>
  <c r="AK51" i="7"/>
  <c r="AK53" i="7"/>
  <c r="AK55" i="7"/>
  <c r="AK36" i="7"/>
  <c r="AK38" i="7"/>
  <c r="AK40" i="7"/>
  <c r="AK42" i="7"/>
  <c r="AK44" i="7"/>
  <c r="AK46" i="7"/>
  <c r="AK48" i="7"/>
  <c r="AK50" i="7"/>
  <c r="AK52" i="7"/>
  <c r="AK54" i="7"/>
  <c r="AF430" i="1" l="1"/>
  <c r="AF451" i="1"/>
  <c r="AF436" i="1"/>
  <c r="AF457" i="1"/>
  <c r="AF435" i="1"/>
  <c r="AF456" i="1"/>
  <c r="G33" i="13"/>
  <c r="H33" i="13"/>
  <c r="AF434" i="1"/>
  <c r="AF455" i="1"/>
  <c r="AF433" i="1"/>
  <c r="AF454" i="1"/>
  <c r="H32" i="13"/>
  <c r="AG425" i="1"/>
  <c r="AG467" i="1" s="1"/>
  <c r="AG424" i="1"/>
  <c r="AG466" i="1" s="1"/>
  <c r="AF446" i="1"/>
  <c r="AF488" i="1"/>
  <c r="AF445" i="1"/>
  <c r="AF487" i="1"/>
  <c r="AF444" i="1"/>
  <c r="AF486" i="1"/>
  <c r="AF443" i="1"/>
  <c r="AF485" i="1"/>
  <c r="AF438" i="1"/>
  <c r="AF437" i="1"/>
  <c r="AF429" i="1"/>
  <c r="AF432" i="1"/>
  <c r="AF431" i="1"/>
  <c r="AG407" i="1"/>
  <c r="AG411" i="1"/>
  <c r="AG453" i="1" s="1"/>
  <c r="AG415" i="1"/>
  <c r="AG457" i="1" s="1"/>
  <c r="AG419" i="1"/>
  <c r="AG461" i="1" s="1"/>
  <c r="AG423" i="1"/>
  <c r="AG465" i="1" s="1"/>
  <c r="AG410" i="1"/>
  <c r="AG452" i="1" s="1"/>
  <c r="AG414" i="1"/>
  <c r="AG456" i="1" s="1"/>
  <c r="AG418" i="1"/>
  <c r="AG460" i="1" s="1"/>
  <c r="AG422" i="1"/>
  <c r="AG464" i="1" s="1"/>
  <c r="AG409" i="1"/>
  <c r="AG451" i="1" s="1"/>
  <c r="AG417" i="1"/>
  <c r="AG459" i="1" s="1"/>
  <c r="B34" i="13" s="1"/>
  <c r="AG408" i="1"/>
  <c r="AG450" i="1" s="1"/>
  <c r="AG416" i="1"/>
  <c r="AG458" i="1" s="1"/>
  <c r="AG413" i="1"/>
  <c r="AG455" i="1" s="1"/>
  <c r="AG421" i="1"/>
  <c r="AG463" i="1" s="1"/>
  <c r="E34" i="13" s="1"/>
  <c r="AG412" i="1"/>
  <c r="AG454" i="1" s="1"/>
  <c r="AG420" i="1"/>
  <c r="AG462" i="1" s="1"/>
  <c r="AF442" i="1"/>
  <c r="AF484" i="1"/>
  <c r="AF441" i="1"/>
  <c r="AF483" i="1"/>
  <c r="AF440" i="1"/>
  <c r="AF482" i="1"/>
  <c r="AF439" i="1"/>
  <c r="AF481" i="1"/>
  <c r="AT235" i="10"/>
  <c r="AT234" i="10"/>
  <c r="AT231" i="10"/>
  <c r="AT230" i="10"/>
  <c r="AT227" i="10"/>
  <c r="AT226" i="10"/>
  <c r="AT223" i="10"/>
  <c r="AT222" i="10"/>
  <c r="AT219" i="10"/>
  <c r="AT233" i="10"/>
  <c r="AT232" i="10"/>
  <c r="AT229" i="10"/>
  <c r="AT228" i="10"/>
  <c r="AT225" i="10"/>
  <c r="AT224" i="10"/>
  <c r="AT221" i="10"/>
  <c r="AT220" i="10"/>
  <c r="AT217" i="10"/>
  <c r="AT216" i="10"/>
  <c r="AT213" i="10"/>
  <c r="AT212" i="10"/>
  <c r="AT209" i="10"/>
  <c r="AT208" i="10"/>
  <c r="AT218" i="10"/>
  <c r="AT215" i="10"/>
  <c r="AT214" i="10"/>
  <c r="AT211" i="10"/>
  <c r="AT210" i="10"/>
  <c r="AT207" i="10"/>
  <c r="AT21" i="10" s="1"/>
  <c r="AT205" i="10"/>
  <c r="AT204" i="10"/>
  <c r="AT201" i="10"/>
  <c r="AT200" i="10"/>
  <c r="AT197" i="10"/>
  <c r="AT196" i="10"/>
  <c r="AT193" i="10"/>
  <c r="AT192" i="10"/>
  <c r="AT189" i="10"/>
  <c r="AT188" i="10"/>
  <c r="AT185" i="10"/>
  <c r="AT184" i="10"/>
  <c r="AT181" i="10"/>
  <c r="AT180" i="10"/>
  <c r="AT177" i="10"/>
  <c r="AT203" i="10"/>
  <c r="AT202" i="10"/>
  <c r="AT199" i="10"/>
  <c r="AT198" i="10"/>
  <c r="AT195" i="10"/>
  <c r="AT194" i="10"/>
  <c r="AT191" i="10"/>
  <c r="AT190" i="10"/>
  <c r="AT187" i="10"/>
  <c r="AT186" i="10"/>
  <c r="AT183" i="10"/>
  <c r="AT182" i="10"/>
  <c r="AT179" i="10"/>
  <c r="AT178" i="10"/>
  <c r="AT175" i="10"/>
  <c r="AT174" i="10"/>
  <c r="AT173" i="10"/>
  <c r="AT172" i="10"/>
  <c r="AT169" i="10"/>
  <c r="AT168" i="10"/>
  <c r="AT165" i="10"/>
  <c r="AT164" i="10"/>
  <c r="AT161" i="10"/>
  <c r="AT160" i="10"/>
  <c r="AT157" i="10"/>
  <c r="AT156" i="10"/>
  <c r="AT153" i="10"/>
  <c r="AT152" i="10"/>
  <c r="AT149" i="10"/>
  <c r="AT148" i="10"/>
  <c r="AT143" i="10"/>
  <c r="AT171" i="10"/>
  <c r="AT170" i="10"/>
  <c r="AT167" i="10"/>
  <c r="AT166" i="10"/>
  <c r="AT163" i="10"/>
  <c r="AT162" i="10"/>
  <c r="AT159" i="10"/>
  <c r="AT158" i="10"/>
  <c r="AT155" i="10"/>
  <c r="AT154" i="10"/>
  <c r="AT151" i="10"/>
  <c r="AT150" i="10"/>
  <c r="AT147" i="10"/>
  <c r="AT145" i="10"/>
  <c r="AT144" i="10"/>
  <c r="AT141" i="10"/>
  <c r="AT142" i="10"/>
  <c r="AT139" i="10"/>
  <c r="AT138" i="10"/>
  <c r="AT135" i="10"/>
  <c r="AT134" i="10"/>
  <c r="AT131" i="10"/>
  <c r="AT130" i="10"/>
  <c r="AT127" i="10"/>
  <c r="AT126" i="10"/>
  <c r="AT123" i="10"/>
  <c r="AT122" i="10"/>
  <c r="AT119" i="10"/>
  <c r="AT118" i="10"/>
  <c r="AT113" i="10"/>
  <c r="AT112" i="10"/>
  <c r="AT109" i="10"/>
  <c r="AT108" i="10"/>
  <c r="AT105" i="10"/>
  <c r="AT104" i="10"/>
  <c r="AT101" i="10"/>
  <c r="AT100" i="10"/>
  <c r="AT97" i="10"/>
  <c r="AT96" i="10"/>
  <c r="AT93" i="10"/>
  <c r="AT92" i="10"/>
  <c r="AT89" i="10"/>
  <c r="AT88" i="10"/>
  <c r="AT83" i="10"/>
  <c r="AT82" i="10"/>
  <c r="AT140" i="10"/>
  <c r="AT137" i="10"/>
  <c r="AT136" i="10"/>
  <c r="AT133" i="10"/>
  <c r="AT132" i="10"/>
  <c r="AT129" i="10"/>
  <c r="AT128" i="10"/>
  <c r="AT125" i="10"/>
  <c r="AT124" i="10"/>
  <c r="AT121" i="10"/>
  <c r="AT120" i="10"/>
  <c r="AT117" i="10"/>
  <c r="AT115" i="10"/>
  <c r="AT114" i="10"/>
  <c r="AT111" i="10"/>
  <c r="AT110" i="10"/>
  <c r="AT107" i="10"/>
  <c r="AT106" i="10"/>
  <c r="AT103" i="10"/>
  <c r="AT102" i="10"/>
  <c r="AT99" i="10"/>
  <c r="AT98" i="10"/>
  <c r="AT95" i="10"/>
  <c r="AT94" i="10"/>
  <c r="AT91" i="10"/>
  <c r="AT90" i="10"/>
  <c r="AT87" i="10"/>
  <c r="AT85" i="10"/>
  <c r="AT84" i="10"/>
  <c r="AT81" i="10"/>
  <c r="AT80" i="10"/>
  <c r="AT78" i="10"/>
  <c r="AT75" i="10"/>
  <c r="AT74" i="10"/>
  <c r="AT71" i="10"/>
  <c r="AT70" i="10"/>
  <c r="AT67" i="10"/>
  <c r="AT66" i="10"/>
  <c r="AT63" i="10"/>
  <c r="AT62" i="10"/>
  <c r="AT59" i="10"/>
  <c r="AT58" i="10"/>
  <c r="AT79" i="10"/>
  <c r="AT77" i="10"/>
  <c r="AT76" i="10"/>
  <c r="AT73" i="10"/>
  <c r="AT72" i="10"/>
  <c r="AT69" i="10"/>
  <c r="AT68" i="10"/>
  <c r="AT65" i="10"/>
  <c r="AT64" i="10"/>
  <c r="AT61" i="10"/>
  <c r="AT60" i="10"/>
  <c r="AT57" i="10"/>
  <c r="AT27" i="10"/>
  <c r="AT31" i="10"/>
  <c r="AT35" i="10"/>
  <c r="AT39" i="10"/>
  <c r="AT43" i="10"/>
  <c r="AT47" i="10"/>
  <c r="AT51" i="10"/>
  <c r="AT30" i="10"/>
  <c r="AT34" i="10"/>
  <c r="AT38" i="10"/>
  <c r="AT42" i="10"/>
  <c r="AT46" i="10"/>
  <c r="AT50" i="10"/>
  <c r="AT55" i="10"/>
  <c r="AT54" i="10"/>
  <c r="AT29" i="10"/>
  <c r="AT41" i="10"/>
  <c r="AT49" i="10"/>
  <c r="AT32" i="10"/>
  <c r="AT40" i="10"/>
  <c r="AT48" i="10"/>
  <c r="AT52" i="10"/>
  <c r="AU2" i="10"/>
  <c r="AT33" i="10"/>
  <c r="AT37" i="10"/>
  <c r="AT45" i="10"/>
  <c r="AT28" i="10"/>
  <c r="AT36" i="10"/>
  <c r="AT44" i="10"/>
  <c r="AT53" i="10"/>
  <c r="AS16" i="10"/>
  <c r="AS18" i="10"/>
  <c r="AS15" i="10"/>
  <c r="AS17" i="10"/>
  <c r="AS19" i="10"/>
  <c r="AS20" i="10"/>
  <c r="AS3" i="10"/>
  <c r="AS5" i="10"/>
  <c r="AS4" i="10"/>
  <c r="AS21" i="10"/>
  <c r="AS6" i="10"/>
  <c r="AS8" i="10"/>
  <c r="AS7" i="10"/>
  <c r="AS10" i="10"/>
  <c r="AS12" i="10"/>
  <c r="AS9" i="10"/>
  <c r="AS11" i="10"/>
  <c r="AS14" i="10"/>
  <c r="AS13" i="10"/>
  <c r="E281" i="1"/>
  <c r="E476" i="1"/>
  <c r="F286" i="1"/>
  <c r="F479" i="1"/>
  <c r="G480" i="1"/>
  <c r="G479" i="1"/>
  <c r="H282" i="1"/>
  <c r="G472" i="1"/>
  <c r="K281" i="1"/>
  <c r="L281" i="1"/>
  <c r="O281" i="1"/>
  <c r="Q285" i="1"/>
  <c r="S281" i="1"/>
  <c r="T470" i="1"/>
  <c r="T286" i="1"/>
  <c r="V281" i="1"/>
  <c r="W281" i="1"/>
  <c r="X281" i="1"/>
  <c r="X474" i="1"/>
  <c r="X478" i="1"/>
  <c r="Z281" i="1"/>
  <c r="AA291" i="1"/>
  <c r="AB470" i="1"/>
  <c r="AC281" i="1"/>
  <c r="AC476" i="1"/>
  <c r="AD478" i="1"/>
  <c r="AD285" i="1"/>
  <c r="AE472" i="1"/>
  <c r="AF470" i="1"/>
  <c r="AF479" i="1"/>
  <c r="AG281" i="1"/>
  <c r="G284" i="1"/>
  <c r="F281" i="1"/>
  <c r="E288" i="1"/>
  <c r="E286" i="1"/>
  <c r="G470" i="1"/>
  <c r="F477" i="1"/>
  <c r="G289" i="1"/>
  <c r="F291" i="1"/>
  <c r="H470" i="1"/>
  <c r="G287" i="1"/>
  <c r="G285" i="1"/>
  <c r="G288" i="1"/>
  <c r="H284" i="1"/>
  <c r="H289" i="1"/>
  <c r="H477" i="1"/>
  <c r="J288" i="1"/>
  <c r="J470" i="1"/>
  <c r="J473" i="1"/>
  <c r="K287" i="1"/>
  <c r="F471" i="1"/>
  <c r="J283" i="1"/>
  <c r="F472" i="1"/>
  <c r="F493" i="1" s="1"/>
  <c r="K291" i="1"/>
  <c r="K284" i="1"/>
  <c r="K478" i="1"/>
  <c r="K479" i="1"/>
  <c r="K283" i="1"/>
  <c r="E471" i="1"/>
  <c r="K285" i="1"/>
  <c r="K306" i="1" s="1"/>
  <c r="K475" i="1"/>
  <c r="M474" i="1"/>
  <c r="M471" i="1"/>
  <c r="M281" i="1"/>
  <c r="L472" i="1"/>
  <c r="L479" i="1"/>
  <c r="L282" i="1"/>
  <c r="L286" i="1"/>
  <c r="L291" i="1"/>
  <c r="L285" i="1"/>
  <c r="L477" i="1"/>
  <c r="N470" i="1"/>
  <c r="N290" i="1"/>
  <c r="M291" i="1"/>
  <c r="M479" i="1"/>
  <c r="M286" i="1"/>
  <c r="N289" i="1"/>
  <c r="N475" i="1"/>
  <c r="N285" i="1"/>
  <c r="M477" i="1"/>
  <c r="M472" i="1"/>
  <c r="M493" i="1" s="1"/>
  <c r="M284" i="1"/>
  <c r="M476" i="1"/>
  <c r="N288" i="1"/>
  <c r="O473" i="1"/>
  <c r="N283" i="1"/>
  <c r="N476" i="1"/>
  <c r="N291" i="1"/>
  <c r="N473" i="1"/>
  <c r="O289" i="1"/>
  <c r="O290" i="1"/>
  <c r="N471" i="1"/>
  <c r="N492" i="1" s="1"/>
  <c r="P281" i="1"/>
  <c r="P472" i="1"/>
  <c r="O471" i="1"/>
  <c r="Q281" i="1"/>
  <c r="P477" i="1"/>
  <c r="P291" i="1"/>
  <c r="Q473" i="1"/>
  <c r="P479" i="1"/>
  <c r="P474" i="1"/>
  <c r="P284" i="1"/>
  <c r="Q290" i="1"/>
  <c r="P287" i="1"/>
  <c r="P471" i="1"/>
  <c r="R470" i="1"/>
  <c r="Q291" i="1"/>
  <c r="Q478" i="1"/>
  <c r="Q472" i="1"/>
  <c r="Q287" i="1"/>
  <c r="Q286" i="1"/>
  <c r="Q307" i="1" s="1"/>
  <c r="Q477" i="1"/>
  <c r="S480" i="1"/>
  <c r="R284" i="1"/>
  <c r="R286" i="1"/>
  <c r="S471" i="1"/>
  <c r="R474" i="1"/>
  <c r="R478" i="1"/>
  <c r="S287" i="1"/>
  <c r="R290" i="1"/>
  <c r="R471" i="1"/>
  <c r="R480" i="1"/>
  <c r="R476" i="1"/>
  <c r="R288" i="1"/>
  <c r="T479" i="1"/>
  <c r="T289" i="1"/>
  <c r="S475" i="1"/>
  <c r="S472" i="1"/>
  <c r="S493" i="1" s="1"/>
  <c r="S288" i="1"/>
  <c r="S285" i="1"/>
  <c r="S284" i="1"/>
  <c r="U281" i="1"/>
  <c r="T287" i="1"/>
  <c r="T308" i="1" s="1"/>
  <c r="T284" i="1"/>
  <c r="V477" i="1"/>
  <c r="U290" i="1"/>
  <c r="V474" i="1"/>
  <c r="U471" i="1"/>
  <c r="U289" i="1"/>
  <c r="V289" i="1"/>
  <c r="U287" i="1"/>
  <c r="W283" i="1"/>
  <c r="W282" i="1"/>
  <c r="W303" i="1" s="1"/>
  <c r="V476" i="1"/>
  <c r="X283" i="1"/>
  <c r="W287" i="1"/>
  <c r="Y281" i="1"/>
  <c r="X475" i="1"/>
  <c r="X496" i="1" s="1"/>
  <c r="Y290" i="1"/>
  <c r="X288" i="1"/>
  <c r="X476" i="1"/>
  <c r="Z291" i="1"/>
  <c r="Y472" i="1"/>
  <c r="Y474" i="1"/>
  <c r="Y471" i="1"/>
  <c r="Y477" i="1"/>
  <c r="AA470" i="1"/>
  <c r="Z282" i="1"/>
  <c r="Z303" i="1" s="1"/>
  <c r="Z478" i="1"/>
  <c r="Z285" i="1"/>
  <c r="Z290" i="1"/>
  <c r="Z287" i="1"/>
  <c r="AA472" i="1"/>
  <c r="Z475" i="1"/>
  <c r="AA284" i="1"/>
  <c r="AA475" i="1"/>
  <c r="AC474" i="1"/>
  <c r="AC477" i="1"/>
  <c r="AB479" i="1"/>
  <c r="AB471" i="1"/>
  <c r="AB492" i="1" s="1"/>
  <c r="AB287" i="1"/>
  <c r="AB289" i="1"/>
  <c r="AC286" i="1"/>
  <c r="AB284" i="1"/>
  <c r="AD470" i="1"/>
  <c r="AD480" i="1"/>
  <c r="AC472" i="1"/>
  <c r="AC473" i="1"/>
  <c r="AC471" i="1"/>
  <c r="AE477" i="1"/>
  <c r="AE470" i="1"/>
  <c r="AE286" i="1"/>
  <c r="AD479" i="1"/>
  <c r="AD471" i="1"/>
  <c r="AD477" i="1"/>
  <c r="AE476" i="1"/>
  <c r="AF282" i="1"/>
  <c r="AE284" i="1"/>
  <c r="AE290" i="1"/>
  <c r="AF283" i="1"/>
  <c r="AF291" i="1"/>
  <c r="AF478" i="1"/>
  <c r="AF474" i="1"/>
  <c r="AG478" i="1"/>
  <c r="AG472" i="1"/>
  <c r="AG288" i="1"/>
  <c r="AG285" i="1"/>
  <c r="AG287" i="1"/>
  <c r="AF319" i="1" l="1"/>
  <c r="C33" i="13"/>
  <c r="Q319" i="1"/>
  <c r="C18" i="13"/>
  <c r="L319" i="1"/>
  <c r="C13" i="13"/>
  <c r="F319" i="1"/>
  <c r="C7" i="13"/>
  <c r="H34" i="13"/>
  <c r="G34" i="13"/>
  <c r="C407" i="1"/>
  <c r="C449" i="1" s="1"/>
  <c r="AG449" i="1"/>
  <c r="Z319" i="1"/>
  <c r="C27" i="13"/>
  <c r="P319" i="1"/>
  <c r="C17" i="13"/>
  <c r="N319" i="1"/>
  <c r="C15" i="13"/>
  <c r="M319" i="1"/>
  <c r="C14" i="13"/>
  <c r="K319" i="1"/>
  <c r="C12" i="13"/>
  <c r="AA319" i="1"/>
  <c r="C28" i="13"/>
  <c r="S508" i="1"/>
  <c r="S509" i="1"/>
  <c r="G509" i="1"/>
  <c r="G508" i="1"/>
  <c r="AG445" i="1"/>
  <c r="C424" i="1"/>
  <c r="C466" i="1" s="1"/>
  <c r="AG487" i="1"/>
  <c r="AD509" i="1"/>
  <c r="AD508" i="1"/>
  <c r="R509" i="1"/>
  <c r="R508" i="1"/>
  <c r="AG446" i="1"/>
  <c r="C425" i="1"/>
  <c r="C467" i="1" s="1"/>
  <c r="AG488" i="1"/>
  <c r="AG433" i="1"/>
  <c r="C412" i="1"/>
  <c r="C454" i="1" s="1"/>
  <c r="AG434" i="1"/>
  <c r="C413" i="1"/>
  <c r="AG429" i="1"/>
  <c r="C408" i="1"/>
  <c r="AG430" i="1"/>
  <c r="C409" i="1"/>
  <c r="AG439" i="1"/>
  <c r="AG481" i="1"/>
  <c r="C418" i="1"/>
  <c r="C460" i="1" s="1"/>
  <c r="AG431" i="1"/>
  <c r="C410" i="1"/>
  <c r="C452" i="1" s="1"/>
  <c r="AG440" i="1"/>
  <c r="AG482" i="1"/>
  <c r="C419" i="1"/>
  <c r="C461" i="1" s="1"/>
  <c r="AG432" i="1"/>
  <c r="C411" i="1"/>
  <c r="AG441" i="1"/>
  <c r="C420" i="1"/>
  <c r="C462" i="1" s="1"/>
  <c r="AG483" i="1"/>
  <c r="AG442" i="1"/>
  <c r="C421" i="1"/>
  <c r="AG484" i="1"/>
  <c r="AG437" i="1"/>
  <c r="C416" i="1"/>
  <c r="AG438" i="1"/>
  <c r="C417" i="1"/>
  <c r="C459" i="1" s="1"/>
  <c r="AG443" i="1"/>
  <c r="AG485" i="1"/>
  <c r="C422" i="1"/>
  <c r="C464" i="1" s="1"/>
  <c r="AG435" i="1"/>
  <c r="C414" i="1"/>
  <c r="C456" i="1" s="1"/>
  <c r="AG444" i="1"/>
  <c r="C423" i="1"/>
  <c r="C465" i="1" s="1"/>
  <c r="AG486" i="1"/>
  <c r="AG436" i="1"/>
  <c r="C415" i="1"/>
  <c r="AU233" i="10"/>
  <c r="AU232" i="10"/>
  <c r="AU229" i="10"/>
  <c r="AU228" i="10"/>
  <c r="AU225" i="10"/>
  <c r="AU224" i="10"/>
  <c r="AU221" i="10"/>
  <c r="AU220" i="10"/>
  <c r="AU235" i="10"/>
  <c r="AU234" i="10"/>
  <c r="AU231" i="10"/>
  <c r="AU230" i="10"/>
  <c r="AU227" i="10"/>
  <c r="AU226" i="10"/>
  <c r="AU223" i="10"/>
  <c r="AU222" i="10"/>
  <c r="AU219" i="10"/>
  <c r="AU218" i="10"/>
  <c r="AU215" i="10"/>
  <c r="AU214" i="10"/>
  <c r="AU211" i="10"/>
  <c r="AU210" i="10"/>
  <c r="AU207" i="10"/>
  <c r="AU217" i="10"/>
  <c r="AU216" i="10"/>
  <c r="AU213" i="10"/>
  <c r="AU212" i="10"/>
  <c r="AU209" i="10"/>
  <c r="AU208" i="10"/>
  <c r="AU203" i="10"/>
  <c r="AU202" i="10"/>
  <c r="AU199" i="10"/>
  <c r="AU198" i="10"/>
  <c r="AU195" i="10"/>
  <c r="AU194" i="10"/>
  <c r="AU191" i="10"/>
  <c r="AU190" i="10"/>
  <c r="AU187" i="10"/>
  <c r="AU186" i="10"/>
  <c r="AU183" i="10"/>
  <c r="AU182" i="10"/>
  <c r="AU179" i="10"/>
  <c r="AU178" i="10"/>
  <c r="AU205" i="10"/>
  <c r="AU204" i="10"/>
  <c r="AU201" i="10"/>
  <c r="AU200" i="10"/>
  <c r="AU197" i="10"/>
  <c r="AU196" i="10"/>
  <c r="AU193" i="10"/>
  <c r="AU192" i="10"/>
  <c r="AU189" i="10"/>
  <c r="AU188" i="10"/>
  <c r="AU185" i="10"/>
  <c r="AU184" i="10"/>
  <c r="AU181" i="10"/>
  <c r="AU180" i="10"/>
  <c r="AU177" i="10"/>
  <c r="AU175" i="10"/>
  <c r="AU174" i="10"/>
  <c r="AU171" i="10"/>
  <c r="AU170" i="10"/>
  <c r="AU167" i="10"/>
  <c r="AU166" i="10"/>
  <c r="AU163" i="10"/>
  <c r="AU162" i="10"/>
  <c r="AU159" i="10"/>
  <c r="AU158" i="10"/>
  <c r="AU155" i="10"/>
  <c r="AU154" i="10"/>
  <c r="AU151" i="10"/>
  <c r="AU150" i="10"/>
  <c r="AU147" i="10"/>
  <c r="AU145" i="10"/>
  <c r="AU144" i="10"/>
  <c r="AU173" i="10"/>
  <c r="AU172" i="10"/>
  <c r="AU169" i="10"/>
  <c r="AU168" i="10"/>
  <c r="AU165" i="10"/>
  <c r="AU164" i="10"/>
  <c r="AU161" i="10"/>
  <c r="AU160" i="10"/>
  <c r="AU157" i="10"/>
  <c r="AU156" i="10"/>
  <c r="AU153" i="10"/>
  <c r="AU152" i="10"/>
  <c r="AU149" i="10"/>
  <c r="AU148" i="10"/>
  <c r="AU143" i="10"/>
  <c r="AU142" i="10"/>
  <c r="AU140" i="10"/>
  <c r="AU137" i="10"/>
  <c r="AU136" i="10"/>
  <c r="AU133" i="10"/>
  <c r="AU132" i="10"/>
  <c r="AU129" i="10"/>
  <c r="AU128" i="10"/>
  <c r="AU125" i="10"/>
  <c r="AU124" i="10"/>
  <c r="AU121" i="10"/>
  <c r="AU120" i="10"/>
  <c r="AU117" i="10"/>
  <c r="AU115" i="10"/>
  <c r="AU114" i="10"/>
  <c r="AU111" i="10"/>
  <c r="AU110" i="10"/>
  <c r="AU107" i="10"/>
  <c r="AU106" i="10"/>
  <c r="AU103" i="10"/>
  <c r="AU102" i="10"/>
  <c r="AU99" i="10"/>
  <c r="AU98" i="10"/>
  <c r="AU95" i="10"/>
  <c r="AU94" i="10"/>
  <c r="AU91" i="10"/>
  <c r="AU90" i="10"/>
  <c r="AU87" i="10"/>
  <c r="AU85" i="10"/>
  <c r="AU84" i="10"/>
  <c r="AU81" i="10"/>
  <c r="AU80" i="10"/>
  <c r="AU141" i="10"/>
  <c r="AU139" i="10"/>
  <c r="AU138" i="10"/>
  <c r="AU135" i="10"/>
  <c r="AU134" i="10"/>
  <c r="AU131" i="10"/>
  <c r="AU130" i="10"/>
  <c r="AU127" i="10"/>
  <c r="AU126" i="10"/>
  <c r="AU123" i="10"/>
  <c r="AU122" i="10"/>
  <c r="AU119" i="10"/>
  <c r="AU118" i="10"/>
  <c r="AU113" i="10"/>
  <c r="AU112" i="10"/>
  <c r="AU109" i="10"/>
  <c r="AU108" i="10"/>
  <c r="AU105" i="10"/>
  <c r="AU104" i="10"/>
  <c r="AU101" i="10"/>
  <c r="AU100" i="10"/>
  <c r="AU97" i="10"/>
  <c r="AU96" i="10"/>
  <c r="AU93" i="10"/>
  <c r="AU92" i="10"/>
  <c r="AU89" i="10"/>
  <c r="AU88" i="10"/>
  <c r="AU83" i="10"/>
  <c r="AU82" i="10"/>
  <c r="AU79" i="10"/>
  <c r="AU77" i="10"/>
  <c r="AU76" i="10"/>
  <c r="AU73" i="10"/>
  <c r="AU72" i="10"/>
  <c r="AU69" i="10"/>
  <c r="AU68" i="10"/>
  <c r="AU65" i="10"/>
  <c r="AU64" i="10"/>
  <c r="AU61" i="10"/>
  <c r="AU60" i="10"/>
  <c r="AU57" i="10"/>
  <c r="AU78" i="10"/>
  <c r="AU75" i="10"/>
  <c r="AU74" i="10"/>
  <c r="AU71" i="10"/>
  <c r="AU70" i="10"/>
  <c r="AU67" i="10"/>
  <c r="AU66" i="10"/>
  <c r="AU63" i="10"/>
  <c r="AU62" i="10"/>
  <c r="AU59" i="10"/>
  <c r="AU58" i="10"/>
  <c r="AV2" i="10"/>
  <c r="AU30" i="10"/>
  <c r="AU34" i="10"/>
  <c r="AU38" i="10"/>
  <c r="AU42" i="10"/>
  <c r="AU46" i="10"/>
  <c r="AU50" i="10"/>
  <c r="AU29" i="10"/>
  <c r="AU33" i="10"/>
  <c r="AU37" i="10"/>
  <c r="AU41" i="10"/>
  <c r="AU45" i="10"/>
  <c r="AU49" i="10"/>
  <c r="AU53" i="10"/>
  <c r="AU54" i="10"/>
  <c r="AU28" i="10"/>
  <c r="AU32" i="10"/>
  <c r="AU36" i="10"/>
  <c r="AU40" i="10"/>
  <c r="AU44" i="10"/>
  <c r="AU48" i="10"/>
  <c r="AU27" i="10"/>
  <c r="AU31" i="10"/>
  <c r="AU35" i="10"/>
  <c r="AU39" i="10"/>
  <c r="AU43" i="10"/>
  <c r="AU47" i="10"/>
  <c r="AU51" i="10"/>
  <c r="AU52" i="10"/>
  <c r="AU55" i="10"/>
  <c r="AT7" i="10"/>
  <c r="AT6" i="10"/>
  <c r="AT8" i="10"/>
  <c r="AT19" i="10"/>
  <c r="AT20" i="10"/>
  <c r="AT16" i="10"/>
  <c r="AT18" i="10"/>
  <c r="AT15" i="10"/>
  <c r="AT17" i="10"/>
  <c r="AT10" i="10"/>
  <c r="AT12" i="10"/>
  <c r="AT9" i="10"/>
  <c r="AT11" i="10"/>
  <c r="AT4" i="10"/>
  <c r="AT5" i="10"/>
  <c r="AT3" i="10"/>
  <c r="AT14" i="10"/>
  <c r="AT13" i="10"/>
  <c r="L303" i="1"/>
  <c r="R492" i="1"/>
  <c r="P495" i="1"/>
  <c r="N497" i="1"/>
  <c r="AF304" i="1"/>
  <c r="AD492" i="1"/>
  <c r="R309" i="1"/>
  <c r="P500" i="1"/>
  <c r="G310" i="1"/>
  <c r="E309" i="1"/>
  <c r="X497" i="1"/>
  <c r="AD500" i="1"/>
  <c r="AC493" i="1"/>
  <c r="AC495" i="1"/>
  <c r="Y493" i="1"/>
  <c r="Q494" i="1"/>
  <c r="N306" i="1"/>
  <c r="N310" i="1"/>
  <c r="M500" i="1"/>
  <c r="N311" i="1"/>
  <c r="K305" i="1"/>
  <c r="AC494" i="1"/>
  <c r="Y495" i="1"/>
  <c r="W304" i="1"/>
  <c r="R311" i="1"/>
  <c r="Q308" i="1"/>
  <c r="Q499" i="1"/>
  <c r="P493" i="1"/>
  <c r="L307" i="1"/>
  <c r="L500" i="1"/>
  <c r="M495" i="1"/>
  <c r="AD499" i="1"/>
  <c r="F500" i="1"/>
  <c r="AF313" i="1"/>
  <c r="AF315" i="1"/>
  <c r="AF317" i="1"/>
  <c r="AF314" i="1"/>
  <c r="AF316" i="1"/>
  <c r="AF318" i="1"/>
  <c r="S502" i="1"/>
  <c r="S504" i="1"/>
  <c r="S506" i="1"/>
  <c r="S503" i="1"/>
  <c r="S505" i="1"/>
  <c r="S507" i="1"/>
  <c r="Q314" i="1"/>
  <c r="Q316" i="1"/>
  <c r="Q318" i="1"/>
  <c r="Q313" i="1"/>
  <c r="Q315" i="1"/>
  <c r="Q317" i="1"/>
  <c r="L313" i="1"/>
  <c r="L315" i="1"/>
  <c r="L317" i="1"/>
  <c r="L314" i="1"/>
  <c r="L316" i="1"/>
  <c r="L318" i="1"/>
  <c r="F313" i="1"/>
  <c r="F315" i="1"/>
  <c r="F317" i="1"/>
  <c r="F314" i="1"/>
  <c r="F316" i="1"/>
  <c r="F318" i="1"/>
  <c r="G502" i="1"/>
  <c r="G504" i="1"/>
  <c r="G506" i="1"/>
  <c r="G503" i="1"/>
  <c r="G505" i="1"/>
  <c r="G507" i="1"/>
  <c r="AD501" i="1"/>
  <c r="AD503" i="1"/>
  <c r="AD505" i="1"/>
  <c r="AD502" i="1"/>
  <c r="AD504" i="1"/>
  <c r="AD506" i="1"/>
  <c r="AD507" i="1"/>
  <c r="Z313" i="1"/>
  <c r="Z315" i="1"/>
  <c r="Z317" i="1"/>
  <c r="Z314" i="1"/>
  <c r="Z316" i="1"/>
  <c r="Z318" i="1"/>
  <c r="R503" i="1"/>
  <c r="R505" i="1"/>
  <c r="R502" i="1"/>
  <c r="R504" i="1"/>
  <c r="R506" i="1"/>
  <c r="R507" i="1"/>
  <c r="P313" i="1"/>
  <c r="P315" i="1"/>
  <c r="P317" i="1"/>
  <c r="P314" i="1"/>
  <c r="P316" i="1"/>
  <c r="P318" i="1"/>
  <c r="N313" i="1"/>
  <c r="N315" i="1"/>
  <c r="N317" i="1"/>
  <c r="N312" i="1"/>
  <c r="N314" i="1"/>
  <c r="N316" i="1"/>
  <c r="N318" i="1"/>
  <c r="M314" i="1"/>
  <c r="M316" i="1"/>
  <c r="M318" i="1"/>
  <c r="M313" i="1"/>
  <c r="M315" i="1"/>
  <c r="M317" i="1"/>
  <c r="K314" i="1"/>
  <c r="K316" i="1"/>
  <c r="K318" i="1"/>
  <c r="K313" i="1"/>
  <c r="K315" i="1"/>
  <c r="K317" i="1"/>
  <c r="AA314" i="1"/>
  <c r="AA316" i="1"/>
  <c r="AA318" i="1"/>
  <c r="AA313" i="1"/>
  <c r="AA315" i="1"/>
  <c r="AA317" i="1"/>
  <c r="K470" i="1"/>
  <c r="C220" i="1"/>
  <c r="C224" i="1"/>
  <c r="I479" i="1"/>
  <c r="I288" i="1"/>
  <c r="I281" i="1"/>
  <c r="AG474" i="1"/>
  <c r="AG495" i="1" s="1"/>
  <c r="Q470" i="1"/>
  <c r="Y470" i="1"/>
  <c r="Y492" i="1" s="1"/>
  <c r="T478" i="1"/>
  <c r="AA471" i="1"/>
  <c r="AA492" i="1" s="1"/>
  <c r="AA290" i="1"/>
  <c r="AA281" i="1"/>
  <c r="I291" i="1"/>
  <c r="AE288" i="1"/>
  <c r="AE309" i="1" s="1"/>
  <c r="Y285" i="1"/>
  <c r="J477" i="1"/>
  <c r="H288" i="1"/>
  <c r="H310" i="1" s="1"/>
  <c r="S470" i="1"/>
  <c r="S492" i="1" s="1"/>
  <c r="X286" i="1"/>
  <c r="X309" i="1" s="1"/>
  <c r="R291" i="1"/>
  <c r="Q288" i="1"/>
  <c r="Q309" i="1" s="1"/>
  <c r="J479" i="1"/>
  <c r="J500" i="1" s="1"/>
  <c r="AG283" i="1"/>
  <c r="AD291" i="1"/>
  <c r="V473" i="1"/>
  <c r="S291" i="1"/>
  <c r="N479" i="1"/>
  <c r="M285" i="1"/>
  <c r="AD474" i="1"/>
  <c r="AF285" i="1"/>
  <c r="AF306" i="1" s="1"/>
  <c r="AD281" i="1"/>
  <c r="Y286" i="1"/>
  <c r="Z480" i="1"/>
  <c r="W285" i="1"/>
  <c r="W306" i="1" s="1"/>
  <c r="W473" i="1"/>
  <c r="V290" i="1"/>
  <c r="U284" i="1"/>
  <c r="V288" i="1"/>
  <c r="T471" i="1"/>
  <c r="T492" i="1" s="1"/>
  <c r="T290" i="1"/>
  <c r="R479" i="1"/>
  <c r="O474" i="1"/>
  <c r="P478" i="1"/>
  <c r="P499" i="1" s="1"/>
  <c r="P289" i="1"/>
  <c r="N281" i="1"/>
  <c r="M282" i="1"/>
  <c r="M303" i="1" s="1"/>
  <c r="I285" i="1"/>
  <c r="J476" i="1"/>
  <c r="J287" i="1"/>
  <c r="I474" i="1"/>
  <c r="H281" i="1"/>
  <c r="H303" i="1" s="1"/>
  <c r="F287" i="1"/>
  <c r="F308" i="1" s="1"/>
  <c r="AF281" i="1"/>
  <c r="AF303" i="1" s="1"/>
  <c r="AB281" i="1"/>
  <c r="Z470" i="1"/>
  <c r="Q474" i="1"/>
  <c r="Q495" i="1" s="1"/>
  <c r="O285" i="1"/>
  <c r="W470" i="1"/>
  <c r="L470" i="1"/>
  <c r="H471" i="1"/>
  <c r="H492" i="1" s="1"/>
  <c r="D286" i="1"/>
  <c r="D475" i="1"/>
  <c r="D287" i="1"/>
  <c r="D308" i="1" s="1"/>
  <c r="D476" i="1"/>
  <c r="D497" i="1" s="1"/>
  <c r="D283" i="1"/>
  <c r="D472" i="1"/>
  <c r="D480" i="1"/>
  <c r="D291" i="1"/>
  <c r="AG480" i="1"/>
  <c r="D477" i="1"/>
  <c r="D498" i="1" s="1"/>
  <c r="D288" i="1"/>
  <c r="D309" i="1" s="1"/>
  <c r="D471" i="1"/>
  <c r="D282" i="1"/>
  <c r="AG284" i="1"/>
  <c r="D284" i="1"/>
  <c r="D305" i="1" s="1"/>
  <c r="D473" i="1"/>
  <c r="D494" i="1" s="1"/>
  <c r="D289" i="1"/>
  <c r="D310" i="1" s="1"/>
  <c r="D478" i="1"/>
  <c r="D499" i="1" s="1"/>
  <c r="AF473" i="1"/>
  <c r="AF288" i="1"/>
  <c r="AE480" i="1"/>
  <c r="AE282" i="1"/>
  <c r="AE474" i="1"/>
  <c r="AE495" i="1" s="1"/>
  <c r="AD287" i="1"/>
  <c r="AD284" i="1"/>
  <c r="AD472" i="1"/>
  <c r="AD493" i="1" s="1"/>
  <c r="AC480" i="1"/>
  <c r="AD475" i="1"/>
  <c r="AB291" i="1"/>
  <c r="AC289" i="1"/>
  <c r="AB474" i="1"/>
  <c r="AB288" i="1"/>
  <c r="AB475" i="1"/>
  <c r="AB496" i="1" s="1"/>
  <c r="AB283" i="1"/>
  <c r="AA288" i="1"/>
  <c r="AA473" i="1"/>
  <c r="AA494" i="1" s="1"/>
  <c r="AA283" i="1"/>
  <c r="AA305" i="1" s="1"/>
  <c r="AA478" i="1"/>
  <c r="Z477" i="1"/>
  <c r="Z498" i="1" s="1"/>
  <c r="Z284" i="1"/>
  <c r="Y480" i="1"/>
  <c r="Y287" i="1"/>
  <c r="Y308" i="1" s="1"/>
  <c r="X480" i="1"/>
  <c r="X473" i="1"/>
  <c r="X479" i="1"/>
  <c r="X471" i="1"/>
  <c r="W291" i="1"/>
  <c r="W289" i="1"/>
  <c r="W288" i="1"/>
  <c r="W475" i="1"/>
  <c r="V480" i="1"/>
  <c r="V282" i="1"/>
  <c r="V303" i="1" s="1"/>
  <c r="U474" i="1"/>
  <c r="U291" i="1"/>
  <c r="U475" i="1"/>
  <c r="U496" i="1" s="1"/>
  <c r="U283" i="1"/>
  <c r="U288" i="1"/>
  <c r="U311" i="1" s="1"/>
  <c r="V475" i="1"/>
  <c r="V496" i="1" s="1"/>
  <c r="T474" i="1"/>
  <c r="T480" i="1"/>
  <c r="T472" i="1"/>
  <c r="T493" i="1" s="1"/>
  <c r="S479" i="1"/>
  <c r="S478" i="1"/>
  <c r="S477" i="1"/>
  <c r="S498" i="1" s="1"/>
  <c r="R289" i="1"/>
  <c r="R310" i="1" s="1"/>
  <c r="S282" i="1"/>
  <c r="S303" i="1" s="1"/>
  <c r="R473" i="1"/>
  <c r="Q476" i="1"/>
  <c r="Q289" i="1"/>
  <c r="Q310" i="1" s="1"/>
  <c r="P476" i="1"/>
  <c r="Q284" i="1"/>
  <c r="P288" i="1"/>
  <c r="O282" i="1"/>
  <c r="O303" i="1" s="1"/>
  <c r="O479" i="1"/>
  <c r="N284" i="1"/>
  <c r="N305" i="1" s="1"/>
  <c r="N287" i="1"/>
  <c r="O284" i="1"/>
  <c r="M287" i="1"/>
  <c r="M308" i="1" s="1"/>
  <c r="M283" i="1"/>
  <c r="N286" i="1"/>
  <c r="N307" i="1" s="1"/>
  <c r="M475" i="1"/>
  <c r="M496" i="1" s="1"/>
  <c r="M480" i="1"/>
  <c r="L474" i="1"/>
  <c r="L495" i="1" s="1"/>
  <c r="L475" i="1"/>
  <c r="L290" i="1"/>
  <c r="E282" i="1"/>
  <c r="E303" i="1" s="1"/>
  <c r="K290" i="1"/>
  <c r="K473" i="1"/>
  <c r="L284" i="1"/>
  <c r="L473" i="1"/>
  <c r="L494" i="1" s="1"/>
  <c r="AG475" i="1"/>
  <c r="AF476" i="1"/>
  <c r="AF475" i="1"/>
  <c r="AF496" i="1" s="1"/>
  <c r="AA282" i="1"/>
  <c r="AA303" i="1" s="1"/>
  <c r="AA285" i="1"/>
  <c r="AA306" i="1" s="1"/>
  <c r="AA479" i="1"/>
  <c r="Z283" i="1"/>
  <c r="Z304" i="1" s="1"/>
  <c r="Y473" i="1"/>
  <c r="Y494" i="1" s="1"/>
  <c r="U476" i="1"/>
  <c r="U497" i="1" s="1"/>
  <c r="S474" i="1"/>
  <c r="S495" i="1" s="1"/>
  <c r="R283" i="1"/>
  <c r="S286" i="1"/>
  <c r="S307" i="1" s="1"/>
  <c r="R472" i="1"/>
  <c r="R493" i="1" s="1"/>
  <c r="R477" i="1"/>
  <c r="Q471" i="1"/>
  <c r="Q492" i="1" s="1"/>
  <c r="R281" i="1"/>
  <c r="P286" i="1"/>
  <c r="P285" i="1"/>
  <c r="P475" i="1"/>
  <c r="P496" i="1" s="1"/>
  <c r="P473" i="1"/>
  <c r="P494" i="1" s="1"/>
  <c r="O476" i="1"/>
  <c r="O287" i="1"/>
  <c r="P470" i="1"/>
  <c r="P492" i="1" s="1"/>
  <c r="O477" i="1"/>
  <c r="O288" i="1"/>
  <c r="O311" i="1" s="1"/>
  <c r="O475" i="1"/>
  <c r="O496" i="1" s="1"/>
  <c r="O286" i="1"/>
  <c r="O307" i="1" s="1"/>
  <c r="O283" i="1"/>
  <c r="O472" i="1"/>
  <c r="O493" i="1" s="1"/>
  <c r="O480" i="1"/>
  <c r="O291" i="1"/>
  <c r="M478" i="1"/>
  <c r="M499" i="1" s="1"/>
  <c r="L287" i="1"/>
  <c r="L308" i="1" s="1"/>
  <c r="M470" i="1"/>
  <c r="M492" i="1" s="1"/>
  <c r="K288" i="1"/>
  <c r="K312" i="1" s="1"/>
  <c r="K474" i="1"/>
  <c r="AG289" i="1"/>
  <c r="AG310" i="1" s="1"/>
  <c r="D285" i="1"/>
  <c r="D474" i="1"/>
  <c r="D290" i="1"/>
  <c r="D479" i="1"/>
  <c r="AF289" i="1"/>
  <c r="AF310" i="1" s="1"/>
  <c r="AF480" i="1"/>
  <c r="AF509" i="1" s="1"/>
  <c r="AF472" i="1"/>
  <c r="AE479" i="1"/>
  <c r="AE500" i="1" s="1"/>
  <c r="AF471" i="1"/>
  <c r="AF492" i="1" s="1"/>
  <c r="AE287" i="1"/>
  <c r="AE308" i="1" s="1"/>
  <c r="AD288" i="1"/>
  <c r="AD290" i="1"/>
  <c r="AC282" i="1"/>
  <c r="AC303" i="1" s="1"/>
  <c r="AC284" i="1"/>
  <c r="AC283" i="1"/>
  <c r="AC304" i="1" s="1"/>
  <c r="AB473" i="1"/>
  <c r="AC475" i="1"/>
  <c r="AC496" i="1" s="1"/>
  <c r="AB476" i="1"/>
  <c r="AB497" i="1" s="1"/>
  <c r="AB282" i="1"/>
  <c r="AB303" i="1" s="1"/>
  <c r="AB290" i="1"/>
  <c r="AA286" i="1"/>
  <c r="Z286" i="1"/>
  <c r="Z307" i="1" s="1"/>
  <c r="Z476" i="1"/>
  <c r="Z497" i="1" s="1"/>
  <c r="Z474" i="1"/>
  <c r="Z471" i="1"/>
  <c r="Y288" i="1"/>
  <c r="Y282" i="1"/>
  <c r="Y303" i="1" s="1"/>
  <c r="Y283" i="1"/>
  <c r="X287" i="1"/>
  <c r="X477" i="1"/>
  <c r="X498" i="1" s="1"/>
  <c r="Y479" i="1"/>
  <c r="Y500" i="1" s="1"/>
  <c r="W476" i="1"/>
  <c r="W471" i="1"/>
  <c r="W492" i="1" s="1"/>
  <c r="V478" i="1"/>
  <c r="V499" i="1" s="1"/>
  <c r="U478" i="1"/>
  <c r="U282" i="1"/>
  <c r="U303" i="1" s="1"/>
  <c r="V285" i="1"/>
  <c r="U479" i="1"/>
  <c r="T473" i="1"/>
  <c r="T476" i="1"/>
  <c r="S473" i="1"/>
  <c r="S494" i="1" s="1"/>
  <c r="S283" i="1"/>
  <c r="R287" i="1"/>
  <c r="R308" i="1" s="1"/>
  <c r="R282" i="1"/>
  <c r="S476" i="1"/>
  <c r="S497" i="1" s="1"/>
  <c r="R285" i="1"/>
  <c r="R306" i="1" s="1"/>
  <c r="R475" i="1"/>
  <c r="R496" i="1" s="1"/>
  <c r="Q475" i="1"/>
  <c r="Q283" i="1"/>
  <c r="Q480" i="1"/>
  <c r="P282" i="1"/>
  <c r="P303" i="1" s="1"/>
  <c r="Q479" i="1"/>
  <c r="Q500" i="1" s="1"/>
  <c r="P290" i="1"/>
  <c r="P311" i="1" s="1"/>
  <c r="P480" i="1"/>
  <c r="P283" i="1"/>
  <c r="P304" i="1" s="1"/>
  <c r="N282" i="1"/>
  <c r="N303" i="1" s="1"/>
  <c r="O478" i="1"/>
  <c r="O499" i="1" s="1"/>
  <c r="N480" i="1"/>
  <c r="N472" i="1"/>
  <c r="N493" i="1" s="1"/>
  <c r="N477" i="1"/>
  <c r="N498" i="1" s="1"/>
  <c r="M473" i="1"/>
  <c r="M494" i="1" s="1"/>
  <c r="N474" i="1"/>
  <c r="N478" i="1"/>
  <c r="L480" i="1"/>
  <c r="L471" i="1"/>
  <c r="L283" i="1"/>
  <c r="L304" i="1" s="1"/>
  <c r="K286" i="1"/>
  <c r="K307" i="1" s="1"/>
  <c r="K472" i="1"/>
  <c r="K289" i="1"/>
  <c r="K480" i="1"/>
  <c r="K471" i="1"/>
  <c r="K492" i="1" s="1"/>
  <c r="K282" i="1"/>
  <c r="K303" i="1" s="1"/>
  <c r="J478" i="1"/>
  <c r="J499" i="1" s="1"/>
  <c r="J289" i="1"/>
  <c r="J310" i="1" s="1"/>
  <c r="J282" i="1"/>
  <c r="J471" i="1"/>
  <c r="J492" i="1" s="1"/>
  <c r="J285" i="1"/>
  <c r="J306" i="1" s="1"/>
  <c r="J474" i="1"/>
  <c r="AG479" i="1"/>
  <c r="AG286" i="1"/>
  <c r="AG307" i="1" s="1"/>
  <c r="AG471" i="1"/>
  <c r="AG282" i="1"/>
  <c r="AG303" i="1" s="1"/>
  <c r="AG290" i="1"/>
  <c r="AG311" i="1" s="1"/>
  <c r="AG476" i="1"/>
  <c r="AG497" i="1" s="1"/>
  <c r="AG291" i="1"/>
  <c r="AG477" i="1"/>
  <c r="AG498" i="1" s="1"/>
  <c r="AG473" i="1"/>
  <c r="AG494" i="1" s="1"/>
  <c r="AF284" i="1"/>
  <c r="AF305" i="1" s="1"/>
  <c r="AF477" i="1"/>
  <c r="AF286" i="1"/>
  <c r="AF287" i="1"/>
  <c r="AE478" i="1"/>
  <c r="AE499" i="1" s="1"/>
  <c r="AE473" i="1"/>
  <c r="AE494" i="1" s="1"/>
  <c r="AE289" i="1"/>
  <c r="AE291" i="1"/>
  <c r="AE471" i="1"/>
  <c r="AE492" i="1" s="1"/>
  <c r="AE285" i="1"/>
  <c r="AD476" i="1"/>
  <c r="AD473" i="1"/>
  <c r="AD494" i="1" s="1"/>
  <c r="AD283" i="1"/>
  <c r="AE475" i="1"/>
  <c r="AE281" i="1"/>
  <c r="AC479" i="1"/>
  <c r="AC500" i="1" s="1"/>
  <c r="AC291" i="1"/>
  <c r="AD282" i="1"/>
  <c r="AC290" i="1"/>
  <c r="AD286" i="1"/>
  <c r="AD307" i="1" s="1"/>
  <c r="AB480" i="1"/>
  <c r="AC478" i="1"/>
  <c r="AC499" i="1" s="1"/>
  <c r="AB285" i="1"/>
  <c r="AB477" i="1"/>
  <c r="AB478" i="1"/>
  <c r="AB286" i="1"/>
  <c r="AB472" i="1"/>
  <c r="AB493" i="1" s="1"/>
  <c r="AC288" i="1"/>
  <c r="AC309" i="1" s="1"/>
  <c r="AC285" i="1"/>
  <c r="AA477" i="1"/>
  <c r="AA498" i="1" s="1"/>
  <c r="AA474" i="1"/>
  <c r="AA495" i="1" s="1"/>
  <c r="Z472" i="1"/>
  <c r="Z493" i="1" s="1"/>
  <c r="AA289" i="1"/>
  <c r="AA310" i="1" s="1"/>
  <c r="Z288" i="1"/>
  <c r="Z473" i="1"/>
  <c r="Z479" i="1"/>
  <c r="Z289" i="1"/>
  <c r="Y291" i="1"/>
  <c r="Y475" i="1"/>
  <c r="Y496" i="1" s="1"/>
  <c r="Y284" i="1"/>
  <c r="Y478" i="1"/>
  <c r="Y499" i="1" s="1"/>
  <c r="Y476" i="1"/>
  <c r="Y289" i="1"/>
  <c r="Y310" i="1" s="1"/>
  <c r="X291" i="1"/>
  <c r="X284" i="1"/>
  <c r="X305" i="1" s="1"/>
  <c r="X290" i="1"/>
  <c r="X311" i="1" s="1"/>
  <c r="X282" i="1"/>
  <c r="X303" i="1" s="1"/>
  <c r="W480" i="1"/>
  <c r="W478" i="1"/>
  <c r="W284" i="1"/>
  <c r="W305" i="1" s="1"/>
  <c r="W477" i="1"/>
  <c r="X472" i="1"/>
  <c r="X493" i="1" s="1"/>
  <c r="V472" i="1"/>
  <c r="V495" i="1" s="1"/>
  <c r="W474" i="1"/>
  <c r="W286" i="1"/>
  <c r="V479" i="1"/>
  <c r="V500" i="1" s="1"/>
  <c r="V284" i="1"/>
  <c r="V291" i="1"/>
  <c r="V287" i="1"/>
  <c r="V283" i="1"/>
  <c r="V304" i="1" s="1"/>
  <c r="V471" i="1"/>
  <c r="W472" i="1"/>
  <c r="W493" i="1" s="1"/>
  <c r="U285" i="1"/>
  <c r="U480" i="1"/>
  <c r="U473" i="1"/>
  <c r="U286" i="1"/>
  <c r="U472" i="1"/>
  <c r="U493" i="1" s="1"/>
  <c r="U477" i="1"/>
  <c r="V286" i="1"/>
  <c r="T285" i="1"/>
  <c r="T288" i="1"/>
  <c r="T309" i="1" s="1"/>
  <c r="T477" i="1"/>
  <c r="T282" i="1"/>
  <c r="T291" i="1"/>
  <c r="T283" i="1"/>
  <c r="T304" i="1" s="1"/>
  <c r="U470" i="1"/>
  <c r="U492" i="1" s="1"/>
  <c r="S290" i="1"/>
  <c r="S311" i="1" s="1"/>
  <c r="S289" i="1"/>
  <c r="S310" i="1" s="1"/>
  <c r="Q282" i="1"/>
  <c r="Q303" i="1" s="1"/>
  <c r="M289" i="1"/>
  <c r="M290" i="1"/>
  <c r="M288" i="1"/>
  <c r="M309" i="1" s="1"/>
  <c r="L476" i="1"/>
  <c r="L288" i="1"/>
  <c r="L309" i="1" s="1"/>
  <c r="K477" i="1"/>
  <c r="K498" i="1" s="1"/>
  <c r="J480" i="1"/>
  <c r="I286" i="1"/>
  <c r="I307" i="1" s="1"/>
  <c r="I289" i="1"/>
  <c r="I310" i="1" s="1"/>
  <c r="I287" i="1"/>
  <c r="I308" i="1" s="1"/>
  <c r="H472" i="1"/>
  <c r="H493" i="1" s="1"/>
  <c r="H290" i="1"/>
  <c r="H311" i="1" s="1"/>
  <c r="H474" i="1"/>
  <c r="H495" i="1" s="1"/>
  <c r="H287" i="1"/>
  <c r="F473" i="1"/>
  <c r="F494" i="1" s="1"/>
  <c r="G475" i="1"/>
  <c r="F474" i="1"/>
  <c r="F495" i="1" s="1"/>
  <c r="E289" i="1"/>
  <c r="E310" i="1" s="1"/>
  <c r="E473" i="1"/>
  <c r="E474" i="1"/>
  <c r="J475" i="1"/>
  <c r="J290" i="1"/>
  <c r="J311" i="1" s="1"/>
  <c r="I282" i="1"/>
  <c r="H475" i="1"/>
  <c r="H480" i="1"/>
  <c r="AG470" i="1"/>
  <c r="AC470" i="1"/>
  <c r="AC492" i="1" s="1"/>
  <c r="AA476" i="1"/>
  <c r="AA497" i="1" s="1"/>
  <c r="AA480" i="1"/>
  <c r="X289" i="1"/>
  <c r="X310" i="1" s="1"/>
  <c r="X470" i="1"/>
  <c r="J472" i="1"/>
  <c r="J493" i="1" s="1"/>
  <c r="F282" i="1"/>
  <c r="F303" i="1" s="1"/>
  <c r="K476" i="1"/>
  <c r="K497" i="1" s="1"/>
  <c r="J284" i="1"/>
  <c r="J305" i="1" s="1"/>
  <c r="I290" i="1"/>
  <c r="I477" i="1"/>
  <c r="H478" i="1"/>
  <c r="H499" i="1" s="1"/>
  <c r="H473" i="1"/>
  <c r="H494" i="1" s="1"/>
  <c r="G477" i="1"/>
  <c r="G498" i="1" s="1"/>
  <c r="G474" i="1"/>
  <c r="G495" i="1" s="1"/>
  <c r="G476" i="1"/>
  <c r="G497" i="1" s="1"/>
  <c r="G478" i="1"/>
  <c r="F288" i="1"/>
  <c r="F309" i="1" s="1"/>
  <c r="E475" i="1"/>
  <c r="E477" i="1"/>
  <c r="D281" i="1"/>
  <c r="D470" i="1"/>
  <c r="J286" i="1"/>
  <c r="J307" i="1" s="1"/>
  <c r="J291" i="1"/>
  <c r="I475" i="1"/>
  <c r="I496" i="1" s="1"/>
  <c r="I471" i="1"/>
  <c r="I283" i="1"/>
  <c r="I304" i="1" s="1"/>
  <c r="I480" i="1"/>
  <c r="I478" i="1"/>
  <c r="I499" i="1" s="1"/>
  <c r="I472" i="1"/>
  <c r="I493" i="1" s="1"/>
  <c r="I476" i="1"/>
  <c r="I497" i="1" s="1"/>
  <c r="J281" i="1"/>
  <c r="H286" i="1"/>
  <c r="H291" i="1"/>
  <c r="H283" i="1"/>
  <c r="H304" i="1" s="1"/>
  <c r="H479" i="1"/>
  <c r="H500" i="1" s="1"/>
  <c r="H285" i="1"/>
  <c r="H306" i="1" s="1"/>
  <c r="H476" i="1"/>
  <c r="H497" i="1" s="1"/>
  <c r="F289" i="1"/>
  <c r="F284" i="1"/>
  <c r="G286" i="1"/>
  <c r="G307" i="1" s="1"/>
  <c r="F480" i="1"/>
  <c r="F478" i="1"/>
  <c r="F499" i="1" s="1"/>
  <c r="F283" i="1"/>
  <c r="F285" i="1"/>
  <c r="G281" i="1"/>
  <c r="E478" i="1"/>
  <c r="E480" i="1"/>
  <c r="F476" i="1"/>
  <c r="E291" i="1"/>
  <c r="E284" i="1"/>
  <c r="F470" i="1"/>
  <c r="F492" i="1" s="1"/>
  <c r="E285" i="1"/>
  <c r="G473" i="1"/>
  <c r="G494" i="1" s="1"/>
  <c r="AF290" i="1"/>
  <c r="AF311" i="1" s="1"/>
  <c r="AE283" i="1"/>
  <c r="AD289" i="1"/>
  <c r="AD310" i="1" s="1"/>
  <c r="AC287" i="1"/>
  <c r="AC308" i="1" s="1"/>
  <c r="AA287" i="1"/>
  <c r="AA308" i="1" s="1"/>
  <c r="X285" i="1"/>
  <c r="X306" i="1" s="1"/>
  <c r="W479" i="1"/>
  <c r="W290" i="1"/>
  <c r="W311" i="1" s="1"/>
  <c r="V470" i="1"/>
  <c r="T475" i="1"/>
  <c r="T496" i="1" s="1"/>
  <c r="T281" i="1"/>
  <c r="O470" i="1"/>
  <c r="O492" i="1" s="1"/>
  <c r="L289" i="1"/>
  <c r="L310" i="1" s="1"/>
  <c r="E472" i="1"/>
  <c r="E493" i="1" s="1"/>
  <c r="G471" i="1"/>
  <c r="G492" i="1" s="1"/>
  <c r="I284" i="1"/>
  <c r="G282" i="1"/>
  <c r="I470" i="1"/>
  <c r="F475" i="1"/>
  <c r="F496" i="1" s="1"/>
  <c r="E479" i="1"/>
  <c r="E500" i="1" s="1"/>
  <c r="E283" i="1"/>
  <c r="E304" i="1" s="1"/>
  <c r="E287" i="1"/>
  <c r="E308" i="1" s="1"/>
  <c r="E470" i="1"/>
  <c r="E492" i="1" s="1"/>
  <c r="L478" i="1"/>
  <c r="L499" i="1" s="1"/>
  <c r="I473" i="1"/>
  <c r="G290" i="1"/>
  <c r="G311" i="1" s="1"/>
  <c r="G283" i="1"/>
  <c r="G304" i="1" s="1"/>
  <c r="G291" i="1"/>
  <c r="F290" i="1"/>
  <c r="E290" i="1"/>
  <c r="E311" i="1" s="1"/>
  <c r="T319" i="1" l="1"/>
  <c r="C21" i="13"/>
  <c r="V319" i="1"/>
  <c r="C23" i="13"/>
  <c r="X319" i="1"/>
  <c r="C25" i="13"/>
  <c r="Y319" i="1"/>
  <c r="C26" i="13"/>
  <c r="AE319" i="1"/>
  <c r="C32" i="13"/>
  <c r="AG319" i="1"/>
  <c r="C34" i="13"/>
  <c r="U319" i="1"/>
  <c r="C22" i="13"/>
  <c r="D319" i="1"/>
  <c r="C5" i="13"/>
  <c r="S319" i="1"/>
  <c r="C20" i="13"/>
  <c r="AD319" i="1"/>
  <c r="C31" i="13"/>
  <c r="R319" i="1"/>
  <c r="C19" i="13"/>
  <c r="C436" i="1"/>
  <c r="C457" i="1"/>
  <c r="C437" i="1"/>
  <c r="C458" i="1"/>
  <c r="C432" i="1"/>
  <c r="C453" i="1"/>
  <c r="C430" i="1"/>
  <c r="C451" i="1"/>
  <c r="C429" i="1"/>
  <c r="C450" i="1"/>
  <c r="C434" i="1"/>
  <c r="C455" i="1"/>
  <c r="I7" i="13"/>
  <c r="D7" i="13"/>
  <c r="J7" i="13" s="1"/>
  <c r="I13" i="13"/>
  <c r="D13" i="13"/>
  <c r="J13" i="13" s="1"/>
  <c r="I18" i="13"/>
  <c r="D18" i="13"/>
  <c r="J18" i="13" s="1"/>
  <c r="I33" i="13"/>
  <c r="D33" i="13"/>
  <c r="J33" i="13" s="1"/>
  <c r="G319" i="1"/>
  <c r="C8" i="13"/>
  <c r="E319" i="1"/>
  <c r="C6" i="13"/>
  <c r="H319" i="1"/>
  <c r="C9" i="13"/>
  <c r="J319" i="1"/>
  <c r="C11" i="13"/>
  <c r="AC319" i="1"/>
  <c r="C30" i="13"/>
  <c r="O319" i="1"/>
  <c r="C16" i="13"/>
  <c r="W319" i="1"/>
  <c r="C24" i="13"/>
  <c r="AB319" i="1"/>
  <c r="C29" i="13"/>
  <c r="I319" i="1"/>
  <c r="C10" i="13"/>
  <c r="C463" i="1"/>
  <c r="I28" i="13"/>
  <c r="D28" i="13"/>
  <c r="J28" i="13" s="1"/>
  <c r="I12" i="13"/>
  <c r="D12" i="13"/>
  <c r="J12" i="13" s="1"/>
  <c r="I14" i="13"/>
  <c r="D14" i="13"/>
  <c r="J14" i="13" s="1"/>
  <c r="I15" i="13"/>
  <c r="D15" i="13"/>
  <c r="J15" i="13" s="1"/>
  <c r="I17" i="13"/>
  <c r="D17" i="13"/>
  <c r="J17" i="13" s="1"/>
  <c r="I27" i="13"/>
  <c r="D27" i="13"/>
  <c r="J27" i="13" s="1"/>
  <c r="C438" i="1"/>
  <c r="H35" i="13"/>
  <c r="AA509" i="1"/>
  <c r="AA508" i="1"/>
  <c r="H509" i="1"/>
  <c r="H508" i="1"/>
  <c r="J509" i="1"/>
  <c r="J508" i="1"/>
  <c r="U508" i="1"/>
  <c r="U509" i="1"/>
  <c r="W508" i="1"/>
  <c r="W509" i="1"/>
  <c r="O508" i="1"/>
  <c r="O509" i="1"/>
  <c r="M508" i="1"/>
  <c r="M509" i="1"/>
  <c r="T508" i="1"/>
  <c r="T509" i="1"/>
  <c r="AG509" i="1"/>
  <c r="AF508" i="1"/>
  <c r="C445" i="1"/>
  <c r="C487" i="1"/>
  <c r="E508" i="1"/>
  <c r="E509" i="1"/>
  <c r="F509" i="1"/>
  <c r="F508" i="1"/>
  <c r="I508" i="1"/>
  <c r="I509" i="1"/>
  <c r="AB509" i="1"/>
  <c r="AB508" i="1"/>
  <c r="K508" i="1"/>
  <c r="K509" i="1"/>
  <c r="L508" i="1"/>
  <c r="L509" i="1"/>
  <c r="N509" i="1"/>
  <c r="N508" i="1"/>
  <c r="P509" i="1"/>
  <c r="P508" i="1"/>
  <c r="Q508" i="1"/>
  <c r="Q509" i="1"/>
  <c r="V508" i="1"/>
  <c r="V509" i="1"/>
  <c r="X509" i="1"/>
  <c r="X508" i="1"/>
  <c r="Y508" i="1"/>
  <c r="Y509" i="1"/>
  <c r="AC508" i="1"/>
  <c r="AC509" i="1"/>
  <c r="AE508" i="1"/>
  <c r="AE509" i="1"/>
  <c r="D509" i="1"/>
  <c r="D508" i="1"/>
  <c r="Z509" i="1"/>
  <c r="Z508" i="1"/>
  <c r="C446" i="1"/>
  <c r="C488" i="1"/>
  <c r="AG508" i="1"/>
  <c r="I305" i="1"/>
  <c r="AE304" i="1"/>
  <c r="I311" i="1"/>
  <c r="V307" i="1"/>
  <c r="U306" i="1"/>
  <c r="W307" i="1"/>
  <c r="AC306" i="1"/>
  <c r="AB306" i="1"/>
  <c r="AE310" i="1"/>
  <c r="AF307" i="1"/>
  <c r="R303" i="1"/>
  <c r="S304" i="1"/>
  <c r="Y309" i="1"/>
  <c r="AB311" i="1"/>
  <c r="M304" i="1"/>
  <c r="D495" i="1"/>
  <c r="C444" i="1"/>
  <c r="C486" i="1"/>
  <c r="C443" i="1"/>
  <c r="C485" i="1"/>
  <c r="C442" i="1"/>
  <c r="C484" i="1"/>
  <c r="C439" i="1"/>
  <c r="C481" i="1"/>
  <c r="C435" i="1"/>
  <c r="C431" i="1"/>
  <c r="C441" i="1"/>
  <c r="C483" i="1"/>
  <c r="C440" i="1"/>
  <c r="C482" i="1"/>
  <c r="C433" i="1"/>
  <c r="F311" i="1"/>
  <c r="G303" i="1"/>
  <c r="F310" i="1"/>
  <c r="E496" i="1"/>
  <c r="I303" i="1"/>
  <c r="U498" i="1"/>
  <c r="Y305" i="1"/>
  <c r="Z309" i="1"/>
  <c r="AB498" i="1"/>
  <c r="AD303" i="1"/>
  <c r="AE496" i="1"/>
  <c r="AF498" i="1"/>
  <c r="K310" i="1"/>
  <c r="T494" i="1"/>
  <c r="X308" i="1"/>
  <c r="Z492" i="1"/>
  <c r="AA307" i="1"/>
  <c r="D311" i="1"/>
  <c r="D306" i="1"/>
  <c r="O304" i="1"/>
  <c r="AD496" i="1"/>
  <c r="AG305" i="1"/>
  <c r="AV235" i="10"/>
  <c r="AV234" i="10"/>
  <c r="AV231" i="10"/>
  <c r="AV230" i="10"/>
  <c r="AV227" i="10"/>
  <c r="AV226" i="10"/>
  <c r="AV223" i="10"/>
  <c r="AV222" i="10"/>
  <c r="AV219" i="10"/>
  <c r="AV233" i="10"/>
  <c r="AV232" i="10"/>
  <c r="AV229" i="10"/>
  <c r="AV228" i="10"/>
  <c r="AV225" i="10"/>
  <c r="AV224" i="10"/>
  <c r="AV221" i="10"/>
  <c r="AV220" i="10"/>
  <c r="AV217" i="10"/>
  <c r="AV216" i="10"/>
  <c r="AV213" i="10"/>
  <c r="AV212" i="10"/>
  <c r="AV209" i="10"/>
  <c r="AV208" i="10"/>
  <c r="AV218" i="10"/>
  <c r="AV215" i="10"/>
  <c r="AV214" i="10"/>
  <c r="AV211" i="10"/>
  <c r="AV210" i="10"/>
  <c r="AV207" i="10"/>
  <c r="AV21" i="10" s="1"/>
  <c r="AV205" i="10"/>
  <c r="AV204" i="10"/>
  <c r="AV201" i="10"/>
  <c r="AV200" i="10"/>
  <c r="AV197" i="10"/>
  <c r="AV196" i="10"/>
  <c r="AV193" i="10"/>
  <c r="AV192" i="10"/>
  <c r="AV189" i="10"/>
  <c r="AV188" i="10"/>
  <c r="AV185" i="10"/>
  <c r="AV184" i="10"/>
  <c r="AV181" i="10"/>
  <c r="AV180" i="10"/>
  <c r="AV177" i="10"/>
  <c r="AV203" i="10"/>
  <c r="AV202" i="10"/>
  <c r="AV199" i="10"/>
  <c r="AV198" i="10"/>
  <c r="AV195" i="10"/>
  <c r="AV194" i="10"/>
  <c r="AV191" i="10"/>
  <c r="AV190" i="10"/>
  <c r="AV187" i="10"/>
  <c r="AV186" i="10"/>
  <c r="AV183" i="10"/>
  <c r="AV182" i="10"/>
  <c r="AV179" i="10"/>
  <c r="AV178" i="10"/>
  <c r="AV173" i="10"/>
  <c r="AV172" i="10"/>
  <c r="AV169" i="10"/>
  <c r="AV168" i="10"/>
  <c r="AV165" i="10"/>
  <c r="AV164" i="10"/>
  <c r="AV161" i="10"/>
  <c r="AV160" i="10"/>
  <c r="AV157" i="10"/>
  <c r="AV156" i="10"/>
  <c r="AV153" i="10"/>
  <c r="AV152" i="10"/>
  <c r="AV149" i="10"/>
  <c r="AV148" i="10"/>
  <c r="AV143" i="10"/>
  <c r="AV175" i="10"/>
  <c r="AV174" i="10"/>
  <c r="AV171" i="10"/>
  <c r="AV170" i="10"/>
  <c r="AV167" i="10"/>
  <c r="AV166" i="10"/>
  <c r="AV163" i="10"/>
  <c r="AV162" i="10"/>
  <c r="AV159" i="10"/>
  <c r="AV158" i="10"/>
  <c r="AV155" i="10"/>
  <c r="AV154" i="10"/>
  <c r="AV151" i="10"/>
  <c r="AV150" i="10"/>
  <c r="AV147" i="10"/>
  <c r="AV145" i="10"/>
  <c r="AV144" i="10"/>
  <c r="AV141" i="10"/>
  <c r="AV139" i="10"/>
  <c r="AV138" i="10"/>
  <c r="AV135" i="10"/>
  <c r="AV134" i="10"/>
  <c r="AV131" i="10"/>
  <c r="AV130" i="10"/>
  <c r="AV127" i="10"/>
  <c r="AV126" i="10"/>
  <c r="AV123" i="10"/>
  <c r="AV122" i="10"/>
  <c r="AV119" i="10"/>
  <c r="AV118" i="10"/>
  <c r="AV113" i="10"/>
  <c r="AV112" i="10"/>
  <c r="AV109" i="10"/>
  <c r="AV108" i="10"/>
  <c r="AV105" i="10"/>
  <c r="AV104" i="10"/>
  <c r="AV101" i="10"/>
  <c r="AV100" i="10"/>
  <c r="AV97" i="10"/>
  <c r="AV96" i="10"/>
  <c r="AV93" i="10"/>
  <c r="AV92" i="10"/>
  <c r="AV89" i="10"/>
  <c r="AV88" i="10"/>
  <c r="AV83" i="10"/>
  <c r="AV82" i="10"/>
  <c r="AV142" i="10"/>
  <c r="AV140" i="10"/>
  <c r="AV137" i="10"/>
  <c r="AV136" i="10"/>
  <c r="AV133" i="10"/>
  <c r="AV132" i="10"/>
  <c r="AV129" i="10"/>
  <c r="AV128" i="10"/>
  <c r="AV125" i="10"/>
  <c r="AV124" i="10"/>
  <c r="AV121" i="10"/>
  <c r="AV120" i="10"/>
  <c r="AV117" i="10"/>
  <c r="AV115" i="10"/>
  <c r="AV114" i="10"/>
  <c r="AV111" i="10"/>
  <c r="AV110" i="10"/>
  <c r="AV107" i="10"/>
  <c r="AV106" i="10"/>
  <c r="AV103" i="10"/>
  <c r="AV102" i="10"/>
  <c r="AV99" i="10"/>
  <c r="AV98" i="10"/>
  <c r="AV95" i="10"/>
  <c r="AV94" i="10"/>
  <c r="AV91" i="10"/>
  <c r="AV90" i="10"/>
  <c r="AV87" i="10"/>
  <c r="AV85" i="10"/>
  <c r="AV84" i="10"/>
  <c r="AV81" i="10"/>
  <c r="AV80" i="10"/>
  <c r="AV79" i="10"/>
  <c r="AV78" i="10"/>
  <c r="AV75" i="10"/>
  <c r="AV74" i="10"/>
  <c r="AV71" i="10"/>
  <c r="AV70" i="10"/>
  <c r="AV67" i="10"/>
  <c r="AV66" i="10"/>
  <c r="AV63" i="10"/>
  <c r="AV62" i="10"/>
  <c r="AV59" i="10"/>
  <c r="AV58" i="10"/>
  <c r="AV77" i="10"/>
  <c r="AV76" i="10"/>
  <c r="AV73" i="10"/>
  <c r="AV72" i="10"/>
  <c r="AV69" i="10"/>
  <c r="AV68" i="10"/>
  <c r="AV65" i="10"/>
  <c r="AV64" i="10"/>
  <c r="AV61" i="10"/>
  <c r="AV60" i="10"/>
  <c r="AV57" i="10"/>
  <c r="AV27" i="10"/>
  <c r="AV31" i="10"/>
  <c r="AV35" i="10"/>
  <c r="AV39" i="10"/>
  <c r="AV43" i="10"/>
  <c r="AV47" i="10"/>
  <c r="AV51" i="10"/>
  <c r="AV30" i="10"/>
  <c r="AV34" i="10"/>
  <c r="AV38" i="10"/>
  <c r="AV42" i="10"/>
  <c r="AV46" i="10"/>
  <c r="AV50" i="10"/>
  <c r="AV53" i="10"/>
  <c r="AV54" i="10"/>
  <c r="AW2" i="10"/>
  <c r="AV29" i="10"/>
  <c r="AV33" i="10"/>
  <c r="AV37" i="10"/>
  <c r="AV41" i="10"/>
  <c r="AV45" i="10"/>
  <c r="AV49" i="10"/>
  <c r="AV28" i="10"/>
  <c r="AV32" i="10"/>
  <c r="AV36" i="10"/>
  <c r="AV40" i="10"/>
  <c r="AV44" i="10"/>
  <c r="AV48" i="10"/>
  <c r="AV52" i="10"/>
  <c r="AV55" i="10"/>
  <c r="AU15" i="10"/>
  <c r="AU17" i="10"/>
  <c r="AU16" i="10"/>
  <c r="AU18" i="10"/>
  <c r="AU9" i="10"/>
  <c r="AU11" i="10"/>
  <c r="AU10" i="10"/>
  <c r="AU12" i="10"/>
  <c r="AU4" i="10"/>
  <c r="AU3" i="10"/>
  <c r="AU5" i="10"/>
  <c r="AU21" i="10"/>
  <c r="AU6" i="10"/>
  <c r="AU8" i="10"/>
  <c r="AU7" i="10"/>
  <c r="AU19" i="10"/>
  <c r="AU20" i="10"/>
  <c r="AU13" i="10"/>
  <c r="AU14" i="10"/>
  <c r="F306" i="1"/>
  <c r="AB307" i="1"/>
  <c r="Y307" i="1"/>
  <c r="U307" i="1"/>
  <c r="F304" i="1"/>
  <c r="AF308" i="1"/>
  <c r="L497" i="1"/>
  <c r="W498" i="1"/>
  <c r="AD497" i="1"/>
  <c r="Q496" i="1"/>
  <c r="W497" i="1"/>
  <c r="D500" i="1"/>
  <c r="E521" i="1" s="1"/>
  <c r="AG496" i="1"/>
  <c r="I494" i="1"/>
  <c r="W500" i="1"/>
  <c r="J496" i="1"/>
  <c r="Z500" i="1"/>
  <c r="L492" i="1"/>
  <c r="Y497" i="1"/>
  <c r="E499" i="1"/>
  <c r="E520" i="1" s="1"/>
  <c r="G499" i="1"/>
  <c r="N499" i="1"/>
  <c r="H496" i="1"/>
  <c r="N495" i="1"/>
  <c r="Y304" i="1"/>
  <c r="AD311" i="1"/>
  <c r="S499" i="1"/>
  <c r="E306" i="1"/>
  <c r="E305" i="1"/>
  <c r="F497" i="1"/>
  <c r="H307" i="1"/>
  <c r="I498" i="1"/>
  <c r="E494" i="1"/>
  <c r="M310" i="1"/>
  <c r="T498" i="1"/>
  <c r="T306" i="1"/>
  <c r="W495" i="1"/>
  <c r="AE306" i="1"/>
  <c r="AG492" i="1"/>
  <c r="AG500" i="1"/>
  <c r="J303" i="1"/>
  <c r="Q304" i="1"/>
  <c r="V306" i="1"/>
  <c r="U499" i="1"/>
  <c r="AD309" i="1"/>
  <c r="AF493" i="1"/>
  <c r="K495" i="1"/>
  <c r="O498" i="1"/>
  <c r="O308" i="1"/>
  <c r="P306" i="1"/>
  <c r="R498" i="1"/>
  <c r="AA500" i="1"/>
  <c r="AF497" i="1"/>
  <c r="K494" i="1"/>
  <c r="L496" i="1"/>
  <c r="N308" i="1"/>
  <c r="O500" i="1"/>
  <c r="P309" i="1"/>
  <c r="P497" i="1"/>
  <c r="Q497" i="1"/>
  <c r="S500" i="1"/>
  <c r="U304" i="1"/>
  <c r="W496" i="1"/>
  <c r="W310" i="1"/>
  <c r="X492" i="1"/>
  <c r="X494" i="1"/>
  <c r="Z305" i="1"/>
  <c r="AA499" i="1"/>
  <c r="AB304" i="1"/>
  <c r="AB309" i="1"/>
  <c r="AC310" i="1"/>
  <c r="AD308" i="1"/>
  <c r="AE303" i="1"/>
  <c r="AF309" i="1"/>
  <c r="D496" i="1"/>
  <c r="I495" i="1"/>
  <c r="J497" i="1"/>
  <c r="P310" i="1"/>
  <c r="O495" i="1"/>
  <c r="T311" i="1"/>
  <c r="V309" i="1"/>
  <c r="V311" i="1"/>
  <c r="M306" i="1"/>
  <c r="J498" i="1"/>
  <c r="I309" i="1"/>
  <c r="P312" i="1"/>
  <c r="R501" i="1"/>
  <c r="Z312" i="1"/>
  <c r="L312" i="1"/>
  <c r="Q312" i="1"/>
  <c r="G493" i="1"/>
  <c r="X499" i="1"/>
  <c r="AE493" i="1"/>
  <c r="G305" i="1"/>
  <c r="H305" i="1"/>
  <c r="K308" i="1"/>
  <c r="K499" i="1"/>
  <c r="M307" i="1"/>
  <c r="M498" i="1"/>
  <c r="N309" i="1"/>
  <c r="O310" i="1"/>
  <c r="P305" i="1"/>
  <c r="Q498" i="1"/>
  <c r="S306" i="1"/>
  <c r="V310" i="1"/>
  <c r="V497" i="1"/>
  <c r="Y498" i="1"/>
  <c r="Z308" i="1"/>
  <c r="AA496" i="1"/>
  <c r="AB310" i="1"/>
  <c r="AE307" i="1"/>
  <c r="AE305" i="1"/>
  <c r="AG499" i="1"/>
  <c r="AG308" i="1"/>
  <c r="F307" i="1"/>
  <c r="T307" i="1"/>
  <c r="AC497" i="1"/>
  <c r="E307" i="1"/>
  <c r="G308" i="1"/>
  <c r="J494" i="1"/>
  <c r="L498" i="1"/>
  <c r="O494" i="1"/>
  <c r="P498" i="1"/>
  <c r="Q311" i="1"/>
  <c r="Q493" i="1"/>
  <c r="R495" i="1"/>
  <c r="R497" i="1"/>
  <c r="S496" i="1"/>
  <c r="S305" i="1"/>
  <c r="U308" i="1"/>
  <c r="Y311" i="1"/>
  <c r="Z311" i="1"/>
  <c r="AB500" i="1"/>
  <c r="AC307" i="1"/>
  <c r="AD498" i="1"/>
  <c r="AE311" i="1"/>
  <c r="AG493" i="1"/>
  <c r="F305" i="1"/>
  <c r="I492" i="1"/>
  <c r="E498" i="1"/>
  <c r="E519" i="1" s="1"/>
  <c r="E495" i="1"/>
  <c r="G496" i="1"/>
  <c r="H308" i="1"/>
  <c r="M311" i="1"/>
  <c r="T303" i="1"/>
  <c r="U494" i="1"/>
  <c r="V492" i="1"/>
  <c r="V308" i="1"/>
  <c r="V305" i="1"/>
  <c r="V493" i="1"/>
  <c r="W499" i="1"/>
  <c r="Z310" i="1"/>
  <c r="Z494" i="1"/>
  <c r="AB499" i="1"/>
  <c r="AC311" i="1"/>
  <c r="AD304" i="1"/>
  <c r="J495" i="1"/>
  <c r="K493" i="1"/>
  <c r="T497" i="1"/>
  <c r="U500" i="1"/>
  <c r="Z495" i="1"/>
  <c r="AB494" i="1"/>
  <c r="AC305" i="1"/>
  <c r="K309" i="1"/>
  <c r="O309" i="1"/>
  <c r="O497" i="1"/>
  <c r="P307" i="1"/>
  <c r="R304" i="1"/>
  <c r="L305" i="1"/>
  <c r="K311" i="1"/>
  <c r="L311" i="1"/>
  <c r="O305" i="1"/>
  <c r="Q305" i="1"/>
  <c r="R494" i="1"/>
  <c r="T495" i="1"/>
  <c r="U309" i="1"/>
  <c r="U495" i="1"/>
  <c r="W309" i="1"/>
  <c r="X500" i="1"/>
  <c r="AA304" i="1"/>
  <c r="AA309" i="1"/>
  <c r="AB495" i="1"/>
  <c r="AD305" i="1"/>
  <c r="AF494" i="1"/>
  <c r="D303" i="1"/>
  <c r="D304" i="1"/>
  <c r="D307" i="1"/>
  <c r="O306" i="1"/>
  <c r="J308" i="1"/>
  <c r="I306" i="1"/>
  <c r="R500" i="1"/>
  <c r="U305" i="1"/>
  <c r="W494" i="1"/>
  <c r="AD495" i="1"/>
  <c r="N500" i="1"/>
  <c r="V494" i="1"/>
  <c r="AG304" i="1"/>
  <c r="X307" i="1"/>
  <c r="H309" i="1"/>
  <c r="Y306" i="1"/>
  <c r="AA311" i="1"/>
  <c r="T499" i="1"/>
  <c r="I500" i="1"/>
  <c r="AA312" i="1"/>
  <c r="M312" i="1"/>
  <c r="G501" i="1"/>
  <c r="F312" i="1"/>
  <c r="S501" i="1"/>
  <c r="AF312" i="1"/>
  <c r="E497" i="1"/>
  <c r="G500" i="1"/>
  <c r="Q306" i="1"/>
  <c r="AF500" i="1"/>
  <c r="G306" i="1"/>
  <c r="H498" i="1"/>
  <c r="J304" i="1"/>
  <c r="K304" i="1"/>
  <c r="L306" i="1"/>
  <c r="N496" i="1"/>
  <c r="M305" i="1"/>
  <c r="N304" i="1"/>
  <c r="P308" i="1"/>
  <c r="R305" i="1"/>
  <c r="R499" i="1"/>
  <c r="T310" i="1"/>
  <c r="T305" i="1"/>
  <c r="W308" i="1"/>
  <c r="Z306" i="1"/>
  <c r="Z496" i="1"/>
  <c r="AC498" i="1"/>
  <c r="AB305" i="1"/>
  <c r="AE498" i="1"/>
  <c r="AE497" i="1"/>
  <c r="AF499" i="1"/>
  <c r="AG309" i="1"/>
  <c r="AG306" i="1"/>
  <c r="X495" i="1"/>
  <c r="AD306" i="1"/>
  <c r="F498" i="1"/>
  <c r="G309" i="1"/>
  <c r="J309" i="1"/>
  <c r="K500" i="1"/>
  <c r="K496" i="1"/>
  <c r="L493" i="1"/>
  <c r="M497" i="1"/>
  <c r="N494" i="1"/>
  <c r="R307" i="1"/>
  <c r="S308" i="1"/>
  <c r="T500" i="1"/>
  <c r="S309" i="1"/>
  <c r="V498" i="1"/>
  <c r="U310" i="1"/>
  <c r="X304" i="1"/>
  <c r="Z499" i="1"/>
  <c r="AA493" i="1"/>
  <c r="AB308" i="1"/>
  <c r="AF495" i="1"/>
  <c r="E312" i="1"/>
  <c r="E314" i="1"/>
  <c r="E316" i="1"/>
  <c r="E318" i="1"/>
  <c r="E313" i="1"/>
  <c r="E315" i="1"/>
  <c r="E317" i="1"/>
  <c r="E501" i="1"/>
  <c r="E502" i="1"/>
  <c r="E504" i="1"/>
  <c r="E506" i="1"/>
  <c r="E503" i="1"/>
  <c r="E505" i="1"/>
  <c r="E507" i="1"/>
  <c r="F501" i="1"/>
  <c r="F503" i="1"/>
  <c r="F505" i="1"/>
  <c r="F502" i="1"/>
  <c r="F504" i="1"/>
  <c r="F506" i="1"/>
  <c r="F507" i="1"/>
  <c r="H313" i="1"/>
  <c r="H315" i="1"/>
  <c r="H317" i="1"/>
  <c r="H312" i="1"/>
  <c r="H314" i="1"/>
  <c r="H316" i="1"/>
  <c r="H318" i="1"/>
  <c r="I501" i="1"/>
  <c r="I502" i="1"/>
  <c r="I504" i="1"/>
  <c r="I506" i="1"/>
  <c r="I503" i="1"/>
  <c r="I505" i="1"/>
  <c r="I507" i="1"/>
  <c r="J313" i="1"/>
  <c r="J315" i="1"/>
  <c r="J317" i="1"/>
  <c r="J312" i="1"/>
  <c r="J314" i="1"/>
  <c r="J316" i="1"/>
  <c r="J318" i="1"/>
  <c r="AB501" i="1"/>
  <c r="AB503" i="1"/>
  <c r="AB505" i="1"/>
  <c r="AB502" i="1"/>
  <c r="AB504" i="1"/>
  <c r="AB506" i="1"/>
  <c r="AB507" i="1"/>
  <c r="AC312" i="1"/>
  <c r="AC314" i="1"/>
  <c r="AC316" i="1"/>
  <c r="AC318" i="1"/>
  <c r="AC313" i="1"/>
  <c r="AC315" i="1"/>
  <c r="AC317" i="1"/>
  <c r="K501" i="1"/>
  <c r="K502" i="1"/>
  <c r="K504" i="1"/>
  <c r="K506" i="1"/>
  <c r="K503" i="1"/>
  <c r="K505" i="1"/>
  <c r="K507" i="1"/>
  <c r="L501" i="1"/>
  <c r="L503" i="1"/>
  <c r="L505" i="1"/>
  <c r="L502" i="1"/>
  <c r="L504" i="1"/>
  <c r="L506" i="1"/>
  <c r="L507" i="1"/>
  <c r="N501" i="1"/>
  <c r="N503" i="1"/>
  <c r="N505" i="1"/>
  <c r="N502" i="1"/>
  <c r="N504" i="1"/>
  <c r="N506" i="1"/>
  <c r="N507" i="1"/>
  <c r="P501" i="1"/>
  <c r="P503" i="1"/>
  <c r="P505" i="1"/>
  <c r="P502" i="1"/>
  <c r="P504" i="1"/>
  <c r="P506" i="1"/>
  <c r="P507" i="1"/>
  <c r="Q501" i="1"/>
  <c r="Q502" i="1"/>
  <c r="Q504" i="1"/>
  <c r="Q506" i="1"/>
  <c r="Q503" i="1"/>
  <c r="Q505" i="1"/>
  <c r="Q507" i="1"/>
  <c r="AF501" i="1"/>
  <c r="AF503" i="1"/>
  <c r="AF505" i="1"/>
  <c r="AF502" i="1"/>
  <c r="AF504" i="1"/>
  <c r="AF506" i="1"/>
  <c r="AF507" i="1"/>
  <c r="O312" i="1"/>
  <c r="O314" i="1"/>
  <c r="O316" i="1"/>
  <c r="O318" i="1"/>
  <c r="O313" i="1"/>
  <c r="O315" i="1"/>
  <c r="O317" i="1"/>
  <c r="V501" i="1"/>
  <c r="V503" i="1"/>
  <c r="V505" i="1"/>
  <c r="V502" i="1"/>
  <c r="V504" i="1"/>
  <c r="V506" i="1"/>
  <c r="V507" i="1"/>
  <c r="W312" i="1"/>
  <c r="W314" i="1"/>
  <c r="W316" i="1"/>
  <c r="W318" i="1"/>
  <c r="W313" i="1"/>
  <c r="W315" i="1"/>
  <c r="W317" i="1"/>
  <c r="X501" i="1"/>
  <c r="X503" i="1"/>
  <c r="X505" i="1"/>
  <c r="X502" i="1"/>
  <c r="X504" i="1"/>
  <c r="X506" i="1"/>
  <c r="X507" i="1"/>
  <c r="Y501" i="1"/>
  <c r="Y502" i="1"/>
  <c r="Y504" i="1"/>
  <c r="Y506" i="1"/>
  <c r="Y503" i="1"/>
  <c r="Y505" i="1"/>
  <c r="Y507" i="1"/>
  <c r="AB313" i="1"/>
  <c r="AB315" i="1"/>
  <c r="AB317" i="1"/>
  <c r="AB312" i="1"/>
  <c r="AB314" i="1"/>
  <c r="AB316" i="1"/>
  <c r="AB318" i="1"/>
  <c r="AC501" i="1"/>
  <c r="AC502" i="1"/>
  <c r="AC504" i="1"/>
  <c r="AC506" i="1"/>
  <c r="AC503" i="1"/>
  <c r="AC505" i="1"/>
  <c r="AC507" i="1"/>
  <c r="AE501" i="1"/>
  <c r="AE502" i="1"/>
  <c r="AE504" i="1"/>
  <c r="AE506" i="1"/>
  <c r="AE503" i="1"/>
  <c r="AE505" i="1"/>
  <c r="AE507" i="1"/>
  <c r="AG501" i="1"/>
  <c r="AG502" i="1"/>
  <c r="AG504" i="1"/>
  <c r="AG506" i="1"/>
  <c r="AG503" i="1"/>
  <c r="AG505" i="1"/>
  <c r="AG507" i="1"/>
  <c r="Z501" i="1"/>
  <c r="Z503" i="1"/>
  <c r="Z505" i="1"/>
  <c r="Z502" i="1"/>
  <c r="Z504" i="1"/>
  <c r="Z506" i="1"/>
  <c r="Z507" i="1"/>
  <c r="I312" i="1"/>
  <c r="I314" i="1"/>
  <c r="I316" i="1"/>
  <c r="I318" i="1"/>
  <c r="I313" i="1"/>
  <c r="I315" i="1"/>
  <c r="I317" i="1"/>
  <c r="G312" i="1"/>
  <c r="G314" i="1"/>
  <c r="G316" i="1"/>
  <c r="G318" i="1"/>
  <c r="G313" i="1"/>
  <c r="G315" i="1"/>
  <c r="G317" i="1"/>
  <c r="AA501" i="1"/>
  <c r="AA502" i="1"/>
  <c r="AA504" i="1"/>
  <c r="AA506" i="1"/>
  <c r="AA503" i="1"/>
  <c r="AA505" i="1"/>
  <c r="AA507" i="1"/>
  <c r="H501" i="1"/>
  <c r="H503" i="1"/>
  <c r="H505" i="1"/>
  <c r="H502" i="1"/>
  <c r="H504" i="1"/>
  <c r="H506" i="1"/>
  <c r="H507" i="1"/>
  <c r="J501" i="1"/>
  <c r="J503" i="1"/>
  <c r="J505" i="1"/>
  <c r="J502" i="1"/>
  <c r="J504" i="1"/>
  <c r="J506" i="1"/>
  <c r="J507" i="1"/>
  <c r="T313" i="1"/>
  <c r="T315" i="1"/>
  <c r="T317" i="1"/>
  <c r="T312" i="1"/>
  <c r="T314" i="1"/>
  <c r="T316" i="1"/>
  <c r="T318" i="1"/>
  <c r="U501" i="1"/>
  <c r="U502" i="1"/>
  <c r="U504" i="1"/>
  <c r="U506" i="1"/>
  <c r="U503" i="1"/>
  <c r="U505" i="1"/>
  <c r="U507" i="1"/>
  <c r="V313" i="1"/>
  <c r="V315" i="1"/>
  <c r="V317" i="1"/>
  <c r="V312" i="1"/>
  <c r="V314" i="1"/>
  <c r="V316" i="1"/>
  <c r="V318" i="1"/>
  <c r="W501" i="1"/>
  <c r="W502" i="1"/>
  <c r="W504" i="1"/>
  <c r="W506" i="1"/>
  <c r="W503" i="1"/>
  <c r="W505" i="1"/>
  <c r="W507" i="1"/>
  <c r="X313" i="1"/>
  <c r="X315" i="1"/>
  <c r="X317" i="1"/>
  <c r="X312" i="1"/>
  <c r="X314" i="1"/>
  <c r="X316" i="1"/>
  <c r="X318" i="1"/>
  <c r="Y312" i="1"/>
  <c r="Y314" i="1"/>
  <c r="Y316" i="1"/>
  <c r="Y318" i="1"/>
  <c r="Y313" i="1"/>
  <c r="Y315" i="1"/>
  <c r="Y317" i="1"/>
  <c r="AE312" i="1"/>
  <c r="AE314" i="1"/>
  <c r="AE316" i="1"/>
  <c r="AE318" i="1"/>
  <c r="AE313" i="1"/>
  <c r="AE315" i="1"/>
  <c r="AE317" i="1"/>
  <c r="AG312" i="1"/>
  <c r="AG314" i="1"/>
  <c r="AG316" i="1"/>
  <c r="AG318" i="1"/>
  <c r="AG313" i="1"/>
  <c r="AG315" i="1"/>
  <c r="AG317" i="1"/>
  <c r="O501" i="1"/>
  <c r="O502" i="1"/>
  <c r="O504" i="1"/>
  <c r="O506" i="1"/>
  <c r="O503" i="1"/>
  <c r="O505" i="1"/>
  <c r="O507" i="1"/>
  <c r="M501" i="1"/>
  <c r="M502" i="1"/>
  <c r="M504" i="1"/>
  <c r="M506" i="1"/>
  <c r="M503" i="1"/>
  <c r="M505" i="1"/>
  <c r="M507" i="1"/>
  <c r="T501" i="1"/>
  <c r="T503" i="1"/>
  <c r="T505" i="1"/>
  <c r="T502" i="1"/>
  <c r="T504" i="1"/>
  <c r="T506" i="1"/>
  <c r="T507" i="1"/>
  <c r="U312" i="1"/>
  <c r="U314" i="1"/>
  <c r="U316" i="1"/>
  <c r="U318" i="1"/>
  <c r="U313" i="1"/>
  <c r="U315" i="1"/>
  <c r="U317" i="1"/>
  <c r="S312" i="1"/>
  <c r="S314" i="1"/>
  <c r="S316" i="1"/>
  <c r="S318" i="1"/>
  <c r="S313" i="1"/>
  <c r="S315" i="1"/>
  <c r="S317" i="1"/>
  <c r="AD313" i="1"/>
  <c r="AD315" i="1"/>
  <c r="AD317" i="1"/>
  <c r="AD312" i="1"/>
  <c r="AD314" i="1"/>
  <c r="AD316" i="1"/>
  <c r="AD318" i="1"/>
  <c r="R313" i="1"/>
  <c r="R315" i="1"/>
  <c r="R317" i="1"/>
  <c r="R312" i="1"/>
  <c r="R314" i="1"/>
  <c r="R316" i="1"/>
  <c r="R318" i="1"/>
  <c r="D503" i="1"/>
  <c r="D505" i="1"/>
  <c r="D502" i="1"/>
  <c r="D504" i="1"/>
  <c r="D506" i="1"/>
  <c r="D501" i="1"/>
  <c r="D522" i="1" s="1"/>
  <c r="D507" i="1"/>
  <c r="D312" i="1"/>
  <c r="D313" i="1"/>
  <c r="D314" i="1"/>
  <c r="D315" i="1"/>
  <c r="D316" i="1"/>
  <c r="D317" i="1"/>
  <c r="D318" i="1"/>
  <c r="D516" i="1"/>
  <c r="E515" i="1"/>
  <c r="F515" i="1"/>
  <c r="D515" i="1"/>
  <c r="D518" i="1"/>
  <c r="D520" i="1"/>
  <c r="D519" i="1"/>
  <c r="C219" i="1"/>
  <c r="C281" i="1"/>
  <c r="C470" i="1"/>
  <c r="C473" i="1"/>
  <c r="C284" i="1"/>
  <c r="C477" i="1"/>
  <c r="C288" i="1"/>
  <c r="C472" i="1"/>
  <c r="C283" i="1"/>
  <c r="C479" i="1"/>
  <c r="C290" i="1"/>
  <c r="C311" i="1" s="1"/>
  <c r="D493" i="1"/>
  <c r="C478" i="1"/>
  <c r="C289" i="1"/>
  <c r="C471" i="1"/>
  <c r="C282" i="1"/>
  <c r="C291" i="1"/>
  <c r="C480" i="1"/>
  <c r="C287" i="1"/>
  <c r="C476" i="1"/>
  <c r="C286" i="1"/>
  <c r="C475" i="1"/>
  <c r="C474" i="1"/>
  <c r="C285" i="1"/>
  <c r="D492" i="1"/>
  <c r="I19" i="13" l="1"/>
  <c r="D19" i="13"/>
  <c r="J19" i="13" s="1"/>
  <c r="I31" i="13"/>
  <c r="D31" i="13"/>
  <c r="J31" i="13" s="1"/>
  <c r="I20" i="13"/>
  <c r="D20" i="13"/>
  <c r="J20" i="13" s="1"/>
  <c r="I5" i="13"/>
  <c r="D5" i="13"/>
  <c r="J5" i="13" s="1"/>
  <c r="I22" i="13"/>
  <c r="D22" i="13"/>
  <c r="J22" i="13" s="1"/>
  <c r="I34" i="13"/>
  <c r="D34" i="13"/>
  <c r="J34" i="13" s="1"/>
  <c r="I32" i="13"/>
  <c r="D32" i="13"/>
  <c r="J32" i="13" s="1"/>
  <c r="I26" i="13"/>
  <c r="D26" i="13"/>
  <c r="J26" i="13" s="1"/>
  <c r="I25" i="13"/>
  <c r="D25" i="13"/>
  <c r="J25" i="13" s="1"/>
  <c r="I23" i="13"/>
  <c r="D23" i="13"/>
  <c r="J23" i="13" s="1"/>
  <c r="I21" i="13"/>
  <c r="D21" i="13"/>
  <c r="J21" i="13" s="1"/>
  <c r="I10" i="13"/>
  <c r="D10" i="13"/>
  <c r="J10" i="13" s="1"/>
  <c r="I29" i="13"/>
  <c r="D29" i="13"/>
  <c r="J29" i="13" s="1"/>
  <c r="I24" i="13"/>
  <c r="D24" i="13"/>
  <c r="J24" i="13" s="1"/>
  <c r="I16" i="13"/>
  <c r="D16" i="13"/>
  <c r="J16" i="13" s="1"/>
  <c r="I30" i="13"/>
  <c r="D30" i="13"/>
  <c r="J30" i="13" s="1"/>
  <c r="I11" i="13"/>
  <c r="D11" i="13"/>
  <c r="J11" i="13" s="1"/>
  <c r="I9" i="13"/>
  <c r="D9" i="13"/>
  <c r="J9" i="13" s="1"/>
  <c r="I6" i="13"/>
  <c r="D6" i="13"/>
  <c r="J6" i="13" s="1"/>
  <c r="I8" i="13"/>
  <c r="D8" i="13"/>
  <c r="J8" i="13" s="1"/>
  <c r="C319" i="1"/>
  <c r="I35" i="13"/>
  <c r="C509" i="1"/>
  <c r="E529" i="1"/>
  <c r="G529" i="1"/>
  <c r="I529" i="1"/>
  <c r="K529" i="1"/>
  <c r="M529" i="1"/>
  <c r="O529" i="1"/>
  <c r="Q529" i="1"/>
  <c r="S529" i="1"/>
  <c r="U529" i="1"/>
  <c r="W529" i="1"/>
  <c r="Y529" i="1"/>
  <c r="AA529" i="1"/>
  <c r="AC529" i="1"/>
  <c r="AE529" i="1"/>
  <c r="AG529" i="1"/>
  <c r="D529" i="1"/>
  <c r="F529" i="1"/>
  <c r="H529" i="1"/>
  <c r="J529" i="1"/>
  <c r="L529" i="1"/>
  <c r="N529" i="1"/>
  <c r="P529" i="1"/>
  <c r="R529" i="1"/>
  <c r="T529" i="1"/>
  <c r="V529" i="1"/>
  <c r="X529" i="1"/>
  <c r="Z529" i="1"/>
  <c r="AB529" i="1"/>
  <c r="AD529" i="1"/>
  <c r="AF529" i="1"/>
  <c r="C508" i="1"/>
  <c r="D530" i="1"/>
  <c r="F530" i="1"/>
  <c r="H530" i="1"/>
  <c r="J530" i="1"/>
  <c r="L530" i="1"/>
  <c r="N530" i="1"/>
  <c r="P530" i="1"/>
  <c r="R530" i="1"/>
  <c r="T530" i="1"/>
  <c r="V530" i="1"/>
  <c r="X530" i="1"/>
  <c r="Z530" i="1"/>
  <c r="AB530" i="1"/>
  <c r="AD530" i="1"/>
  <c r="AF530" i="1"/>
  <c r="E530" i="1"/>
  <c r="G530" i="1"/>
  <c r="I530" i="1"/>
  <c r="K530" i="1"/>
  <c r="M530" i="1"/>
  <c r="O530" i="1"/>
  <c r="Q530" i="1"/>
  <c r="S530" i="1"/>
  <c r="U530" i="1"/>
  <c r="W530" i="1"/>
  <c r="Y530" i="1"/>
  <c r="AA530" i="1"/>
  <c r="AC530" i="1"/>
  <c r="AE530" i="1"/>
  <c r="AG530" i="1"/>
  <c r="D521" i="1"/>
  <c r="E522" i="1"/>
  <c r="AV7" i="10"/>
  <c r="AV6" i="10"/>
  <c r="AV8" i="10"/>
  <c r="AV19" i="10"/>
  <c r="AV20" i="10"/>
  <c r="AW233" i="10"/>
  <c r="AW232" i="10"/>
  <c r="AW229" i="10"/>
  <c r="AW228" i="10"/>
  <c r="AW225" i="10"/>
  <c r="AW224" i="10"/>
  <c r="AW221" i="10"/>
  <c r="AW220" i="10"/>
  <c r="AW235" i="10"/>
  <c r="AW234" i="10"/>
  <c r="AW231" i="10"/>
  <c r="AW230" i="10"/>
  <c r="AW227" i="10"/>
  <c r="AW226" i="10"/>
  <c r="AW223" i="10"/>
  <c r="AW222" i="10"/>
  <c r="AW219" i="10"/>
  <c r="AW218" i="10"/>
  <c r="AW215" i="10"/>
  <c r="AW214" i="10"/>
  <c r="AW211" i="10"/>
  <c r="AW210" i="10"/>
  <c r="AW207" i="10"/>
  <c r="AW217" i="10"/>
  <c r="AW216" i="10"/>
  <c r="AW213" i="10"/>
  <c r="AW212" i="10"/>
  <c r="AW209" i="10"/>
  <c r="AW208" i="10"/>
  <c r="AW203" i="10"/>
  <c r="AW202" i="10"/>
  <c r="AW199" i="10"/>
  <c r="AW198" i="10"/>
  <c r="AW195" i="10"/>
  <c r="AW194" i="10"/>
  <c r="AW191" i="10"/>
  <c r="AW190" i="10"/>
  <c r="AW187" i="10"/>
  <c r="AW186" i="10"/>
  <c r="AW183" i="10"/>
  <c r="AW182" i="10"/>
  <c r="AW179" i="10"/>
  <c r="AW178" i="10"/>
  <c r="AW205" i="10"/>
  <c r="AW204" i="10"/>
  <c r="AW201" i="10"/>
  <c r="AW200" i="10"/>
  <c r="AW197" i="10"/>
  <c r="AW196" i="10"/>
  <c r="AW193" i="10"/>
  <c r="AW192" i="10"/>
  <c r="AW189" i="10"/>
  <c r="AW188" i="10"/>
  <c r="AW185" i="10"/>
  <c r="AW184" i="10"/>
  <c r="AW181" i="10"/>
  <c r="AW180" i="10"/>
  <c r="AW177" i="10"/>
  <c r="AW175" i="10"/>
  <c r="AW174" i="10"/>
  <c r="AW171" i="10"/>
  <c r="AW170" i="10"/>
  <c r="AW167" i="10"/>
  <c r="AW166" i="10"/>
  <c r="AW163" i="10"/>
  <c r="AW162" i="10"/>
  <c r="AW159" i="10"/>
  <c r="AW158" i="10"/>
  <c r="AW155" i="10"/>
  <c r="AW154" i="10"/>
  <c r="AW151" i="10"/>
  <c r="AW150" i="10"/>
  <c r="AW147" i="10"/>
  <c r="AW145" i="10"/>
  <c r="AW144" i="10"/>
  <c r="AW173" i="10"/>
  <c r="AW172" i="10"/>
  <c r="AW169" i="10"/>
  <c r="AW168" i="10"/>
  <c r="AW165" i="10"/>
  <c r="AW164" i="10"/>
  <c r="AW161" i="10"/>
  <c r="AW160" i="10"/>
  <c r="AW157" i="10"/>
  <c r="AW156" i="10"/>
  <c r="AW153" i="10"/>
  <c r="AW152" i="10"/>
  <c r="AW149" i="10"/>
  <c r="AW148" i="10"/>
  <c r="AW143" i="10"/>
  <c r="AW142" i="10"/>
  <c r="AW141" i="10"/>
  <c r="AW140" i="10"/>
  <c r="AW137" i="10"/>
  <c r="AW136" i="10"/>
  <c r="AW133" i="10"/>
  <c r="AW132" i="10"/>
  <c r="AW129" i="10"/>
  <c r="AW128" i="10"/>
  <c r="AW125" i="10"/>
  <c r="AW124" i="10"/>
  <c r="AW121" i="10"/>
  <c r="AW120" i="10"/>
  <c r="AW117" i="10"/>
  <c r="AW115" i="10"/>
  <c r="AW114" i="10"/>
  <c r="AW111" i="10"/>
  <c r="AW110" i="10"/>
  <c r="AW107" i="10"/>
  <c r="AW106" i="10"/>
  <c r="AW103" i="10"/>
  <c r="AW102" i="10"/>
  <c r="AW99" i="10"/>
  <c r="AW98" i="10"/>
  <c r="AW95" i="10"/>
  <c r="AW94" i="10"/>
  <c r="AW91" i="10"/>
  <c r="AW90" i="10"/>
  <c r="AW87" i="10"/>
  <c r="AW85" i="10"/>
  <c r="AW84" i="10"/>
  <c r="AW81" i="10"/>
  <c r="AW80" i="10"/>
  <c r="AW139" i="10"/>
  <c r="AW138" i="10"/>
  <c r="AW135" i="10"/>
  <c r="AW134" i="10"/>
  <c r="AW131" i="10"/>
  <c r="AW130" i="10"/>
  <c r="AW127" i="10"/>
  <c r="AW126" i="10"/>
  <c r="AW123" i="10"/>
  <c r="AW122" i="10"/>
  <c r="AW119" i="10"/>
  <c r="AW118" i="10"/>
  <c r="AW113" i="10"/>
  <c r="AW112" i="10"/>
  <c r="AW109" i="10"/>
  <c r="AW108" i="10"/>
  <c r="AW105" i="10"/>
  <c r="AW104" i="10"/>
  <c r="AW101" i="10"/>
  <c r="AW100" i="10"/>
  <c r="AW97" i="10"/>
  <c r="AW96" i="10"/>
  <c r="AW93" i="10"/>
  <c r="AW92" i="10"/>
  <c r="AW89" i="10"/>
  <c r="AW88" i="10"/>
  <c r="AW83" i="10"/>
  <c r="AW82" i="10"/>
  <c r="AW79" i="10"/>
  <c r="AW77" i="10"/>
  <c r="AW76" i="10"/>
  <c r="AW73" i="10"/>
  <c r="AW72" i="10"/>
  <c r="AW69" i="10"/>
  <c r="AW68" i="10"/>
  <c r="AW65" i="10"/>
  <c r="AW64" i="10"/>
  <c r="AW61" i="10"/>
  <c r="AW60" i="10"/>
  <c r="AW57" i="10"/>
  <c r="AW78" i="10"/>
  <c r="AW75" i="10"/>
  <c r="AW74" i="10"/>
  <c r="AW71" i="10"/>
  <c r="AW70" i="10"/>
  <c r="AW67" i="10"/>
  <c r="AW66" i="10"/>
  <c r="AW63" i="10"/>
  <c r="AW62" i="10"/>
  <c r="AW59" i="10"/>
  <c r="AW58" i="10"/>
  <c r="AX2" i="10"/>
  <c r="AW30" i="10"/>
  <c r="AW34" i="10"/>
  <c r="AW38" i="10"/>
  <c r="AW42" i="10"/>
  <c r="AW46" i="10"/>
  <c r="AW50" i="10"/>
  <c r="AW29" i="10"/>
  <c r="AW33" i="10"/>
  <c r="AW37" i="10"/>
  <c r="AW41" i="10"/>
  <c r="AW45" i="10"/>
  <c r="AW49" i="10"/>
  <c r="AW54" i="10"/>
  <c r="AW53" i="10"/>
  <c r="AW44" i="10"/>
  <c r="AW27" i="10"/>
  <c r="AW35" i="10"/>
  <c r="AW43" i="10"/>
  <c r="AW51" i="10"/>
  <c r="AW55" i="10"/>
  <c r="AW28" i="10"/>
  <c r="AW32" i="10"/>
  <c r="AW36" i="10"/>
  <c r="AW40" i="10"/>
  <c r="AW48" i="10"/>
  <c r="AW31" i="10"/>
  <c r="AW39" i="10"/>
  <c r="AW47" i="10"/>
  <c r="AW52" i="10"/>
  <c r="AV15" i="10"/>
  <c r="AV17" i="10"/>
  <c r="AV16" i="10"/>
  <c r="AV18" i="10"/>
  <c r="AV9" i="10"/>
  <c r="AV11" i="10"/>
  <c r="AV10" i="10"/>
  <c r="AV12" i="10"/>
  <c r="AV3" i="10"/>
  <c r="AV4" i="10"/>
  <c r="AV5" i="10"/>
  <c r="AV13" i="10"/>
  <c r="AV14" i="10"/>
  <c r="I521" i="1"/>
  <c r="C306" i="1"/>
  <c r="C310" i="1"/>
  <c r="C496" i="1"/>
  <c r="C497" i="1"/>
  <c r="C307" i="1"/>
  <c r="C309" i="1"/>
  <c r="C305" i="1"/>
  <c r="C493" i="1"/>
  <c r="C498" i="1"/>
  <c r="C494" i="1"/>
  <c r="C500" i="1"/>
  <c r="C499" i="1"/>
  <c r="C495" i="1"/>
  <c r="C492" i="1"/>
  <c r="C506" i="1"/>
  <c r="C503" i="1"/>
  <c r="C501" i="1"/>
  <c r="C505" i="1"/>
  <c r="C502" i="1"/>
  <c r="C504" i="1"/>
  <c r="C507" i="1"/>
  <c r="D528" i="1"/>
  <c r="H528" i="1"/>
  <c r="L528" i="1"/>
  <c r="P528" i="1"/>
  <c r="T528" i="1"/>
  <c r="X528" i="1"/>
  <c r="AB528" i="1"/>
  <c r="AF528" i="1"/>
  <c r="G528" i="1"/>
  <c r="K528" i="1"/>
  <c r="O528" i="1"/>
  <c r="S528" i="1"/>
  <c r="W528" i="1"/>
  <c r="AA528" i="1"/>
  <c r="AE528" i="1"/>
  <c r="F528" i="1"/>
  <c r="J528" i="1"/>
  <c r="N528" i="1"/>
  <c r="R528" i="1"/>
  <c r="V528" i="1"/>
  <c r="Z528" i="1"/>
  <c r="AD528" i="1"/>
  <c r="E528" i="1"/>
  <c r="I528" i="1"/>
  <c r="M528" i="1"/>
  <c r="Q528" i="1"/>
  <c r="U528" i="1"/>
  <c r="Y528" i="1"/>
  <c r="AC528" i="1"/>
  <c r="AG528" i="1"/>
  <c r="E527" i="1"/>
  <c r="G527" i="1"/>
  <c r="I527" i="1"/>
  <c r="K527" i="1"/>
  <c r="M527" i="1"/>
  <c r="O527" i="1"/>
  <c r="Q527" i="1"/>
  <c r="S527" i="1"/>
  <c r="U527" i="1"/>
  <c r="W527" i="1"/>
  <c r="Y527" i="1"/>
  <c r="AA527" i="1"/>
  <c r="AC527" i="1"/>
  <c r="AE527" i="1"/>
  <c r="AG527" i="1"/>
  <c r="D527" i="1"/>
  <c r="F527" i="1"/>
  <c r="H527" i="1"/>
  <c r="J527" i="1"/>
  <c r="L527" i="1"/>
  <c r="N527" i="1"/>
  <c r="P527" i="1"/>
  <c r="R527" i="1"/>
  <c r="T527" i="1"/>
  <c r="V527" i="1"/>
  <c r="X527" i="1"/>
  <c r="Z527" i="1"/>
  <c r="AB527" i="1"/>
  <c r="AD527" i="1"/>
  <c r="AF527" i="1"/>
  <c r="E523" i="1"/>
  <c r="D523" i="1"/>
  <c r="G523" i="1"/>
  <c r="I523" i="1"/>
  <c r="K523" i="1"/>
  <c r="M523" i="1"/>
  <c r="O523" i="1"/>
  <c r="Q523" i="1"/>
  <c r="S523" i="1"/>
  <c r="U523" i="1"/>
  <c r="W523" i="1"/>
  <c r="Y523" i="1"/>
  <c r="AA523" i="1"/>
  <c r="AC523" i="1"/>
  <c r="AE523" i="1"/>
  <c r="AG523" i="1"/>
  <c r="F523" i="1"/>
  <c r="H523" i="1"/>
  <c r="J523" i="1"/>
  <c r="L523" i="1"/>
  <c r="N523" i="1"/>
  <c r="P523" i="1"/>
  <c r="R523" i="1"/>
  <c r="T523" i="1"/>
  <c r="V523" i="1"/>
  <c r="X523" i="1"/>
  <c r="Z523" i="1"/>
  <c r="AB523" i="1"/>
  <c r="AD523" i="1"/>
  <c r="AF523" i="1"/>
  <c r="D524" i="1"/>
  <c r="F524" i="1"/>
  <c r="H524" i="1"/>
  <c r="J524" i="1"/>
  <c r="L524" i="1"/>
  <c r="N524" i="1"/>
  <c r="P524" i="1"/>
  <c r="R524" i="1"/>
  <c r="T524" i="1"/>
  <c r="V524" i="1"/>
  <c r="X524" i="1"/>
  <c r="Z524" i="1"/>
  <c r="AB524" i="1"/>
  <c r="AD524" i="1"/>
  <c r="AF524" i="1"/>
  <c r="E524" i="1"/>
  <c r="G524" i="1"/>
  <c r="I524" i="1"/>
  <c r="K524" i="1"/>
  <c r="M524" i="1"/>
  <c r="O524" i="1"/>
  <c r="Q524" i="1"/>
  <c r="S524" i="1"/>
  <c r="U524" i="1"/>
  <c r="W524" i="1"/>
  <c r="Y524" i="1"/>
  <c r="AA524" i="1"/>
  <c r="AC524" i="1"/>
  <c r="AE524" i="1"/>
  <c r="AG524" i="1"/>
  <c r="C314" i="1"/>
  <c r="C316" i="1"/>
  <c r="C318" i="1"/>
  <c r="C312" i="1"/>
  <c r="C315" i="1"/>
  <c r="C317" i="1"/>
  <c r="C313" i="1"/>
  <c r="E525" i="1"/>
  <c r="G525" i="1"/>
  <c r="I525" i="1"/>
  <c r="K525" i="1"/>
  <c r="M525" i="1"/>
  <c r="O525" i="1"/>
  <c r="Q525" i="1"/>
  <c r="S525" i="1"/>
  <c r="U525" i="1"/>
  <c r="W525" i="1"/>
  <c r="Y525" i="1"/>
  <c r="AA525" i="1"/>
  <c r="AC525" i="1"/>
  <c r="AE525" i="1"/>
  <c r="AG525" i="1"/>
  <c r="D525" i="1"/>
  <c r="F525" i="1"/>
  <c r="H525" i="1"/>
  <c r="J525" i="1"/>
  <c r="L525" i="1"/>
  <c r="N525" i="1"/>
  <c r="P525" i="1"/>
  <c r="R525" i="1"/>
  <c r="T525" i="1"/>
  <c r="V525" i="1"/>
  <c r="X525" i="1"/>
  <c r="Z525" i="1"/>
  <c r="AB525" i="1"/>
  <c r="AD525" i="1"/>
  <c r="AF525" i="1"/>
  <c r="D526" i="1"/>
  <c r="F526" i="1"/>
  <c r="H526" i="1"/>
  <c r="J526" i="1"/>
  <c r="L526" i="1"/>
  <c r="N526" i="1"/>
  <c r="P526" i="1"/>
  <c r="R526" i="1"/>
  <c r="T526" i="1"/>
  <c r="V526" i="1"/>
  <c r="X526" i="1"/>
  <c r="Z526" i="1"/>
  <c r="AB526" i="1"/>
  <c r="AD526" i="1"/>
  <c r="AF526" i="1"/>
  <c r="E526" i="1"/>
  <c r="G526" i="1"/>
  <c r="I526" i="1"/>
  <c r="K526" i="1"/>
  <c r="M526" i="1"/>
  <c r="O526" i="1"/>
  <c r="Q526" i="1"/>
  <c r="S526" i="1"/>
  <c r="U526" i="1"/>
  <c r="W526" i="1"/>
  <c r="Y526" i="1"/>
  <c r="AA526" i="1"/>
  <c r="AC526" i="1"/>
  <c r="AE526" i="1"/>
  <c r="AG526" i="1"/>
  <c r="L518" i="1"/>
  <c r="K515" i="1"/>
  <c r="L516" i="1"/>
  <c r="I517" i="1"/>
  <c r="K517" i="1"/>
  <c r="M517" i="1"/>
  <c r="O517" i="1"/>
  <c r="Q517" i="1"/>
  <c r="S517" i="1"/>
  <c r="U517" i="1"/>
  <c r="W517" i="1"/>
  <c r="Y517" i="1"/>
  <c r="AA517" i="1"/>
  <c r="AC517" i="1"/>
  <c r="AE517" i="1"/>
  <c r="AG517" i="1"/>
  <c r="E517" i="1"/>
  <c r="G517" i="1"/>
  <c r="J517" i="1"/>
  <c r="L517" i="1"/>
  <c r="N517" i="1"/>
  <c r="P517" i="1"/>
  <c r="R517" i="1"/>
  <c r="T517" i="1"/>
  <c r="V517" i="1"/>
  <c r="X517" i="1"/>
  <c r="Z517" i="1"/>
  <c r="AB517" i="1"/>
  <c r="AD517" i="1"/>
  <c r="AF517" i="1"/>
  <c r="F517" i="1"/>
  <c r="H517" i="1"/>
  <c r="D517" i="1"/>
  <c r="J514" i="1"/>
  <c r="L514" i="1"/>
  <c r="N514" i="1"/>
  <c r="P514" i="1"/>
  <c r="R514" i="1"/>
  <c r="T514" i="1"/>
  <c r="V514" i="1"/>
  <c r="X514" i="1"/>
  <c r="Z514" i="1"/>
  <c r="AB514" i="1"/>
  <c r="AD514" i="1"/>
  <c r="AF514" i="1"/>
  <c r="E514" i="1"/>
  <c r="G514" i="1"/>
  <c r="D514" i="1"/>
  <c r="I514" i="1"/>
  <c r="K514" i="1"/>
  <c r="M514" i="1"/>
  <c r="O514" i="1"/>
  <c r="Q514" i="1"/>
  <c r="S514" i="1"/>
  <c r="U514" i="1"/>
  <c r="W514" i="1"/>
  <c r="Y514" i="1"/>
  <c r="AA514" i="1"/>
  <c r="AC514" i="1"/>
  <c r="AE514" i="1"/>
  <c r="AG514" i="1"/>
  <c r="F514" i="1"/>
  <c r="H514" i="1"/>
  <c r="F518" i="1"/>
  <c r="AE518" i="1"/>
  <c r="AA518" i="1"/>
  <c r="W518" i="1"/>
  <c r="S518" i="1"/>
  <c r="O518" i="1"/>
  <c r="K518" i="1"/>
  <c r="E518" i="1"/>
  <c r="AD518" i="1"/>
  <c r="Z518" i="1"/>
  <c r="V518" i="1"/>
  <c r="R518" i="1"/>
  <c r="N518" i="1"/>
  <c r="J518" i="1"/>
  <c r="H515" i="1"/>
  <c r="AF515" i="1"/>
  <c r="AB515" i="1"/>
  <c r="X515" i="1"/>
  <c r="T515" i="1"/>
  <c r="P515" i="1"/>
  <c r="L515" i="1"/>
  <c r="G515" i="1"/>
  <c r="AG515" i="1"/>
  <c r="AC515" i="1"/>
  <c r="Y515" i="1"/>
  <c r="U515" i="1"/>
  <c r="Q515" i="1"/>
  <c r="M515" i="1"/>
  <c r="I515" i="1"/>
  <c r="F516" i="1"/>
  <c r="AE516" i="1"/>
  <c r="AA516" i="1"/>
  <c r="W516" i="1"/>
  <c r="S516" i="1"/>
  <c r="O516" i="1"/>
  <c r="K516" i="1"/>
  <c r="E516" i="1"/>
  <c r="AD516" i="1"/>
  <c r="Z516" i="1"/>
  <c r="V516" i="1"/>
  <c r="R516" i="1"/>
  <c r="N516" i="1"/>
  <c r="J516" i="1"/>
  <c r="I513" i="1"/>
  <c r="K513" i="1"/>
  <c r="M513" i="1"/>
  <c r="O513" i="1"/>
  <c r="Q513" i="1"/>
  <c r="S513" i="1"/>
  <c r="U513" i="1"/>
  <c r="W513" i="1"/>
  <c r="Y513" i="1"/>
  <c r="AA513" i="1"/>
  <c r="AC513" i="1"/>
  <c r="AE513" i="1"/>
  <c r="AG513" i="1"/>
  <c r="E513" i="1"/>
  <c r="G513" i="1"/>
  <c r="J513" i="1"/>
  <c r="L513" i="1"/>
  <c r="N513" i="1"/>
  <c r="P513" i="1"/>
  <c r="R513" i="1"/>
  <c r="T513" i="1"/>
  <c r="V513" i="1"/>
  <c r="X513" i="1"/>
  <c r="Z513" i="1"/>
  <c r="AB513" i="1"/>
  <c r="AD513" i="1"/>
  <c r="AF513" i="1"/>
  <c r="F513" i="1"/>
  <c r="H513" i="1"/>
  <c r="D513" i="1"/>
  <c r="H518" i="1"/>
  <c r="AG518" i="1"/>
  <c r="AC518" i="1"/>
  <c r="Y518" i="1"/>
  <c r="U518" i="1"/>
  <c r="Q518" i="1"/>
  <c r="M518" i="1"/>
  <c r="I518" i="1"/>
  <c r="G518" i="1"/>
  <c r="AF518" i="1"/>
  <c r="AB518" i="1"/>
  <c r="X518" i="1"/>
  <c r="T518" i="1"/>
  <c r="P518" i="1"/>
  <c r="AD515" i="1"/>
  <c r="Z515" i="1"/>
  <c r="V515" i="1"/>
  <c r="R515" i="1"/>
  <c r="N515" i="1"/>
  <c r="J515" i="1"/>
  <c r="AE515" i="1"/>
  <c r="AA515" i="1"/>
  <c r="W515" i="1"/>
  <c r="S515" i="1"/>
  <c r="O515" i="1"/>
  <c r="H516" i="1"/>
  <c r="AG516" i="1"/>
  <c r="AC516" i="1"/>
  <c r="Y516" i="1"/>
  <c r="U516" i="1"/>
  <c r="Q516" i="1"/>
  <c r="M516" i="1"/>
  <c r="I516" i="1"/>
  <c r="G516" i="1"/>
  <c r="AF516" i="1"/>
  <c r="AB516" i="1"/>
  <c r="X516" i="1"/>
  <c r="T516" i="1"/>
  <c r="P516" i="1"/>
  <c r="K519" i="1"/>
  <c r="L520" i="1"/>
  <c r="J522" i="1"/>
  <c r="I519" i="1"/>
  <c r="J520" i="1"/>
  <c r="F519" i="1"/>
  <c r="H520" i="1"/>
  <c r="G520" i="1"/>
  <c r="H522" i="1"/>
  <c r="AG522" i="1"/>
  <c r="AC522" i="1"/>
  <c r="Y522" i="1"/>
  <c r="U522" i="1"/>
  <c r="Q522" i="1"/>
  <c r="M522" i="1"/>
  <c r="I522" i="1"/>
  <c r="G522" i="1"/>
  <c r="AF522" i="1"/>
  <c r="AB522" i="1"/>
  <c r="X522" i="1"/>
  <c r="T522" i="1"/>
  <c r="P522" i="1"/>
  <c r="L522" i="1"/>
  <c r="AD519" i="1"/>
  <c r="Z519" i="1"/>
  <c r="V519" i="1"/>
  <c r="R519" i="1"/>
  <c r="N519" i="1"/>
  <c r="J519" i="1"/>
  <c r="AE519" i="1"/>
  <c r="AA519" i="1"/>
  <c r="W519" i="1"/>
  <c r="S519" i="1"/>
  <c r="O519" i="1"/>
  <c r="AG520" i="1"/>
  <c r="AC520" i="1"/>
  <c r="Y520" i="1"/>
  <c r="U520" i="1"/>
  <c r="Q520" i="1"/>
  <c r="M520" i="1"/>
  <c r="I520" i="1"/>
  <c r="AF520" i="1"/>
  <c r="AB520" i="1"/>
  <c r="X520" i="1"/>
  <c r="T520" i="1"/>
  <c r="P520" i="1"/>
  <c r="F521" i="1"/>
  <c r="AD521" i="1"/>
  <c r="Z521" i="1"/>
  <c r="V521" i="1"/>
  <c r="R521" i="1"/>
  <c r="N521" i="1"/>
  <c r="J521" i="1"/>
  <c r="AE521" i="1"/>
  <c r="AA521" i="1"/>
  <c r="W521" i="1"/>
  <c r="S521" i="1"/>
  <c r="O521" i="1"/>
  <c r="K521" i="1"/>
  <c r="F522" i="1"/>
  <c r="AE522" i="1"/>
  <c r="AA522" i="1"/>
  <c r="W522" i="1"/>
  <c r="S522" i="1"/>
  <c r="O522" i="1"/>
  <c r="K522" i="1"/>
  <c r="AD522" i="1"/>
  <c r="Z522" i="1"/>
  <c r="V522" i="1"/>
  <c r="R522" i="1"/>
  <c r="N522" i="1"/>
  <c r="H519" i="1"/>
  <c r="AF519" i="1"/>
  <c r="AB519" i="1"/>
  <c r="X519" i="1"/>
  <c r="T519" i="1"/>
  <c r="P519" i="1"/>
  <c r="L519" i="1"/>
  <c r="G519" i="1"/>
  <c r="AG519" i="1"/>
  <c r="AC519" i="1"/>
  <c r="Y519" i="1"/>
  <c r="U519" i="1"/>
  <c r="Q519" i="1"/>
  <c r="M519" i="1"/>
  <c r="F520" i="1"/>
  <c r="AE520" i="1"/>
  <c r="AA520" i="1"/>
  <c r="W520" i="1"/>
  <c r="S520" i="1"/>
  <c r="O520" i="1"/>
  <c r="K520" i="1"/>
  <c r="AD520" i="1"/>
  <c r="Z520" i="1"/>
  <c r="V520" i="1"/>
  <c r="R520" i="1"/>
  <c r="N520" i="1"/>
  <c r="H521" i="1"/>
  <c r="AF521" i="1"/>
  <c r="AB521" i="1"/>
  <c r="X521" i="1"/>
  <c r="T521" i="1"/>
  <c r="P521" i="1"/>
  <c r="L521" i="1"/>
  <c r="G521" i="1"/>
  <c r="AG521" i="1"/>
  <c r="AC521" i="1"/>
  <c r="Y521" i="1"/>
  <c r="U521" i="1"/>
  <c r="Q521" i="1"/>
  <c r="M521" i="1"/>
  <c r="C303" i="1"/>
  <c r="C308" i="1"/>
  <c r="C304" i="1"/>
  <c r="J35" i="13" l="1"/>
  <c r="AW10" i="10"/>
  <c r="AW12" i="10"/>
  <c r="AW9" i="10"/>
  <c r="AW11" i="10"/>
  <c r="AW14" i="10"/>
  <c r="AW13" i="10"/>
  <c r="AW6" i="10"/>
  <c r="AW8" i="10"/>
  <c r="AW7" i="10"/>
  <c r="AX235" i="10"/>
  <c r="AX234" i="10"/>
  <c r="AX231" i="10"/>
  <c r="AX230" i="10"/>
  <c r="AX227" i="10"/>
  <c r="AX226" i="10"/>
  <c r="AX223" i="10"/>
  <c r="AX222" i="10"/>
  <c r="AX219" i="10"/>
  <c r="AX233" i="10"/>
  <c r="AX232" i="10"/>
  <c r="AX229" i="10"/>
  <c r="AX228" i="10"/>
  <c r="AX225" i="10"/>
  <c r="AX224" i="10"/>
  <c r="AX221" i="10"/>
  <c r="AX220" i="10"/>
  <c r="AX217" i="10"/>
  <c r="AX216" i="10"/>
  <c r="AX213" i="10"/>
  <c r="AX212" i="10"/>
  <c r="AX209" i="10"/>
  <c r="AX208" i="10"/>
  <c r="AX218" i="10"/>
  <c r="AX215" i="10"/>
  <c r="AX214" i="10"/>
  <c r="AX211" i="10"/>
  <c r="AX210" i="10"/>
  <c r="AX207" i="10"/>
  <c r="AX205" i="10"/>
  <c r="AX204" i="10"/>
  <c r="AX201" i="10"/>
  <c r="AX200" i="10"/>
  <c r="AX197" i="10"/>
  <c r="AX196" i="10"/>
  <c r="AX193" i="10"/>
  <c r="AX192" i="10"/>
  <c r="AX189" i="10"/>
  <c r="AX188" i="10"/>
  <c r="AX185" i="10"/>
  <c r="AX184" i="10"/>
  <c r="AX181" i="10"/>
  <c r="AX180" i="10"/>
  <c r="AX177" i="10"/>
  <c r="AX175" i="10"/>
  <c r="AX203" i="10"/>
  <c r="AX202" i="10"/>
  <c r="AX199" i="10"/>
  <c r="AX198" i="10"/>
  <c r="AX195" i="10"/>
  <c r="AX194" i="10"/>
  <c r="AX191" i="10"/>
  <c r="AX190" i="10"/>
  <c r="AX187" i="10"/>
  <c r="AX186" i="10"/>
  <c r="AX183" i="10"/>
  <c r="AX182" i="10"/>
  <c r="AX179" i="10"/>
  <c r="AX178" i="10"/>
  <c r="AX174" i="10"/>
  <c r="AX173" i="10"/>
  <c r="AX172" i="10"/>
  <c r="AX169" i="10"/>
  <c r="AX168" i="10"/>
  <c r="AX165" i="10"/>
  <c r="AX164" i="10"/>
  <c r="AX161" i="10"/>
  <c r="AX160" i="10"/>
  <c r="AX157" i="10"/>
  <c r="AX156" i="10"/>
  <c r="AX153" i="10"/>
  <c r="AX152" i="10"/>
  <c r="AX149" i="10"/>
  <c r="AX148" i="10"/>
  <c r="AX143" i="10"/>
  <c r="AX171" i="10"/>
  <c r="AX170" i="10"/>
  <c r="AX167" i="10"/>
  <c r="AX166" i="10"/>
  <c r="AX163" i="10"/>
  <c r="AX162" i="10"/>
  <c r="AX159" i="10"/>
  <c r="AX158" i="10"/>
  <c r="AX155" i="10"/>
  <c r="AX154" i="10"/>
  <c r="AX151" i="10"/>
  <c r="AX150" i="10"/>
  <c r="AX147" i="10"/>
  <c r="AX145" i="10"/>
  <c r="AX144" i="10"/>
  <c r="AX141" i="10"/>
  <c r="AX142" i="10"/>
  <c r="AX139" i="10"/>
  <c r="AX138" i="10"/>
  <c r="AX135" i="10"/>
  <c r="AX134" i="10"/>
  <c r="AX131" i="10"/>
  <c r="AX130" i="10"/>
  <c r="AX127" i="10"/>
  <c r="AX126" i="10"/>
  <c r="AX123" i="10"/>
  <c r="AX122" i="10"/>
  <c r="AX119" i="10"/>
  <c r="AX118" i="10"/>
  <c r="AX113" i="10"/>
  <c r="AX112" i="10"/>
  <c r="AX109" i="10"/>
  <c r="AX108" i="10"/>
  <c r="AX105" i="10"/>
  <c r="AX104" i="10"/>
  <c r="AX101" i="10"/>
  <c r="AX100" i="10"/>
  <c r="AX97" i="10"/>
  <c r="AX96" i="10"/>
  <c r="AX93" i="10"/>
  <c r="AX92" i="10"/>
  <c r="AX89" i="10"/>
  <c r="AX88" i="10"/>
  <c r="AX83" i="10"/>
  <c r="AX82" i="10"/>
  <c r="AX140" i="10"/>
  <c r="AX137" i="10"/>
  <c r="AX136" i="10"/>
  <c r="AX133" i="10"/>
  <c r="AX132" i="10"/>
  <c r="AX129" i="10"/>
  <c r="AX128" i="10"/>
  <c r="AX125" i="10"/>
  <c r="AX124" i="10"/>
  <c r="AX121" i="10"/>
  <c r="AX120" i="10"/>
  <c r="AX117" i="10"/>
  <c r="AX115" i="10"/>
  <c r="AX114" i="10"/>
  <c r="AX111" i="10"/>
  <c r="AX110" i="10"/>
  <c r="AX107" i="10"/>
  <c r="AX106" i="10"/>
  <c r="AX103" i="10"/>
  <c r="AX102" i="10"/>
  <c r="AX99" i="10"/>
  <c r="AX98" i="10"/>
  <c r="AX95" i="10"/>
  <c r="AX94" i="10"/>
  <c r="AX91" i="10"/>
  <c r="AX90" i="10"/>
  <c r="AX87" i="10"/>
  <c r="AX85" i="10"/>
  <c r="AX84" i="10"/>
  <c r="AX81" i="10"/>
  <c r="AX80" i="10"/>
  <c r="AX78" i="10"/>
  <c r="AX75" i="10"/>
  <c r="AX74" i="10"/>
  <c r="AX71" i="10"/>
  <c r="AX70" i="10"/>
  <c r="AX67" i="10"/>
  <c r="AX66" i="10"/>
  <c r="AX63" i="10"/>
  <c r="AX62" i="10"/>
  <c r="AX59" i="10"/>
  <c r="AX58" i="10"/>
  <c r="AX79" i="10"/>
  <c r="AX77" i="10"/>
  <c r="AX76" i="10"/>
  <c r="AX73" i="10"/>
  <c r="AX72" i="10"/>
  <c r="AX69" i="10"/>
  <c r="AX68" i="10"/>
  <c r="AX65" i="10"/>
  <c r="AX64" i="10"/>
  <c r="AX61" i="10"/>
  <c r="AX60" i="10"/>
  <c r="AX57" i="10"/>
  <c r="AX27" i="10"/>
  <c r="AX31" i="10"/>
  <c r="AX35" i="10"/>
  <c r="AX39" i="10"/>
  <c r="AX43" i="10"/>
  <c r="AX47" i="10"/>
  <c r="AX51" i="10"/>
  <c r="AX30" i="10"/>
  <c r="AX34" i="10"/>
  <c r="AX38" i="10"/>
  <c r="AX42" i="10"/>
  <c r="AX46" i="10"/>
  <c r="AX50" i="10"/>
  <c r="AX53" i="10"/>
  <c r="AX54" i="10"/>
  <c r="AX49" i="10"/>
  <c r="AX40" i="10"/>
  <c r="AX48" i="10"/>
  <c r="AX55" i="10"/>
  <c r="AY2" i="10"/>
  <c r="AX29" i="10"/>
  <c r="AX33" i="10"/>
  <c r="AX37" i="10"/>
  <c r="AX41" i="10"/>
  <c r="AX45" i="10"/>
  <c r="AX28" i="10"/>
  <c r="AX32" i="10"/>
  <c r="AX36" i="10"/>
  <c r="AX44" i="10"/>
  <c r="AX52" i="10"/>
  <c r="AW16" i="10"/>
  <c r="AW18" i="10"/>
  <c r="AW15" i="10"/>
  <c r="AW17" i="10"/>
  <c r="AW19" i="10"/>
  <c r="AW20" i="10"/>
  <c r="AW3" i="10"/>
  <c r="AW5" i="10"/>
  <c r="AW4" i="10"/>
  <c r="AW21" i="10"/>
  <c r="AY233" i="10" l="1"/>
  <c r="AY232" i="10"/>
  <c r="AY229" i="10"/>
  <c r="AY228" i="10"/>
  <c r="AY225" i="10"/>
  <c r="AY224" i="10"/>
  <c r="AY221" i="10"/>
  <c r="AY220" i="10"/>
  <c r="AY235" i="10"/>
  <c r="AY234" i="10"/>
  <c r="AY231" i="10"/>
  <c r="AY230" i="10"/>
  <c r="AY227" i="10"/>
  <c r="AY226" i="10"/>
  <c r="AY223" i="10"/>
  <c r="AY222" i="10"/>
  <c r="AY219" i="10"/>
  <c r="AY218" i="10"/>
  <c r="AY215" i="10"/>
  <c r="AY214" i="10"/>
  <c r="AY211" i="10"/>
  <c r="AY210" i="10"/>
  <c r="AY207" i="10"/>
  <c r="AY217" i="10"/>
  <c r="AY216" i="10"/>
  <c r="AY213" i="10"/>
  <c r="AY212" i="10"/>
  <c r="AY209" i="10"/>
  <c r="AY208" i="10"/>
  <c r="AY203" i="10"/>
  <c r="AY202" i="10"/>
  <c r="AY199" i="10"/>
  <c r="AY198" i="10"/>
  <c r="AY195" i="10"/>
  <c r="AY194" i="10"/>
  <c r="AY191" i="10"/>
  <c r="AY190" i="10"/>
  <c r="AY187" i="10"/>
  <c r="AY186" i="10"/>
  <c r="AY183" i="10"/>
  <c r="AY182" i="10"/>
  <c r="AY179" i="10"/>
  <c r="AY178" i="10"/>
  <c r="AY205" i="10"/>
  <c r="AY204" i="10"/>
  <c r="AY201" i="10"/>
  <c r="AY200" i="10"/>
  <c r="AY197" i="10"/>
  <c r="AY196" i="10"/>
  <c r="AY193" i="10"/>
  <c r="AY192" i="10"/>
  <c r="AY189" i="10"/>
  <c r="AY188" i="10"/>
  <c r="AY185" i="10"/>
  <c r="AY184" i="10"/>
  <c r="AY181" i="10"/>
  <c r="AY180" i="10"/>
  <c r="AY177" i="10"/>
  <c r="AY175" i="10"/>
  <c r="AY174" i="10"/>
  <c r="AY171" i="10"/>
  <c r="AY170" i="10"/>
  <c r="AY167" i="10"/>
  <c r="AY166" i="10"/>
  <c r="AY163" i="10"/>
  <c r="AY162" i="10"/>
  <c r="AY159" i="10"/>
  <c r="AY158" i="10"/>
  <c r="AY155" i="10"/>
  <c r="AY154" i="10"/>
  <c r="AY151" i="10"/>
  <c r="AY150" i="10"/>
  <c r="AY147" i="10"/>
  <c r="AY145" i="10"/>
  <c r="AY144" i="10"/>
  <c r="AY173" i="10"/>
  <c r="AY172" i="10"/>
  <c r="AY169" i="10"/>
  <c r="AY168" i="10"/>
  <c r="AY165" i="10"/>
  <c r="AY164" i="10"/>
  <c r="AY161" i="10"/>
  <c r="AY160" i="10"/>
  <c r="AY157" i="10"/>
  <c r="AY156" i="10"/>
  <c r="AY153" i="10"/>
  <c r="AY152" i="10"/>
  <c r="AY149" i="10"/>
  <c r="AY148" i="10"/>
  <c r="AY143" i="10"/>
  <c r="AY142" i="10"/>
  <c r="AY140" i="10"/>
  <c r="AY137" i="10"/>
  <c r="AY136" i="10"/>
  <c r="AY133" i="10"/>
  <c r="AY132" i="10"/>
  <c r="AY129" i="10"/>
  <c r="AY128" i="10"/>
  <c r="AY125" i="10"/>
  <c r="AY124" i="10"/>
  <c r="AY121" i="10"/>
  <c r="AY120" i="10"/>
  <c r="AY117" i="10"/>
  <c r="AY115" i="10"/>
  <c r="AY114" i="10"/>
  <c r="AY111" i="10"/>
  <c r="AY110" i="10"/>
  <c r="AY107" i="10"/>
  <c r="AY106" i="10"/>
  <c r="AY103" i="10"/>
  <c r="AY102" i="10"/>
  <c r="AY99" i="10"/>
  <c r="AY98" i="10"/>
  <c r="AY95" i="10"/>
  <c r="AY94" i="10"/>
  <c r="AY91" i="10"/>
  <c r="AY90" i="10"/>
  <c r="AY87" i="10"/>
  <c r="AY85" i="10"/>
  <c r="AY84" i="10"/>
  <c r="AY81" i="10"/>
  <c r="AY80" i="10"/>
  <c r="AY141" i="10"/>
  <c r="AY139" i="10"/>
  <c r="AY138" i="10"/>
  <c r="AY135" i="10"/>
  <c r="AY134" i="10"/>
  <c r="AY131" i="10"/>
  <c r="AY130" i="10"/>
  <c r="AY127" i="10"/>
  <c r="AY126" i="10"/>
  <c r="AY123" i="10"/>
  <c r="AY122" i="10"/>
  <c r="AY119" i="10"/>
  <c r="AY118" i="10"/>
  <c r="AY113" i="10"/>
  <c r="AY112" i="10"/>
  <c r="AY109" i="10"/>
  <c r="AY108" i="10"/>
  <c r="AY105" i="10"/>
  <c r="AY104" i="10"/>
  <c r="AY101" i="10"/>
  <c r="AY100" i="10"/>
  <c r="AY97" i="10"/>
  <c r="AY96" i="10"/>
  <c r="AY93" i="10"/>
  <c r="AY92" i="10"/>
  <c r="AY89" i="10"/>
  <c r="AY88" i="10"/>
  <c r="AY83" i="10"/>
  <c r="AY82" i="10"/>
  <c r="AY79" i="10"/>
  <c r="AY77" i="10"/>
  <c r="AY76" i="10"/>
  <c r="AY73" i="10"/>
  <c r="AY72" i="10"/>
  <c r="AY69" i="10"/>
  <c r="AY68" i="10"/>
  <c r="AY65" i="10"/>
  <c r="AY64" i="10"/>
  <c r="AY61" i="10"/>
  <c r="AY60" i="10"/>
  <c r="AY57" i="10"/>
  <c r="AY78" i="10"/>
  <c r="AY75" i="10"/>
  <c r="AY74" i="10"/>
  <c r="AY71" i="10"/>
  <c r="AY70" i="10"/>
  <c r="AY67" i="10"/>
  <c r="AY66" i="10"/>
  <c r="AY63" i="10"/>
  <c r="AY62" i="10"/>
  <c r="AY59" i="10"/>
  <c r="AY58" i="10"/>
  <c r="AZ2" i="10"/>
  <c r="AY30" i="10"/>
  <c r="AY34" i="10"/>
  <c r="AY38" i="10"/>
  <c r="AY42" i="10"/>
  <c r="AY46" i="10"/>
  <c r="AY29" i="10"/>
  <c r="AY33" i="10"/>
  <c r="AY45" i="10"/>
  <c r="AY52" i="10"/>
  <c r="AY28" i="10"/>
  <c r="AY32" i="10"/>
  <c r="AY36" i="10"/>
  <c r="AY40" i="10"/>
  <c r="AY44" i="10"/>
  <c r="AY48" i="10"/>
  <c r="AY27" i="10"/>
  <c r="AY31" i="10"/>
  <c r="AY35" i="10"/>
  <c r="AY39" i="10"/>
  <c r="AY43" i="10"/>
  <c r="AY47" i="10"/>
  <c r="AY51" i="10"/>
  <c r="AY54" i="10"/>
  <c r="AY55" i="10"/>
  <c r="AY50" i="10"/>
  <c r="AY37" i="10"/>
  <c r="AY41" i="10"/>
  <c r="AY49" i="10"/>
  <c r="AY53" i="10"/>
  <c r="AX16" i="10"/>
  <c r="AX18" i="10"/>
  <c r="AX15" i="10"/>
  <c r="AX17" i="10"/>
  <c r="AX10" i="10"/>
  <c r="AX12" i="10"/>
  <c r="AX9" i="10"/>
  <c r="AX11" i="10"/>
  <c r="AX4" i="10"/>
  <c r="AX5" i="10"/>
  <c r="AX3" i="10"/>
  <c r="AX14" i="10"/>
  <c r="AX13" i="10"/>
  <c r="AX6" i="10"/>
  <c r="AX8" i="10"/>
  <c r="AX7" i="10"/>
  <c r="AX19" i="10"/>
  <c r="AX20" i="10"/>
  <c r="AX21" i="10"/>
  <c r="AY7" i="10" l="1"/>
  <c r="AY6" i="10"/>
  <c r="AY8" i="10"/>
  <c r="AZ235" i="10"/>
  <c r="AZ234" i="10"/>
  <c r="AZ231" i="10"/>
  <c r="AZ230" i="10"/>
  <c r="AZ227" i="10"/>
  <c r="AZ226" i="10"/>
  <c r="AZ223" i="10"/>
  <c r="AZ222" i="10"/>
  <c r="AZ219" i="10"/>
  <c r="AZ233" i="10"/>
  <c r="AZ232" i="10"/>
  <c r="AZ229" i="10"/>
  <c r="AZ228" i="10"/>
  <c r="AZ225" i="10"/>
  <c r="AZ224" i="10"/>
  <c r="AZ221" i="10"/>
  <c r="AZ220" i="10"/>
  <c r="AZ217" i="10"/>
  <c r="AZ216" i="10"/>
  <c r="AZ213" i="10"/>
  <c r="AZ212" i="10"/>
  <c r="AZ209" i="10"/>
  <c r="AZ208" i="10"/>
  <c r="AZ218" i="10"/>
  <c r="AZ215" i="10"/>
  <c r="AZ214" i="10"/>
  <c r="AZ211" i="10"/>
  <c r="AZ210" i="10"/>
  <c r="AZ207" i="10"/>
  <c r="AZ205" i="10"/>
  <c r="AZ204" i="10"/>
  <c r="AZ201" i="10"/>
  <c r="AZ200" i="10"/>
  <c r="AZ197" i="10"/>
  <c r="AZ196" i="10"/>
  <c r="AZ193" i="10"/>
  <c r="AZ192" i="10"/>
  <c r="AZ189" i="10"/>
  <c r="AZ188" i="10"/>
  <c r="AZ185" i="10"/>
  <c r="AZ184" i="10"/>
  <c r="AZ181" i="10"/>
  <c r="AZ180" i="10"/>
  <c r="AZ177" i="10"/>
  <c r="AZ175" i="10"/>
  <c r="AZ203" i="10"/>
  <c r="AZ202" i="10"/>
  <c r="AZ199" i="10"/>
  <c r="AZ198" i="10"/>
  <c r="AZ195" i="10"/>
  <c r="AZ194" i="10"/>
  <c r="AZ191" i="10"/>
  <c r="AZ190" i="10"/>
  <c r="AZ187" i="10"/>
  <c r="AZ186" i="10"/>
  <c r="AZ183" i="10"/>
  <c r="AZ182" i="10"/>
  <c r="AZ179" i="10"/>
  <c r="AZ178" i="10"/>
  <c r="AZ173" i="10"/>
  <c r="AZ172" i="10"/>
  <c r="AZ169" i="10"/>
  <c r="AZ168" i="10"/>
  <c r="AZ165" i="10"/>
  <c r="AZ164" i="10"/>
  <c r="AZ161" i="10"/>
  <c r="AZ160" i="10"/>
  <c r="AZ157" i="10"/>
  <c r="AZ156" i="10"/>
  <c r="AZ153" i="10"/>
  <c r="AZ152" i="10"/>
  <c r="AZ149" i="10"/>
  <c r="AZ148" i="10"/>
  <c r="AZ143" i="10"/>
  <c r="AZ174" i="10"/>
  <c r="AZ171" i="10"/>
  <c r="AZ170" i="10"/>
  <c r="AZ167" i="10"/>
  <c r="AZ166" i="10"/>
  <c r="AZ163" i="10"/>
  <c r="AZ162" i="10"/>
  <c r="AZ159" i="10"/>
  <c r="AZ158" i="10"/>
  <c r="AZ155" i="10"/>
  <c r="AZ154" i="10"/>
  <c r="AZ151" i="10"/>
  <c r="AZ150" i="10"/>
  <c r="AZ147" i="10"/>
  <c r="AZ145" i="10"/>
  <c r="AZ144" i="10"/>
  <c r="AZ141" i="10"/>
  <c r="AZ139" i="10"/>
  <c r="AZ138" i="10"/>
  <c r="AZ135" i="10"/>
  <c r="AZ134" i="10"/>
  <c r="AZ131" i="10"/>
  <c r="AZ130" i="10"/>
  <c r="AZ127" i="10"/>
  <c r="AZ126" i="10"/>
  <c r="AZ123" i="10"/>
  <c r="AZ122" i="10"/>
  <c r="AZ119" i="10"/>
  <c r="AZ118" i="10"/>
  <c r="AZ113" i="10"/>
  <c r="AZ112" i="10"/>
  <c r="AZ109" i="10"/>
  <c r="AZ108" i="10"/>
  <c r="AZ105" i="10"/>
  <c r="AZ104" i="10"/>
  <c r="AZ101" i="10"/>
  <c r="AZ100" i="10"/>
  <c r="AZ97" i="10"/>
  <c r="AZ96" i="10"/>
  <c r="AZ93" i="10"/>
  <c r="AZ92" i="10"/>
  <c r="AZ89" i="10"/>
  <c r="AZ88" i="10"/>
  <c r="AZ83" i="10"/>
  <c r="AZ82" i="10"/>
  <c r="AZ142" i="10"/>
  <c r="AZ140" i="10"/>
  <c r="AZ137" i="10"/>
  <c r="AZ136" i="10"/>
  <c r="AZ133" i="10"/>
  <c r="AZ132" i="10"/>
  <c r="AZ129" i="10"/>
  <c r="AZ128" i="10"/>
  <c r="AZ125" i="10"/>
  <c r="AZ124" i="10"/>
  <c r="AZ121" i="10"/>
  <c r="AZ120" i="10"/>
  <c r="AZ117" i="10"/>
  <c r="AZ115" i="10"/>
  <c r="AZ114" i="10"/>
  <c r="AZ111" i="10"/>
  <c r="AZ110" i="10"/>
  <c r="AZ107" i="10"/>
  <c r="AZ106" i="10"/>
  <c r="AZ103" i="10"/>
  <c r="AZ102" i="10"/>
  <c r="AZ99" i="10"/>
  <c r="AZ98" i="10"/>
  <c r="AZ95" i="10"/>
  <c r="AZ94" i="10"/>
  <c r="AZ91" i="10"/>
  <c r="AZ90" i="10"/>
  <c r="AZ87" i="10"/>
  <c r="AZ85" i="10"/>
  <c r="AZ84" i="10"/>
  <c r="AZ81" i="10"/>
  <c r="AZ80" i="10"/>
  <c r="AZ79" i="10"/>
  <c r="AZ78" i="10"/>
  <c r="AZ75" i="10"/>
  <c r="AZ74" i="10"/>
  <c r="AZ71" i="10"/>
  <c r="AZ70" i="10"/>
  <c r="AZ67" i="10"/>
  <c r="AZ66" i="10"/>
  <c r="AZ63" i="10"/>
  <c r="AZ62" i="10"/>
  <c r="AZ59" i="10"/>
  <c r="AZ58" i="10"/>
  <c r="AZ77" i="10"/>
  <c r="AZ76" i="10"/>
  <c r="AZ73" i="10"/>
  <c r="AZ72" i="10"/>
  <c r="AZ69" i="10"/>
  <c r="AZ68" i="10"/>
  <c r="AZ65" i="10"/>
  <c r="AZ64" i="10"/>
  <c r="AZ61" i="10"/>
  <c r="AZ60" i="10"/>
  <c r="AZ57" i="10"/>
  <c r="AZ27" i="10"/>
  <c r="AZ31" i="10"/>
  <c r="AZ35" i="10"/>
  <c r="AZ39" i="10"/>
  <c r="AZ43" i="10"/>
  <c r="AZ47" i="10"/>
  <c r="AZ51" i="10"/>
  <c r="AZ30" i="10"/>
  <c r="AZ34" i="10"/>
  <c r="AZ38" i="10"/>
  <c r="AZ42" i="10"/>
  <c r="AZ46" i="10"/>
  <c r="AZ50" i="10"/>
  <c r="AZ53" i="10"/>
  <c r="AZ54" i="10"/>
  <c r="AZ29" i="10"/>
  <c r="AZ33" i="10"/>
  <c r="AZ37" i="10"/>
  <c r="AZ41" i="10"/>
  <c r="AZ45" i="10"/>
  <c r="AZ49" i="10"/>
  <c r="AZ28" i="10"/>
  <c r="AZ32" i="10"/>
  <c r="AZ36" i="10"/>
  <c r="AZ40" i="10"/>
  <c r="AZ44" i="10"/>
  <c r="AZ48" i="10"/>
  <c r="AZ52" i="10"/>
  <c r="AZ55" i="10"/>
  <c r="AY15" i="10"/>
  <c r="AY17" i="10"/>
  <c r="AY16" i="10"/>
  <c r="AY18" i="10"/>
  <c r="AY9" i="10"/>
  <c r="AY11" i="10"/>
  <c r="AY10" i="10"/>
  <c r="AY12" i="10"/>
  <c r="AY4" i="10"/>
  <c r="AY3" i="10"/>
  <c r="AY5" i="10"/>
  <c r="AY21" i="10"/>
  <c r="AY19" i="10"/>
  <c r="AY20" i="10"/>
  <c r="AY13" i="10"/>
  <c r="AY14" i="10"/>
  <c r="AZ15" i="10" l="1"/>
  <c r="AZ17" i="10"/>
  <c r="AZ16" i="10"/>
  <c r="AZ18" i="10"/>
  <c r="AZ9" i="10"/>
  <c r="AZ11" i="10"/>
  <c r="AZ10" i="10"/>
  <c r="AZ12" i="10"/>
  <c r="AZ3" i="10"/>
  <c r="AZ4" i="10"/>
  <c r="AZ5" i="10"/>
  <c r="AZ13" i="10"/>
  <c r="AZ14" i="10"/>
  <c r="AZ7" i="10"/>
  <c r="AZ8" i="10"/>
  <c r="AZ6" i="10"/>
  <c r="AZ19" i="10"/>
  <c r="AZ20" i="10"/>
  <c r="AZ21" i="10"/>
</calcChain>
</file>

<file path=xl/comments1.xml><?xml version="1.0" encoding="utf-8"?>
<comments xmlns="http://schemas.openxmlformats.org/spreadsheetml/2006/main">
  <authors>
    <author> LAK</author>
  </authors>
  <commentList>
    <comment ref="B2" authorId="0">
      <text>
        <r>
          <rPr>
            <b/>
            <sz val="8"/>
            <color indexed="81"/>
            <rFont val="Tahoma"/>
            <family val="2"/>
          </rPr>
          <t> LAK:</t>
        </r>
        <r>
          <rPr>
            <sz val="8"/>
            <color indexed="81"/>
            <rFont val="Tahoma"/>
            <family val="2"/>
          </rPr>
          <t xml:space="preserve">
from spreadsheet 20100610_EnvironmentalComplianceProjectResults_0022.xlsx in I:\Projects\0022-EnvironmentalComplianceProject - tab NPVRR
Assumed 2.1 M per unit in 2016 $</t>
        </r>
      </text>
    </comment>
    <comment ref="B8" authorId="0">
      <text>
        <r>
          <rPr>
            <b/>
            <sz val="8"/>
            <color indexed="81"/>
            <rFont val="Tahoma"/>
            <family val="2"/>
          </rPr>
          <t> LAK:</t>
        </r>
        <r>
          <rPr>
            <sz val="8"/>
            <color indexed="81"/>
            <rFont val="Tahoma"/>
            <family val="2"/>
          </rPr>
          <t xml:space="preserve">
ECR Filings\ECR Filing 2011\Reference\Finance &amp; Budgeting\2011-2013 MTP Unit Costs.xlsx</t>
        </r>
      </text>
    </comment>
  </commentList>
</comments>
</file>

<file path=xl/comments2.xml><?xml version="1.0" encoding="utf-8"?>
<comments xmlns="http://schemas.openxmlformats.org/spreadsheetml/2006/main">
  <authors>
    <author> LAK</author>
  </authors>
  <commentList>
    <comment ref="B1" authorId="0">
      <text>
        <r>
          <rPr>
            <b/>
            <sz val="8"/>
            <color indexed="81"/>
            <rFont val="Tahoma"/>
            <family val="2"/>
          </rPr>
          <t xml:space="preserve"> LAK:
</t>
        </r>
        <r>
          <rPr>
            <sz val="8"/>
            <color indexed="81"/>
            <rFont val="Tahoma"/>
            <family val="2"/>
          </rPr>
          <t>UPDATED!
BR GH MC and TC copied from Env Air Summary OM OCOS 5-12-11.xlsx
CR and GR copied from 20110321_B&amp;V_UnitConfiguration_2011IRP.xlsx</t>
        </r>
      </text>
    </comment>
    <comment ref="F36" authorId="0">
      <text>
        <r>
          <rPr>
            <b/>
            <sz val="8"/>
            <color indexed="81"/>
            <rFont val="Tahoma"/>
            <family val="2"/>
          </rPr>
          <t> LAK:</t>
        </r>
        <r>
          <rPr>
            <sz val="8"/>
            <color indexed="81"/>
            <rFont val="Tahoma"/>
            <family val="2"/>
          </rPr>
          <t xml:space="preserve">
not counting FOM from FGDs at CR since already have FGDs at CR - assume same FOM as current FGDs</t>
        </r>
      </text>
    </comment>
    <comment ref="F41" authorId="0">
      <text>
        <r>
          <rPr>
            <b/>
            <sz val="8"/>
            <color indexed="81"/>
            <rFont val="Tahoma"/>
            <family val="2"/>
          </rPr>
          <t> LAK:</t>
        </r>
        <r>
          <rPr>
            <sz val="8"/>
            <color indexed="81"/>
            <rFont val="Tahoma"/>
            <family val="2"/>
          </rPr>
          <t xml:space="preserve">
not counting FOM from FGDs at CR since already have FGDs at CR - assume same FOM as current FGDs</t>
        </r>
      </text>
    </comment>
    <comment ref="F46" authorId="0">
      <text>
        <r>
          <rPr>
            <b/>
            <sz val="8"/>
            <color indexed="81"/>
            <rFont val="Tahoma"/>
            <family val="2"/>
          </rPr>
          <t> LAK:</t>
        </r>
        <r>
          <rPr>
            <sz val="8"/>
            <color indexed="81"/>
            <rFont val="Tahoma"/>
            <family val="2"/>
          </rPr>
          <t xml:space="preserve">
not counting FOM from FGDs at CR since already have FGDs at CR - assume same FOM as current FGDs</t>
        </r>
      </text>
    </comment>
  </commentList>
</comments>
</file>

<file path=xl/comments3.xml><?xml version="1.0" encoding="utf-8"?>
<comments xmlns="http://schemas.openxmlformats.org/spreadsheetml/2006/main">
  <authors>
    <author> LAK</author>
  </authors>
  <commentList>
    <comment ref="D26" authorId="0">
      <text>
        <r>
          <rPr>
            <b/>
            <sz val="8"/>
            <color indexed="81"/>
            <rFont val="Tahoma"/>
            <family val="2"/>
          </rPr>
          <t> LAK:</t>
        </r>
        <r>
          <rPr>
            <sz val="8"/>
            <color indexed="81"/>
            <rFont val="Tahoma"/>
            <family val="2"/>
          </rPr>
          <t xml:space="preserve">
from MTPCapital.CER for $3.5M in 2011 $, escalating at 2.5%</t>
        </r>
      </text>
    </comment>
  </commentList>
</comments>
</file>

<file path=xl/comments4.xml><?xml version="1.0" encoding="utf-8"?>
<comments xmlns="http://schemas.openxmlformats.org/spreadsheetml/2006/main">
  <authors>
    <author> LAK</author>
  </authors>
  <commentList>
    <comment ref="C24" authorId="0">
      <text>
        <r>
          <rPr>
            <b/>
            <sz val="8"/>
            <color indexed="81"/>
            <rFont val="Tahoma"/>
            <family val="2"/>
          </rPr>
          <t> LAK:</t>
        </r>
        <r>
          <rPr>
            <sz val="8"/>
            <color indexed="81"/>
            <rFont val="Tahoma"/>
            <family val="2"/>
          </rPr>
          <t xml:space="preserve">
By-products\Brown\2011 Brown\CER Landfill\20110427_BrownLandfillPVRR_MSS.xlsx</t>
        </r>
      </text>
    </comment>
    <comment ref="C27" authorId="0">
      <text>
        <r>
          <rPr>
            <b/>
            <sz val="8"/>
            <color indexed="81"/>
            <rFont val="Tahoma"/>
            <family val="2"/>
          </rPr>
          <t> LAK:</t>
        </r>
        <r>
          <rPr>
            <sz val="8"/>
            <color indexed="81"/>
            <rFont val="Tahoma"/>
            <family val="2"/>
          </rPr>
          <t xml:space="preserve">
20110427_LandfillCERResults.xlsx</t>
        </r>
      </text>
    </comment>
  </commentList>
</comments>
</file>

<file path=xl/sharedStrings.xml><?xml version="1.0" encoding="utf-8"?>
<sst xmlns="http://schemas.openxmlformats.org/spreadsheetml/2006/main" count="827" uniqueCount="179">
  <si>
    <t>New Unit Capital and Production Cost</t>
  </si>
  <si>
    <t>NPVRR</t>
  </si>
  <si>
    <t>Discount Rate:</t>
  </si>
  <si>
    <t>$000</t>
  </si>
  <si>
    <t>Production Cost</t>
  </si>
  <si>
    <t>New Unit Capital</t>
  </si>
  <si>
    <t>Total Capital</t>
  </si>
  <si>
    <t>Total Revenue Requirements</t>
  </si>
  <si>
    <t xml:space="preserve">         </t>
  </si>
  <si>
    <t>3x1C(  1)</t>
  </si>
  <si>
    <t>2x1C(  1)</t>
  </si>
  <si>
    <t>SCCT(  1)</t>
  </si>
  <si>
    <t>30 Yr PVRR ($B)</t>
  </si>
  <si>
    <t>$M</t>
  </si>
  <si>
    <t>CR4FGD   0</t>
  </si>
  <si>
    <t>CR4SCR   0</t>
  </si>
  <si>
    <t>CR4FF    0</t>
  </si>
  <si>
    <t>CR4PAC   0</t>
  </si>
  <si>
    <t>CR4LIME  0</t>
  </si>
  <si>
    <t>CR5FGD   0</t>
  </si>
  <si>
    <t>CR5SCR   0</t>
  </si>
  <si>
    <t>CR5FF    0</t>
  </si>
  <si>
    <t>CR5PAC   0</t>
  </si>
  <si>
    <t>CR5LIME  0</t>
  </si>
  <si>
    <t>CR6FGD   0</t>
  </si>
  <si>
    <t>CR6SCR   0</t>
  </si>
  <si>
    <t>CR6FF    0</t>
  </si>
  <si>
    <t>CR6PAC   0</t>
  </si>
  <si>
    <t>CR6LIME  0</t>
  </si>
  <si>
    <t>GR3PAC   0</t>
  </si>
  <si>
    <t>GR4PAC   0</t>
  </si>
  <si>
    <t>Retirement Cost</t>
  </si>
  <si>
    <t>Retirement O&amp;M Cost</t>
  </si>
  <si>
    <t>No Retirements</t>
  </si>
  <si>
    <t>Retire TY</t>
  </si>
  <si>
    <t>BR1SAM   0</t>
  </si>
  <si>
    <t>BR2SAM   0</t>
  </si>
  <si>
    <t>GH1SAM   0</t>
  </si>
  <si>
    <t>GH2SAM   0</t>
  </si>
  <si>
    <t>GH3SAM   0</t>
  </si>
  <si>
    <t>GH4SAM   0</t>
  </si>
  <si>
    <t>MC1FGD   0</t>
  </si>
  <si>
    <t>MC1SAM   0</t>
  </si>
  <si>
    <t>MC2FGD   0</t>
  </si>
  <si>
    <t>MC2SAM   0</t>
  </si>
  <si>
    <t>MC4FGD   0</t>
  </si>
  <si>
    <t>MC4SCR   0</t>
  </si>
  <si>
    <t>GR3SFF   0</t>
  </si>
  <si>
    <t>GR4SFF   0</t>
  </si>
  <si>
    <t>Station</t>
  </si>
  <si>
    <t>Unit</t>
  </si>
  <si>
    <t>Fixed O&amp;M</t>
  </si>
  <si>
    <t>Month</t>
  </si>
  <si>
    <t>Year</t>
  </si>
  <si>
    <t>Equipment</t>
  </si>
  <si>
    <t>$/yr</t>
  </si>
  <si>
    <t>PJFF</t>
  </si>
  <si>
    <t>PAC Injection</t>
  </si>
  <si>
    <t>SAM Mitigation</t>
  </si>
  <si>
    <t>WFGD</t>
  </si>
  <si>
    <t>SCR</t>
  </si>
  <si>
    <t>CDS-FF</t>
  </si>
  <si>
    <t>Escalation Rate:</t>
  </si>
  <si>
    <t>Year $:</t>
  </si>
  <si>
    <t>BR1</t>
  </si>
  <si>
    <t>BR2</t>
  </si>
  <si>
    <t>BR3</t>
  </si>
  <si>
    <t>GH1</t>
  </si>
  <si>
    <t>GH2</t>
  </si>
  <si>
    <t>GH3</t>
  </si>
  <si>
    <t>GH4</t>
  </si>
  <si>
    <t>MC1</t>
  </si>
  <si>
    <t>MC2</t>
  </si>
  <si>
    <t>MC3</t>
  </si>
  <si>
    <t>MC4</t>
  </si>
  <si>
    <t>TC1</t>
  </si>
  <si>
    <t>CR4</t>
  </si>
  <si>
    <t>CR5</t>
  </si>
  <si>
    <t>CR6</t>
  </si>
  <si>
    <t>GR3</t>
  </si>
  <si>
    <t>GR4</t>
  </si>
  <si>
    <t>Retire:</t>
  </si>
  <si>
    <t>TY</t>
  </si>
  <si>
    <t>All Units</t>
  </si>
  <si>
    <t>TY3</t>
  </si>
  <si>
    <t>Escalation Rate</t>
  </si>
  <si>
    <t>Existing Unit Fixed O&amp;M</t>
  </si>
  <si>
    <t>New Controls Fixed O&amp;M</t>
  </si>
  <si>
    <t>3x1C(  2)</t>
  </si>
  <si>
    <t>Landfill Capital</t>
  </si>
  <si>
    <t>Water Capital</t>
  </si>
  <si>
    <t>BR1FFP   0</t>
  </si>
  <si>
    <t>BR2FFP   0</t>
  </si>
  <si>
    <t>BR3FFP   0</t>
  </si>
  <si>
    <t>GH1FFP   0</t>
  </si>
  <si>
    <t>GH2FFP   0</t>
  </si>
  <si>
    <t>GH3FFP   0</t>
  </si>
  <si>
    <t>GH4FFP   0</t>
  </si>
  <si>
    <t>MC1FFP   0</t>
  </si>
  <si>
    <t>MC2FFP   0</t>
  </si>
  <si>
    <t>MC3FGDU  0</t>
  </si>
  <si>
    <t>MC3FGDR  0</t>
  </si>
  <si>
    <t>MC3FFP   0</t>
  </si>
  <si>
    <t>MC3SAM   0</t>
  </si>
  <si>
    <t>MC4FFP   0</t>
  </si>
  <si>
    <t>MC4SAM   0</t>
  </si>
  <si>
    <t>TC1FFP   0</t>
  </si>
  <si>
    <t>PJFF/PAC</t>
  </si>
  <si>
    <t>SCR Turn-Down</t>
  </si>
  <si>
    <t>Sorbent Injection</t>
  </si>
  <si>
    <t>Combined 1&amp;2 FGD</t>
  </si>
  <si>
    <t>FGD</t>
  </si>
  <si>
    <t>Capacity</t>
  </si>
  <si>
    <t>BRWATER  0</t>
  </si>
  <si>
    <t>CRWATER  0</t>
  </si>
  <si>
    <t>MCWATER  0</t>
  </si>
  <si>
    <t>TCWATER  0</t>
  </si>
  <si>
    <t>GHWATER  0</t>
  </si>
  <si>
    <t>GRWATER  0</t>
  </si>
  <si>
    <t>TC2</t>
  </si>
  <si>
    <t>Unit Costs ($000)</t>
  </si>
  <si>
    <t>CR</t>
  </si>
  <si>
    <t>Capital Escalation Rate</t>
  </si>
  <si>
    <t>MTP Capital</t>
  </si>
  <si>
    <t>CR Landfill Capital Savings</t>
  </si>
  <si>
    <t>CR Landfill O&amp;M Savings</t>
  </si>
  <si>
    <t>TC Landfill Capital Savings</t>
  </si>
  <si>
    <t>TC Landfill O&amp;M Savings</t>
  </si>
  <si>
    <t>GH Landfill Capital Savings</t>
  </si>
  <si>
    <t>GH Landfill O&amp;M Savings</t>
  </si>
  <si>
    <t>New Controls Capital</t>
  </si>
  <si>
    <t>BR Landfill Phase 2 Savings</t>
  </si>
  <si>
    <t>BR Landfill Phase 3 Savings</t>
  </si>
  <si>
    <t>BR Landfill O&amp;M Savings</t>
  </si>
  <si>
    <t>MC</t>
  </si>
  <si>
    <t>TC</t>
  </si>
  <si>
    <t>GH</t>
  </si>
  <si>
    <t>BR</t>
  </si>
  <si>
    <t>GR</t>
  </si>
  <si>
    <t>TY GR3</t>
  </si>
  <si>
    <t>TY GR3 BR3</t>
  </si>
  <si>
    <t>TY GR3 CR4</t>
  </si>
  <si>
    <t>TY GR3 CR4 CR6</t>
  </si>
  <si>
    <t>TY GR3 CR4 CR6 BR1-2</t>
  </si>
  <si>
    <t>TY GR3 CR</t>
  </si>
  <si>
    <t>TY GR3 CR GH3</t>
  </si>
  <si>
    <t>TY GR3 CR GH1</t>
  </si>
  <si>
    <t>TY GR CR</t>
  </si>
  <si>
    <t>TY GR CR MC4</t>
  </si>
  <si>
    <t>TY GR CR TC1</t>
  </si>
  <si>
    <t>TY GR CR GH4</t>
  </si>
  <si>
    <t>TY GR CR MC3</t>
  </si>
  <si>
    <t>TY GR CR GH2</t>
  </si>
  <si>
    <t>TY GR CR MC1-2</t>
  </si>
  <si>
    <t>Retire TY and GR3</t>
  </si>
  <si>
    <t>Retire TY GR3 and BR3</t>
  </si>
  <si>
    <t>Retire TY GR3 and CR4</t>
  </si>
  <si>
    <t>Retire TY GR3 CR4 and CR6</t>
  </si>
  <si>
    <t>Retire TY GR3 CR4 CR6 and BR1-2</t>
  </si>
  <si>
    <t>Retire TY GR3 CR and GH3</t>
  </si>
  <si>
    <t>Retire TY GR3 CR and GH1</t>
  </si>
  <si>
    <t>Retire TY GR and CR</t>
  </si>
  <si>
    <t>Retire TY GR3 and CR</t>
  </si>
  <si>
    <t>Retire TY GR CR and MC4</t>
  </si>
  <si>
    <t>Retire TY GR CR and TC1</t>
  </si>
  <si>
    <t>Retire TY GR CR and GH4</t>
  </si>
  <si>
    <t>Retire TY GR CR and MC3</t>
  </si>
  <si>
    <t>Retire TY GR CR and GH2</t>
  </si>
  <si>
    <t>Retire TY GR CR and MC1-2</t>
  </si>
  <si>
    <t>CR6 Stator Rewind Savings</t>
  </si>
  <si>
    <t>Retire TY GR CR and BR1-2</t>
  </si>
  <si>
    <t>Retire TY GR CR BR1-2 and MC1-2</t>
  </si>
  <si>
    <t>Prod Cost</t>
  </si>
  <si>
    <t>Capital</t>
  </si>
  <si>
    <t>Total</t>
  </si>
  <si>
    <t>Delta</t>
  </si>
  <si>
    <t>With MC3</t>
  </si>
  <si>
    <t>Without MC3</t>
  </si>
  <si>
    <t>Total Production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</si>
</sst>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#,##0.0"/>
  </numFmts>
  <fonts count="9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40">
    <xf numFmtId="0" fontId="0" fillId="0" borderId="0" xfId="0"/>
    <xf numFmtId="10" fontId="0" fillId="0" borderId="0" xfId="0" applyNumberFormat="1"/>
    <xf numFmtId="0" fontId="0" fillId="0" borderId="0" xfId="0" applyAlignment="1">
      <alignment horizontal="right"/>
    </xf>
    <xf numFmtId="3" fontId="0" fillId="0" borderId="0" xfId="0" applyNumberFormat="1"/>
    <xf numFmtId="3" fontId="3" fillId="0" borderId="0" xfId="0" applyNumberFormat="1" applyFont="1"/>
    <xf numFmtId="164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horizontal="center"/>
    </xf>
    <xf numFmtId="3" fontId="4" fillId="0" borderId="0" xfId="0" applyNumberFormat="1" applyFont="1" applyFill="1"/>
    <xf numFmtId="0" fontId="0" fillId="0" borderId="0" xfId="0" quotePrefix="1"/>
    <xf numFmtId="3" fontId="3" fillId="0" borderId="0" xfId="0" applyNumberFormat="1" applyFont="1" applyFill="1"/>
    <xf numFmtId="3" fontId="0" fillId="0" borderId="0" xfId="0" applyNumberFormat="1" applyFill="1" applyBorder="1"/>
    <xf numFmtId="0" fontId="0" fillId="0" borderId="0" xfId="0" applyFill="1" applyBorder="1"/>
    <xf numFmtId="11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right"/>
    </xf>
    <xf numFmtId="14" fontId="0" fillId="0" borderId="0" xfId="0" applyNumberFormat="1" applyFill="1"/>
    <xf numFmtId="10" fontId="0" fillId="0" borderId="0" xfId="0" applyNumberFormat="1" applyFill="1"/>
    <xf numFmtId="6" fontId="0" fillId="0" borderId="0" xfId="0" quotePrefix="1" applyNumberForma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ill="1" applyAlignment="1">
      <alignment horizontal="left" indent="1"/>
    </xf>
    <xf numFmtId="3" fontId="0" fillId="0" borderId="0" xfId="0" applyNumberFormat="1" applyFill="1"/>
    <xf numFmtId="0" fontId="0" fillId="0" borderId="0" xfId="0" applyFill="1" applyAlignment="1">
      <alignment horizontal="left" indent="2"/>
    </xf>
    <xf numFmtId="8" fontId="0" fillId="0" borderId="0" xfId="0" applyNumberFormat="1" applyFill="1"/>
    <xf numFmtId="0" fontId="8" fillId="0" borderId="0" xfId="0" applyFont="1" applyFill="1"/>
    <xf numFmtId="0" fontId="0" fillId="0" borderId="0" xfId="0" applyFill="1" applyAlignment="1">
      <alignment horizontal="left"/>
    </xf>
    <xf numFmtId="0" fontId="2" fillId="0" borderId="0" xfId="0" applyFont="1" applyFill="1"/>
    <xf numFmtId="0" fontId="8" fillId="0" borderId="0" xfId="0" applyFont="1" applyFill="1" applyAlignment="1"/>
    <xf numFmtId="0" fontId="2" fillId="0" borderId="0" xfId="0" applyFont="1" applyFill="1" applyAlignment="1">
      <alignment horizontal="right"/>
    </xf>
    <xf numFmtId="9" fontId="0" fillId="0" borderId="0" xfId="0" applyNumberFormat="1" applyFill="1"/>
    <xf numFmtId="0" fontId="2" fillId="0" borderId="0" xfId="0" applyFont="1" applyFill="1" applyAlignment="1">
      <alignment horizontal="center"/>
    </xf>
    <xf numFmtId="0" fontId="0" fillId="0" borderId="0" xfId="0" applyFill="1" applyBorder="1" applyAlignment="1">
      <alignment horizontal="right"/>
    </xf>
    <xf numFmtId="9" fontId="0" fillId="0" borderId="0" xfId="1" applyFont="1" applyFill="1" applyBorder="1"/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0" fillId="0" borderId="0" xfId="0" quotePrefix="1" applyFill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4.4" x14ac:dyDescent="0.3"/>
  <cols>
    <col min="1" max="1" width="14" style="6" bestFit="1" customWidth="1"/>
    <col min="2" max="2" width="11.6640625" style="6" bestFit="1" customWidth="1"/>
    <col min="3" max="18" width="10.5546875" style="6" customWidth="1"/>
    <col min="19" max="16384" width="8.88671875" style="6"/>
  </cols>
  <sheetData>
    <row r="1" spans="1:18" x14ac:dyDescent="0.3">
      <c r="C1" s="6">
        <v>1</v>
      </c>
      <c r="D1" s="6">
        <f>C1+1</f>
        <v>2</v>
      </c>
      <c r="E1" s="6">
        <f t="shared" ref="E1:R1" si="0">D1+1</f>
        <v>3</v>
      </c>
      <c r="F1" s="6">
        <f t="shared" si="0"/>
        <v>4</v>
      </c>
      <c r="G1" s="6">
        <f t="shared" si="0"/>
        <v>5</v>
      </c>
      <c r="H1" s="6">
        <f t="shared" si="0"/>
        <v>6</v>
      </c>
      <c r="I1" s="6">
        <f t="shared" si="0"/>
        <v>7</v>
      </c>
      <c r="J1" s="6">
        <f t="shared" si="0"/>
        <v>8</v>
      </c>
      <c r="K1" s="6">
        <f t="shared" si="0"/>
        <v>9</v>
      </c>
      <c r="L1" s="6">
        <f t="shared" si="0"/>
        <v>10</v>
      </c>
      <c r="M1" s="6">
        <f t="shared" si="0"/>
        <v>11</v>
      </c>
      <c r="N1" s="6">
        <f t="shared" si="0"/>
        <v>12</v>
      </c>
      <c r="O1" s="6">
        <f t="shared" si="0"/>
        <v>13</v>
      </c>
      <c r="P1" s="6">
        <f t="shared" si="0"/>
        <v>14</v>
      </c>
      <c r="Q1" s="6">
        <f t="shared" si="0"/>
        <v>15</v>
      </c>
      <c r="R1" s="6">
        <f t="shared" si="0"/>
        <v>16</v>
      </c>
    </row>
    <row r="2" spans="1:18" x14ac:dyDescent="0.3">
      <c r="C2" s="6" t="s">
        <v>81</v>
      </c>
    </row>
    <row r="3" spans="1:18" ht="28.8" x14ac:dyDescent="0.3">
      <c r="B3" s="15" t="s">
        <v>33</v>
      </c>
      <c r="C3" s="15" t="s">
        <v>82</v>
      </c>
      <c r="D3" s="15" t="s">
        <v>139</v>
      </c>
      <c r="E3" s="15" t="s">
        <v>140</v>
      </c>
      <c r="F3" s="15" t="s">
        <v>141</v>
      </c>
      <c r="G3" s="15" t="s">
        <v>142</v>
      </c>
      <c r="H3" s="15" t="s">
        <v>143</v>
      </c>
      <c r="I3" s="15" t="s">
        <v>144</v>
      </c>
      <c r="J3" s="15" t="s">
        <v>145</v>
      </c>
      <c r="K3" s="15" t="s">
        <v>146</v>
      </c>
      <c r="L3" s="15" t="s">
        <v>147</v>
      </c>
      <c r="M3" s="15" t="s">
        <v>148</v>
      </c>
      <c r="N3" s="15" t="s">
        <v>149</v>
      </c>
      <c r="O3" s="15" t="s">
        <v>150</v>
      </c>
      <c r="P3" s="15" t="s">
        <v>151</v>
      </c>
      <c r="Q3" s="15" t="s">
        <v>152</v>
      </c>
      <c r="R3" s="15" t="s">
        <v>153</v>
      </c>
    </row>
    <row r="4" spans="1:18" x14ac:dyDescent="0.3">
      <c r="A4" s="6">
        <v>2010</v>
      </c>
      <c r="B4" s="7" t="s">
        <v>8</v>
      </c>
      <c r="C4" s="7" t="s">
        <v>8</v>
      </c>
      <c r="D4" s="7" t="s">
        <v>8</v>
      </c>
      <c r="E4" s="7" t="s">
        <v>8</v>
      </c>
      <c r="F4" s="7" t="s">
        <v>8</v>
      </c>
      <c r="G4" s="7" t="s">
        <v>8</v>
      </c>
      <c r="H4" s="7" t="s">
        <v>8</v>
      </c>
      <c r="I4" s="7" t="s">
        <v>8</v>
      </c>
      <c r="J4" s="7" t="s">
        <v>8</v>
      </c>
      <c r="K4" s="7" t="s">
        <v>8</v>
      </c>
      <c r="L4" s="7" t="s">
        <v>8</v>
      </c>
      <c r="M4" s="6" t="s">
        <v>8</v>
      </c>
      <c r="N4" s="6" t="s">
        <v>8</v>
      </c>
      <c r="O4" s="6" t="s">
        <v>8</v>
      </c>
      <c r="P4" s="6" t="s">
        <v>8</v>
      </c>
      <c r="Q4" s="6" t="s">
        <v>8</v>
      </c>
      <c r="R4" s="6" t="s">
        <v>8</v>
      </c>
    </row>
    <row r="5" spans="1:18" x14ac:dyDescent="0.3">
      <c r="A5" s="6">
        <f>A4+1</f>
        <v>2011</v>
      </c>
      <c r="B5" s="7"/>
      <c r="C5" s="7" t="s">
        <v>8</v>
      </c>
      <c r="D5" s="7" t="s">
        <v>8</v>
      </c>
      <c r="E5" s="7" t="s">
        <v>8</v>
      </c>
      <c r="F5" s="7" t="s">
        <v>8</v>
      </c>
      <c r="G5" s="7" t="s">
        <v>8</v>
      </c>
      <c r="H5" s="7" t="s">
        <v>8</v>
      </c>
      <c r="I5" s="7" t="s">
        <v>8</v>
      </c>
      <c r="J5" s="7" t="s">
        <v>8</v>
      </c>
      <c r="K5" s="7" t="s">
        <v>8</v>
      </c>
      <c r="L5" s="7" t="s">
        <v>8</v>
      </c>
      <c r="M5" s="6" t="s">
        <v>8</v>
      </c>
      <c r="N5" s="6" t="s">
        <v>8</v>
      </c>
      <c r="O5" s="6" t="s">
        <v>8</v>
      </c>
      <c r="P5" s="6" t="s">
        <v>8</v>
      </c>
      <c r="Q5" s="6" t="s">
        <v>8</v>
      </c>
      <c r="R5" s="6" t="s">
        <v>8</v>
      </c>
    </row>
    <row r="6" spans="1:18" x14ac:dyDescent="0.3">
      <c r="A6" s="6">
        <f t="shared" ref="A6:A34" si="1">A5+1</f>
        <v>2012</v>
      </c>
      <c r="B6" s="7"/>
      <c r="C6" s="7" t="s">
        <v>8</v>
      </c>
      <c r="D6" s="7" t="s">
        <v>8</v>
      </c>
      <c r="E6" s="7" t="s">
        <v>8</v>
      </c>
      <c r="F6" s="7" t="s">
        <v>8</v>
      </c>
      <c r="G6" s="7" t="s">
        <v>8</v>
      </c>
      <c r="H6" s="7" t="s">
        <v>8</v>
      </c>
      <c r="I6" s="7" t="s">
        <v>8</v>
      </c>
      <c r="J6" s="7" t="s">
        <v>8</v>
      </c>
      <c r="K6" s="7" t="s">
        <v>8</v>
      </c>
      <c r="L6" s="7" t="s">
        <v>8</v>
      </c>
      <c r="M6" s="6" t="s">
        <v>8</v>
      </c>
      <c r="N6" s="6" t="s">
        <v>8</v>
      </c>
      <c r="O6" s="6" t="s">
        <v>8</v>
      </c>
      <c r="P6" s="6" t="s">
        <v>8</v>
      </c>
      <c r="Q6" s="6" t="s">
        <v>8</v>
      </c>
      <c r="R6" s="6" t="s">
        <v>8</v>
      </c>
    </row>
    <row r="7" spans="1:18" x14ac:dyDescent="0.3">
      <c r="A7" s="6">
        <f t="shared" si="1"/>
        <v>2013</v>
      </c>
      <c r="B7" s="7"/>
      <c r="C7" s="7" t="s">
        <v>8</v>
      </c>
      <c r="D7" s="7" t="s">
        <v>8</v>
      </c>
      <c r="E7" s="7" t="s">
        <v>8</v>
      </c>
      <c r="F7" s="7" t="s">
        <v>8</v>
      </c>
      <c r="G7" s="7" t="s">
        <v>8</v>
      </c>
      <c r="H7" s="7" t="s">
        <v>8</v>
      </c>
      <c r="I7" s="7" t="s">
        <v>8</v>
      </c>
      <c r="J7" s="7" t="s">
        <v>8</v>
      </c>
      <c r="K7" s="7" t="s">
        <v>8</v>
      </c>
      <c r="L7" s="7" t="s">
        <v>8</v>
      </c>
      <c r="M7" s="6" t="s">
        <v>8</v>
      </c>
      <c r="N7" s="6" t="s">
        <v>8</v>
      </c>
      <c r="O7" s="6" t="s">
        <v>8</v>
      </c>
      <c r="P7" s="6" t="s">
        <v>8</v>
      </c>
      <c r="Q7" s="6" t="s">
        <v>8</v>
      </c>
      <c r="R7" s="6" t="s">
        <v>8</v>
      </c>
    </row>
    <row r="8" spans="1:18" x14ac:dyDescent="0.3">
      <c r="A8" s="6">
        <f t="shared" si="1"/>
        <v>2014</v>
      </c>
      <c r="B8" s="7"/>
      <c r="C8" s="7" t="s">
        <v>8</v>
      </c>
      <c r="D8" s="7" t="s">
        <v>8</v>
      </c>
      <c r="E8" s="7" t="s">
        <v>8</v>
      </c>
      <c r="F8" s="7" t="s">
        <v>8</v>
      </c>
      <c r="G8" s="7" t="s">
        <v>8</v>
      </c>
      <c r="H8" s="7" t="s">
        <v>8</v>
      </c>
      <c r="I8" s="7" t="s">
        <v>8</v>
      </c>
      <c r="J8" s="7" t="s">
        <v>8</v>
      </c>
      <c r="K8" s="7" t="s">
        <v>8</v>
      </c>
      <c r="L8" s="7" t="s">
        <v>8</v>
      </c>
      <c r="M8" s="6" t="s">
        <v>8</v>
      </c>
      <c r="N8" s="6" t="s">
        <v>8</v>
      </c>
      <c r="O8" s="6" t="s">
        <v>8</v>
      </c>
      <c r="P8" s="6" t="s">
        <v>8</v>
      </c>
      <c r="Q8" s="6" t="s">
        <v>8</v>
      </c>
      <c r="R8" s="6" t="s">
        <v>8</v>
      </c>
    </row>
    <row r="9" spans="1:18" x14ac:dyDescent="0.3">
      <c r="A9" s="6">
        <f t="shared" si="1"/>
        <v>2015</v>
      </c>
      <c r="B9" s="7"/>
      <c r="C9" s="7" t="s">
        <v>8</v>
      </c>
      <c r="D9" s="7" t="s">
        <v>8</v>
      </c>
      <c r="E9" s="7" t="s">
        <v>8</v>
      </c>
      <c r="F9" s="7" t="s">
        <v>8</v>
      </c>
      <c r="G9" s="7" t="s">
        <v>8</v>
      </c>
      <c r="H9" s="7" t="s">
        <v>8</v>
      </c>
      <c r="I9" s="7" t="s">
        <v>8</v>
      </c>
      <c r="J9" s="7" t="s">
        <v>8</v>
      </c>
      <c r="K9" s="7" t="s">
        <v>8</v>
      </c>
      <c r="L9" s="7" t="s">
        <v>8</v>
      </c>
      <c r="M9" s="6" t="s">
        <v>8</v>
      </c>
      <c r="N9" s="6" t="s">
        <v>8</v>
      </c>
      <c r="O9" s="6" t="s">
        <v>8</v>
      </c>
      <c r="P9" s="6" t="s">
        <v>8</v>
      </c>
      <c r="Q9" s="6" t="s">
        <v>8</v>
      </c>
      <c r="R9" s="6" t="s">
        <v>8</v>
      </c>
    </row>
    <row r="10" spans="1:18" x14ac:dyDescent="0.3">
      <c r="A10" s="6">
        <f t="shared" si="1"/>
        <v>2016</v>
      </c>
      <c r="B10" s="7"/>
      <c r="C10" s="7" t="s">
        <v>9</v>
      </c>
      <c r="D10" s="7" t="s">
        <v>10</v>
      </c>
      <c r="E10" s="7" t="s">
        <v>9</v>
      </c>
      <c r="F10" s="7" t="s">
        <v>9</v>
      </c>
      <c r="G10" s="7" t="s">
        <v>9</v>
      </c>
      <c r="H10" s="7" t="s">
        <v>9</v>
      </c>
      <c r="I10" s="7" t="s">
        <v>9</v>
      </c>
      <c r="J10" s="7" t="s">
        <v>9</v>
      </c>
      <c r="K10" s="7" t="s">
        <v>88</v>
      </c>
      <c r="L10" s="7" t="s">
        <v>9</v>
      </c>
      <c r="M10" s="6" t="s">
        <v>88</v>
      </c>
      <c r="N10" s="6" t="s">
        <v>88</v>
      </c>
      <c r="O10" s="6" t="s">
        <v>88</v>
      </c>
      <c r="P10" s="6" t="s">
        <v>88</v>
      </c>
      <c r="Q10" s="6" t="s">
        <v>88</v>
      </c>
      <c r="R10" s="6" t="s">
        <v>88</v>
      </c>
    </row>
    <row r="11" spans="1:18" x14ac:dyDescent="0.3">
      <c r="B11" s="7"/>
      <c r="C11" s="7"/>
      <c r="D11" s="7"/>
      <c r="E11" s="7"/>
      <c r="F11" s="7"/>
      <c r="G11" s="7"/>
      <c r="H11" s="7"/>
      <c r="I11" s="7"/>
      <c r="J11" s="7" t="s">
        <v>10</v>
      </c>
      <c r="K11" s="7" t="s">
        <v>8</v>
      </c>
      <c r="L11" s="7"/>
      <c r="P11" s="6" t="s">
        <v>8</v>
      </c>
    </row>
    <row r="12" spans="1:18" x14ac:dyDescent="0.3">
      <c r="A12" s="6">
        <f>A10+1</f>
        <v>2017</v>
      </c>
      <c r="B12" s="7" t="s">
        <v>9</v>
      </c>
      <c r="C12" s="7" t="s">
        <v>8</v>
      </c>
      <c r="D12" s="7" t="s">
        <v>8</v>
      </c>
      <c r="E12" s="7" t="s">
        <v>8</v>
      </c>
      <c r="F12" s="7" t="s">
        <v>8</v>
      </c>
      <c r="G12" s="7" t="s">
        <v>8</v>
      </c>
      <c r="H12" s="7" t="s">
        <v>8</v>
      </c>
      <c r="I12" s="7" t="s">
        <v>8</v>
      </c>
      <c r="J12" s="7" t="s">
        <v>8</v>
      </c>
      <c r="K12" s="7" t="s">
        <v>8</v>
      </c>
      <c r="L12" s="7" t="s">
        <v>8</v>
      </c>
      <c r="M12" s="6" t="s">
        <v>8</v>
      </c>
      <c r="N12" s="6" t="s">
        <v>8</v>
      </c>
      <c r="O12" s="6" t="s">
        <v>8</v>
      </c>
      <c r="P12" s="6" t="s">
        <v>8</v>
      </c>
      <c r="Q12" s="6" t="s">
        <v>8</v>
      </c>
      <c r="R12" s="6" t="s">
        <v>8</v>
      </c>
    </row>
    <row r="13" spans="1:18" x14ac:dyDescent="0.3">
      <c r="A13" s="6">
        <f t="shared" si="1"/>
        <v>2018</v>
      </c>
      <c r="B13" s="7" t="s">
        <v>8</v>
      </c>
      <c r="C13" s="7" t="s">
        <v>8</v>
      </c>
      <c r="D13" s="7" t="s">
        <v>8</v>
      </c>
      <c r="E13" s="7" t="s">
        <v>8</v>
      </c>
      <c r="F13" s="7" t="s">
        <v>8</v>
      </c>
      <c r="G13" s="7" t="s">
        <v>8</v>
      </c>
      <c r="H13" s="7" t="s">
        <v>9</v>
      </c>
      <c r="I13" s="7" t="s">
        <v>8</v>
      </c>
      <c r="J13" s="7" t="s">
        <v>8</v>
      </c>
      <c r="K13" s="7" t="s">
        <v>8</v>
      </c>
      <c r="L13" s="7" t="s">
        <v>9</v>
      </c>
      <c r="M13" s="6" t="s">
        <v>8</v>
      </c>
      <c r="N13" s="6" t="s">
        <v>8</v>
      </c>
      <c r="O13" s="6" t="s">
        <v>8</v>
      </c>
      <c r="P13" s="6" t="s">
        <v>8</v>
      </c>
      <c r="Q13" s="6" t="s">
        <v>8</v>
      </c>
      <c r="R13" s="6" t="s">
        <v>8</v>
      </c>
    </row>
    <row r="14" spans="1:18" x14ac:dyDescent="0.3">
      <c r="A14" s="6">
        <f t="shared" si="1"/>
        <v>2019</v>
      </c>
      <c r="B14" s="7" t="s">
        <v>8</v>
      </c>
      <c r="C14" s="7" t="s">
        <v>8</v>
      </c>
      <c r="D14" s="7" t="s">
        <v>8</v>
      </c>
      <c r="E14" s="7" t="s">
        <v>8</v>
      </c>
      <c r="F14" s="7" t="s">
        <v>8</v>
      </c>
      <c r="G14" s="7" t="s">
        <v>8</v>
      </c>
      <c r="H14" s="7" t="s">
        <v>8</v>
      </c>
      <c r="I14" s="7" t="s">
        <v>9</v>
      </c>
      <c r="J14" s="7" t="s">
        <v>8</v>
      </c>
      <c r="K14" s="7" t="s">
        <v>8</v>
      </c>
      <c r="L14" s="7" t="s">
        <v>8</v>
      </c>
      <c r="M14" s="6" t="s">
        <v>8</v>
      </c>
      <c r="N14" s="6" t="s">
        <v>8</v>
      </c>
      <c r="O14" s="6" t="s">
        <v>8</v>
      </c>
      <c r="P14" s="6" t="s">
        <v>8</v>
      </c>
      <c r="Q14" s="6" t="s">
        <v>8</v>
      </c>
      <c r="R14" s="6" t="s">
        <v>8</v>
      </c>
    </row>
    <row r="15" spans="1:18" x14ac:dyDescent="0.3">
      <c r="A15" s="6">
        <f t="shared" si="1"/>
        <v>2020</v>
      </c>
      <c r="B15" s="7" t="s">
        <v>8</v>
      </c>
      <c r="C15" s="7" t="s">
        <v>8</v>
      </c>
      <c r="D15" s="7" t="s">
        <v>10</v>
      </c>
      <c r="E15" s="7" t="s">
        <v>9</v>
      </c>
      <c r="F15" s="7" t="s">
        <v>8</v>
      </c>
      <c r="G15" s="7" t="s">
        <v>9</v>
      </c>
      <c r="H15" s="7" t="s">
        <v>8</v>
      </c>
      <c r="I15" s="7" t="s">
        <v>8</v>
      </c>
      <c r="J15" s="7" t="s">
        <v>9</v>
      </c>
      <c r="K15" s="7" t="s">
        <v>8</v>
      </c>
      <c r="L15" s="7" t="s">
        <v>8</v>
      </c>
      <c r="M15" s="6" t="s">
        <v>8</v>
      </c>
      <c r="N15" s="6" t="s">
        <v>8</v>
      </c>
      <c r="O15" s="6" t="s">
        <v>8</v>
      </c>
      <c r="P15" s="6" t="s">
        <v>8</v>
      </c>
      <c r="Q15" s="6" t="s">
        <v>8</v>
      </c>
      <c r="R15" s="6" t="s">
        <v>9</v>
      </c>
    </row>
    <row r="16" spans="1:18" x14ac:dyDescent="0.3">
      <c r="A16" s="6">
        <f t="shared" si="1"/>
        <v>2021</v>
      </c>
      <c r="B16" s="7" t="s">
        <v>8</v>
      </c>
      <c r="C16" s="7" t="s">
        <v>8</v>
      </c>
      <c r="D16" s="7" t="s">
        <v>8</v>
      </c>
      <c r="E16" s="7" t="s">
        <v>8</v>
      </c>
      <c r="F16" s="7" t="s">
        <v>8</v>
      </c>
      <c r="G16" s="7" t="s">
        <v>8</v>
      </c>
      <c r="H16" s="7" t="s">
        <v>8</v>
      </c>
      <c r="I16" s="7" t="s">
        <v>8</v>
      </c>
      <c r="J16" s="7" t="s">
        <v>8</v>
      </c>
      <c r="K16" s="7" t="s">
        <v>8</v>
      </c>
      <c r="L16" s="7" t="s">
        <v>8</v>
      </c>
      <c r="M16" s="6" t="s">
        <v>9</v>
      </c>
      <c r="N16" s="6" t="s">
        <v>8</v>
      </c>
      <c r="O16" s="6" t="s">
        <v>9</v>
      </c>
      <c r="P16" s="6" t="s">
        <v>8</v>
      </c>
      <c r="Q16" s="6" t="s">
        <v>9</v>
      </c>
      <c r="R16" s="6" t="s">
        <v>8</v>
      </c>
    </row>
    <row r="17" spans="1:18" x14ac:dyDescent="0.3">
      <c r="A17" s="6">
        <f t="shared" si="1"/>
        <v>2022</v>
      </c>
      <c r="B17" s="7" t="s">
        <v>8</v>
      </c>
      <c r="C17" s="7" t="s">
        <v>8</v>
      </c>
      <c r="D17" s="7" t="s">
        <v>8</v>
      </c>
      <c r="E17" s="7" t="s">
        <v>8</v>
      </c>
      <c r="F17" s="7" t="s">
        <v>10</v>
      </c>
      <c r="G17" s="7" t="s">
        <v>8</v>
      </c>
      <c r="H17" s="7" t="s">
        <v>8</v>
      </c>
      <c r="I17" s="7" t="s">
        <v>8</v>
      </c>
      <c r="J17" s="7" t="s">
        <v>8</v>
      </c>
      <c r="K17" s="7" t="s">
        <v>9</v>
      </c>
      <c r="L17" s="7" t="s">
        <v>8</v>
      </c>
      <c r="M17" s="6" t="s">
        <v>8</v>
      </c>
      <c r="N17" s="6" t="s">
        <v>9</v>
      </c>
      <c r="O17" s="6" t="s">
        <v>8</v>
      </c>
      <c r="P17" s="6" t="s">
        <v>9</v>
      </c>
      <c r="Q17" s="6" t="s">
        <v>8</v>
      </c>
      <c r="R17" s="6" t="s">
        <v>8</v>
      </c>
    </row>
    <row r="18" spans="1:18" x14ac:dyDescent="0.3">
      <c r="A18" s="6">
        <f t="shared" si="1"/>
        <v>2023</v>
      </c>
      <c r="B18" s="7" t="s">
        <v>8</v>
      </c>
      <c r="C18" s="7" t="s">
        <v>8</v>
      </c>
      <c r="D18" s="7" t="s">
        <v>8</v>
      </c>
      <c r="E18" s="7" t="s">
        <v>8</v>
      </c>
      <c r="F18" s="7" t="s">
        <v>8</v>
      </c>
      <c r="G18" s="7" t="s">
        <v>8</v>
      </c>
      <c r="H18" s="7" t="s">
        <v>8</v>
      </c>
      <c r="I18" s="7" t="s">
        <v>8</v>
      </c>
      <c r="J18" s="7" t="s">
        <v>8</v>
      </c>
      <c r="K18" s="7" t="s">
        <v>8</v>
      </c>
      <c r="L18" s="7" t="s">
        <v>8</v>
      </c>
      <c r="M18" s="6" t="s">
        <v>8</v>
      </c>
      <c r="N18" s="6" t="s">
        <v>8</v>
      </c>
      <c r="O18" s="6" t="s">
        <v>8</v>
      </c>
      <c r="P18" s="6" t="s">
        <v>8</v>
      </c>
      <c r="Q18" s="6" t="s">
        <v>8</v>
      </c>
      <c r="R18" s="6" t="s">
        <v>8</v>
      </c>
    </row>
    <row r="19" spans="1:18" x14ac:dyDescent="0.3">
      <c r="A19" s="6">
        <f t="shared" si="1"/>
        <v>2024</v>
      </c>
      <c r="B19" s="7" t="s">
        <v>9</v>
      </c>
      <c r="C19" s="7" t="s">
        <v>9</v>
      </c>
      <c r="D19" s="7" t="s">
        <v>8</v>
      </c>
      <c r="E19" s="7" t="s">
        <v>8</v>
      </c>
      <c r="F19" s="7" t="s">
        <v>8</v>
      </c>
      <c r="G19" s="7" t="s">
        <v>8</v>
      </c>
      <c r="H19" s="7" t="s">
        <v>9</v>
      </c>
      <c r="I19" s="7" t="s">
        <v>8</v>
      </c>
      <c r="J19" s="7" t="s">
        <v>8</v>
      </c>
      <c r="K19" s="7" t="s">
        <v>8</v>
      </c>
      <c r="L19" s="7" t="s">
        <v>9</v>
      </c>
      <c r="M19" s="6" t="s">
        <v>8</v>
      </c>
      <c r="N19" s="6" t="s">
        <v>8</v>
      </c>
      <c r="O19" s="6" t="s">
        <v>8</v>
      </c>
      <c r="P19" s="6" t="s">
        <v>8</v>
      </c>
      <c r="Q19" s="6" t="s">
        <v>8</v>
      </c>
      <c r="R19" s="6" t="s">
        <v>8</v>
      </c>
    </row>
    <row r="20" spans="1:18" x14ac:dyDescent="0.3">
      <c r="A20" s="6">
        <f t="shared" si="1"/>
        <v>2025</v>
      </c>
      <c r="B20" s="7" t="s">
        <v>8</v>
      </c>
      <c r="C20" s="7" t="s">
        <v>8</v>
      </c>
      <c r="D20" s="7" t="s">
        <v>9</v>
      </c>
      <c r="E20" s="7" t="s">
        <v>8</v>
      </c>
      <c r="F20" s="7" t="s">
        <v>8</v>
      </c>
      <c r="G20" s="7" t="s">
        <v>8</v>
      </c>
      <c r="H20" s="7" t="s">
        <v>8</v>
      </c>
      <c r="I20" s="7" t="s">
        <v>9</v>
      </c>
      <c r="J20" s="7" t="s">
        <v>8</v>
      </c>
      <c r="K20" s="7" t="s">
        <v>8</v>
      </c>
      <c r="L20" s="7" t="s">
        <v>8</v>
      </c>
      <c r="M20" s="6" t="s">
        <v>8</v>
      </c>
      <c r="N20" s="6" t="s">
        <v>8</v>
      </c>
      <c r="O20" s="6" t="s">
        <v>8</v>
      </c>
      <c r="P20" s="6" t="s">
        <v>8</v>
      </c>
      <c r="Q20" s="6" t="s">
        <v>8</v>
      </c>
      <c r="R20" s="6" t="s">
        <v>8</v>
      </c>
    </row>
    <row r="21" spans="1:18" x14ac:dyDescent="0.3">
      <c r="A21" s="6">
        <f t="shared" si="1"/>
        <v>2026</v>
      </c>
      <c r="B21" s="7" t="s">
        <v>8</v>
      </c>
      <c r="C21" s="7" t="s">
        <v>8</v>
      </c>
      <c r="D21" s="7" t="s">
        <v>8</v>
      </c>
      <c r="E21" s="7" t="s">
        <v>9</v>
      </c>
      <c r="F21" s="7" t="s">
        <v>9</v>
      </c>
      <c r="G21" s="7" t="s">
        <v>9</v>
      </c>
      <c r="H21" s="7" t="s">
        <v>8</v>
      </c>
      <c r="I21" s="7" t="s">
        <v>8</v>
      </c>
      <c r="J21" s="7" t="s">
        <v>9</v>
      </c>
      <c r="K21" s="7" t="s">
        <v>8</v>
      </c>
      <c r="L21" s="7" t="s">
        <v>8</v>
      </c>
      <c r="M21" s="6" t="s">
        <v>8</v>
      </c>
      <c r="N21" s="6" t="s">
        <v>8</v>
      </c>
      <c r="O21" s="6" t="s">
        <v>8</v>
      </c>
      <c r="P21" s="6" t="s">
        <v>8</v>
      </c>
      <c r="Q21" s="6" t="s">
        <v>8</v>
      </c>
      <c r="R21" s="6" t="s">
        <v>10</v>
      </c>
    </row>
    <row r="22" spans="1:18" x14ac:dyDescent="0.3">
      <c r="A22" s="6">
        <f t="shared" si="1"/>
        <v>2027</v>
      </c>
      <c r="B22" s="7" t="s">
        <v>8</v>
      </c>
      <c r="C22" s="7" t="s">
        <v>8</v>
      </c>
      <c r="D22" s="7" t="s">
        <v>8</v>
      </c>
      <c r="E22" s="7" t="s">
        <v>8</v>
      </c>
      <c r="F22" s="7" t="s">
        <v>8</v>
      </c>
      <c r="G22" s="7" t="s">
        <v>8</v>
      </c>
      <c r="H22" s="7" t="s">
        <v>8</v>
      </c>
      <c r="I22" s="7" t="s">
        <v>8</v>
      </c>
      <c r="J22" s="7" t="s">
        <v>8</v>
      </c>
      <c r="K22" s="7" t="s">
        <v>8</v>
      </c>
      <c r="L22" s="7" t="s">
        <v>8</v>
      </c>
      <c r="M22" s="6" t="s">
        <v>8</v>
      </c>
      <c r="N22" s="6" t="s">
        <v>8</v>
      </c>
      <c r="O22" s="6" t="s">
        <v>8</v>
      </c>
      <c r="P22" s="6" t="s">
        <v>8</v>
      </c>
      <c r="Q22" s="6" t="s">
        <v>8</v>
      </c>
      <c r="R22" s="6" t="s">
        <v>8</v>
      </c>
    </row>
    <row r="23" spans="1:18" x14ac:dyDescent="0.3">
      <c r="A23" s="6">
        <f t="shared" si="1"/>
        <v>2028</v>
      </c>
      <c r="B23" s="7" t="s">
        <v>8</v>
      </c>
      <c r="C23" s="7" t="s">
        <v>8</v>
      </c>
      <c r="D23" s="7" t="s">
        <v>8</v>
      </c>
      <c r="E23" s="7" t="s">
        <v>8</v>
      </c>
      <c r="F23" s="7" t="s">
        <v>8</v>
      </c>
      <c r="G23" s="7" t="s">
        <v>8</v>
      </c>
      <c r="H23" s="7" t="s">
        <v>8</v>
      </c>
      <c r="I23" s="7" t="s">
        <v>8</v>
      </c>
      <c r="J23" s="7" t="s">
        <v>8</v>
      </c>
      <c r="K23" s="7" t="s">
        <v>9</v>
      </c>
      <c r="L23" s="7" t="s">
        <v>8</v>
      </c>
      <c r="M23" s="6" t="s">
        <v>9</v>
      </c>
      <c r="N23" s="6" t="s">
        <v>9</v>
      </c>
      <c r="O23" s="6" t="s">
        <v>9</v>
      </c>
      <c r="P23" s="6" t="s">
        <v>9</v>
      </c>
      <c r="Q23" s="6" t="s">
        <v>9</v>
      </c>
      <c r="R23" s="6" t="s">
        <v>8</v>
      </c>
    </row>
    <row r="24" spans="1:18" x14ac:dyDescent="0.3">
      <c r="A24" s="6">
        <f t="shared" si="1"/>
        <v>2029</v>
      </c>
      <c r="B24" s="7" t="s">
        <v>8</v>
      </c>
      <c r="C24" s="7" t="s">
        <v>8</v>
      </c>
      <c r="D24" s="7" t="s">
        <v>8</v>
      </c>
      <c r="E24" s="7" t="s">
        <v>8</v>
      </c>
      <c r="F24" s="7" t="s">
        <v>8</v>
      </c>
      <c r="G24" s="7" t="s">
        <v>8</v>
      </c>
      <c r="H24" s="7" t="s">
        <v>8</v>
      </c>
      <c r="I24" s="7" t="s">
        <v>8</v>
      </c>
      <c r="J24" s="7" t="s">
        <v>8</v>
      </c>
      <c r="K24" s="7" t="s">
        <v>8</v>
      </c>
      <c r="L24" s="7" t="s">
        <v>8</v>
      </c>
      <c r="M24" s="6" t="s">
        <v>8</v>
      </c>
      <c r="N24" s="6" t="s">
        <v>8</v>
      </c>
      <c r="O24" s="6" t="s">
        <v>8</v>
      </c>
      <c r="P24" s="6" t="s">
        <v>8</v>
      </c>
      <c r="Q24" s="6" t="s">
        <v>8</v>
      </c>
      <c r="R24" s="6" t="s">
        <v>8</v>
      </c>
    </row>
    <row r="25" spans="1:18" x14ac:dyDescent="0.3">
      <c r="A25" s="6">
        <f t="shared" si="1"/>
        <v>2030</v>
      </c>
      <c r="B25" s="7" t="s">
        <v>10</v>
      </c>
      <c r="C25" s="7" t="s">
        <v>9</v>
      </c>
      <c r="D25" s="7" t="s">
        <v>8</v>
      </c>
      <c r="E25" s="7" t="s">
        <v>8</v>
      </c>
      <c r="F25" s="7" t="s">
        <v>8</v>
      </c>
      <c r="G25" s="7" t="s">
        <v>8</v>
      </c>
      <c r="H25" s="7" t="s">
        <v>8</v>
      </c>
      <c r="I25" s="7" t="s">
        <v>8</v>
      </c>
      <c r="J25" s="7" t="s">
        <v>8</v>
      </c>
      <c r="K25" s="7" t="s">
        <v>8</v>
      </c>
      <c r="L25" s="7" t="s">
        <v>8</v>
      </c>
      <c r="M25" s="6" t="s">
        <v>8</v>
      </c>
      <c r="N25" s="6" t="s">
        <v>8</v>
      </c>
      <c r="O25" s="6" t="s">
        <v>8</v>
      </c>
      <c r="P25" s="6" t="s">
        <v>8</v>
      </c>
      <c r="Q25" s="6" t="s">
        <v>8</v>
      </c>
      <c r="R25" s="6" t="s">
        <v>8</v>
      </c>
    </row>
    <row r="26" spans="1:18" x14ac:dyDescent="0.3">
      <c r="A26" s="6">
        <f t="shared" si="1"/>
        <v>2031</v>
      </c>
      <c r="B26" s="7" t="s">
        <v>8</v>
      </c>
      <c r="C26" s="7" t="s">
        <v>8</v>
      </c>
      <c r="D26" s="7" t="s">
        <v>11</v>
      </c>
      <c r="E26" s="7" t="s">
        <v>8</v>
      </c>
      <c r="F26" s="7" t="s">
        <v>8</v>
      </c>
      <c r="G26" s="7" t="s">
        <v>8</v>
      </c>
      <c r="H26" s="7" t="s">
        <v>9</v>
      </c>
      <c r="I26" s="7" t="s">
        <v>10</v>
      </c>
      <c r="J26" s="7" t="s">
        <v>8</v>
      </c>
      <c r="K26" s="7" t="s">
        <v>8</v>
      </c>
      <c r="L26" s="7" t="s">
        <v>9</v>
      </c>
      <c r="M26" s="6" t="s">
        <v>8</v>
      </c>
      <c r="N26" s="6" t="s">
        <v>8</v>
      </c>
      <c r="O26" s="6" t="s">
        <v>8</v>
      </c>
      <c r="P26" s="6" t="s">
        <v>8</v>
      </c>
      <c r="Q26" s="6" t="s">
        <v>8</v>
      </c>
      <c r="R26" s="6" t="s">
        <v>9</v>
      </c>
    </row>
    <row r="27" spans="1:18" x14ac:dyDescent="0.3">
      <c r="A27" s="6">
        <f t="shared" si="1"/>
        <v>2032</v>
      </c>
      <c r="B27" s="7" t="s">
        <v>8</v>
      </c>
      <c r="C27" s="7" t="s">
        <v>8</v>
      </c>
      <c r="D27" s="7" t="s">
        <v>8</v>
      </c>
      <c r="E27" s="7" t="s">
        <v>8</v>
      </c>
      <c r="F27" s="7" t="s">
        <v>11</v>
      </c>
      <c r="G27" s="7" t="s">
        <v>8</v>
      </c>
      <c r="H27" s="7" t="s">
        <v>8</v>
      </c>
      <c r="I27" s="7" t="s">
        <v>8</v>
      </c>
      <c r="J27" s="7" t="s">
        <v>8</v>
      </c>
      <c r="K27" s="7" t="s">
        <v>8</v>
      </c>
      <c r="L27" s="7" t="s">
        <v>8</v>
      </c>
      <c r="M27" s="6" t="s">
        <v>8</v>
      </c>
      <c r="N27" s="6" t="s">
        <v>8</v>
      </c>
      <c r="O27" s="6" t="s">
        <v>8</v>
      </c>
      <c r="P27" s="6" t="s">
        <v>8</v>
      </c>
      <c r="Q27" s="6" t="s">
        <v>8</v>
      </c>
      <c r="R27" s="6" t="s">
        <v>8</v>
      </c>
    </row>
    <row r="28" spans="1:18" x14ac:dyDescent="0.3">
      <c r="A28" s="6">
        <f t="shared" si="1"/>
        <v>2033</v>
      </c>
      <c r="B28" s="7" t="s">
        <v>8</v>
      </c>
      <c r="C28" s="7" t="s">
        <v>8</v>
      </c>
      <c r="D28" s="7" t="s">
        <v>9</v>
      </c>
      <c r="E28" s="7" t="s">
        <v>9</v>
      </c>
      <c r="F28" s="7" t="s">
        <v>8</v>
      </c>
      <c r="G28" s="7" t="s">
        <v>9</v>
      </c>
      <c r="H28" s="7" t="s">
        <v>8</v>
      </c>
      <c r="I28" s="7" t="s">
        <v>8</v>
      </c>
      <c r="J28" s="7" t="s">
        <v>9</v>
      </c>
      <c r="K28" s="7" t="s">
        <v>8</v>
      </c>
      <c r="L28" s="7" t="s">
        <v>8</v>
      </c>
      <c r="M28" s="6" t="s">
        <v>8</v>
      </c>
      <c r="N28" s="6" t="s">
        <v>8</v>
      </c>
      <c r="O28" s="6" t="s">
        <v>8</v>
      </c>
      <c r="P28" s="6" t="s">
        <v>8</v>
      </c>
      <c r="Q28" s="6" t="s">
        <v>8</v>
      </c>
      <c r="R28" s="6" t="s">
        <v>8</v>
      </c>
    </row>
    <row r="29" spans="1:18" x14ac:dyDescent="0.3">
      <c r="A29" s="6">
        <f t="shared" si="1"/>
        <v>2034</v>
      </c>
      <c r="B29" s="7" t="s">
        <v>8</v>
      </c>
      <c r="C29" s="7" t="s">
        <v>8</v>
      </c>
      <c r="D29" s="7" t="s">
        <v>8</v>
      </c>
      <c r="E29" s="7" t="s">
        <v>8</v>
      </c>
      <c r="F29" s="7" t="s">
        <v>9</v>
      </c>
      <c r="G29" s="7" t="s">
        <v>8</v>
      </c>
      <c r="H29" s="7" t="s">
        <v>8</v>
      </c>
      <c r="I29" s="7" t="s">
        <v>8</v>
      </c>
      <c r="J29" s="7" t="s">
        <v>8</v>
      </c>
      <c r="K29" s="7" t="s">
        <v>8</v>
      </c>
      <c r="L29" s="7" t="s">
        <v>8</v>
      </c>
      <c r="M29" s="6" t="s">
        <v>8</v>
      </c>
      <c r="N29" s="6" t="s">
        <v>8</v>
      </c>
      <c r="O29" s="6" t="s">
        <v>9</v>
      </c>
      <c r="P29" s="6" t="s">
        <v>8</v>
      </c>
      <c r="Q29" s="6" t="s">
        <v>9</v>
      </c>
      <c r="R29" s="6" t="s">
        <v>8</v>
      </c>
    </row>
    <row r="30" spans="1:18" x14ac:dyDescent="0.3">
      <c r="A30" s="6">
        <f t="shared" si="1"/>
        <v>2035</v>
      </c>
      <c r="B30" s="7" t="s">
        <v>10</v>
      </c>
      <c r="C30" s="7" t="s">
        <v>8</v>
      </c>
      <c r="D30" s="7" t="s">
        <v>8</v>
      </c>
      <c r="E30" s="7" t="s">
        <v>8</v>
      </c>
      <c r="F30" s="7" t="s">
        <v>8</v>
      </c>
      <c r="G30" s="7" t="s">
        <v>8</v>
      </c>
      <c r="H30" s="7" t="s">
        <v>8</v>
      </c>
      <c r="I30" s="7" t="s">
        <v>8</v>
      </c>
      <c r="J30" s="7" t="s">
        <v>8</v>
      </c>
      <c r="K30" s="7" t="s">
        <v>10</v>
      </c>
      <c r="L30" s="7" t="s">
        <v>8</v>
      </c>
      <c r="M30" s="6" t="s">
        <v>9</v>
      </c>
      <c r="N30" s="6" t="s">
        <v>10</v>
      </c>
      <c r="O30" s="6" t="s">
        <v>8</v>
      </c>
      <c r="P30" s="6" t="s">
        <v>10</v>
      </c>
      <c r="Q30" s="6" t="s">
        <v>8</v>
      </c>
      <c r="R30" s="6" t="s">
        <v>8</v>
      </c>
    </row>
    <row r="31" spans="1:18" x14ac:dyDescent="0.3">
      <c r="A31" s="6">
        <f t="shared" si="1"/>
        <v>2036</v>
      </c>
      <c r="B31" s="7" t="s">
        <v>8</v>
      </c>
      <c r="C31" s="7" t="s">
        <v>10</v>
      </c>
      <c r="D31" s="7" t="s">
        <v>8</v>
      </c>
      <c r="E31" s="7" t="s">
        <v>8</v>
      </c>
      <c r="F31" s="7" t="s">
        <v>8</v>
      </c>
      <c r="G31" s="7" t="s">
        <v>8</v>
      </c>
      <c r="H31" s="7" t="s">
        <v>8</v>
      </c>
      <c r="I31" s="7" t="s">
        <v>10</v>
      </c>
      <c r="J31" s="7" t="s">
        <v>8</v>
      </c>
      <c r="K31" s="7" t="s">
        <v>8</v>
      </c>
      <c r="L31" s="7" t="s">
        <v>8</v>
      </c>
      <c r="M31" s="6" t="s">
        <v>8</v>
      </c>
      <c r="N31" s="6" t="s">
        <v>8</v>
      </c>
      <c r="O31" s="6" t="s">
        <v>8</v>
      </c>
      <c r="P31" s="6" t="s">
        <v>8</v>
      </c>
      <c r="Q31" s="6" t="s">
        <v>8</v>
      </c>
      <c r="R31" s="6" t="s">
        <v>8</v>
      </c>
    </row>
    <row r="32" spans="1:18" x14ac:dyDescent="0.3">
      <c r="A32" s="6">
        <f t="shared" si="1"/>
        <v>2037</v>
      </c>
      <c r="B32" s="7" t="s">
        <v>8</v>
      </c>
      <c r="C32" s="7" t="s">
        <v>8</v>
      </c>
      <c r="D32" s="7" t="s">
        <v>8</v>
      </c>
      <c r="E32" s="7" t="s">
        <v>8</v>
      </c>
      <c r="F32" s="7" t="s">
        <v>8</v>
      </c>
      <c r="G32" s="7" t="s">
        <v>8</v>
      </c>
      <c r="H32" s="7" t="s">
        <v>11</v>
      </c>
      <c r="I32" s="7" t="s">
        <v>8</v>
      </c>
      <c r="J32" s="7" t="s">
        <v>8</v>
      </c>
      <c r="K32" s="7" t="s">
        <v>8</v>
      </c>
      <c r="L32" s="7" t="s">
        <v>11</v>
      </c>
      <c r="M32" s="6" t="s">
        <v>8</v>
      </c>
      <c r="N32" s="6" t="s">
        <v>8</v>
      </c>
      <c r="O32" s="6" t="s">
        <v>8</v>
      </c>
      <c r="P32" s="6" t="s">
        <v>8</v>
      </c>
      <c r="Q32" s="6" t="s">
        <v>8</v>
      </c>
      <c r="R32" s="6" t="s">
        <v>11</v>
      </c>
    </row>
    <row r="33" spans="1:18" x14ac:dyDescent="0.3">
      <c r="A33" s="6">
        <f t="shared" si="1"/>
        <v>2038</v>
      </c>
      <c r="B33" s="7" t="s">
        <v>8</v>
      </c>
      <c r="C33" s="7" t="s">
        <v>8</v>
      </c>
      <c r="D33" s="7" t="s">
        <v>8</v>
      </c>
      <c r="E33" s="7" t="s">
        <v>8</v>
      </c>
      <c r="F33" s="7" t="s">
        <v>8</v>
      </c>
      <c r="G33" s="7" t="s">
        <v>8</v>
      </c>
      <c r="H33" s="7" t="s">
        <v>8</v>
      </c>
      <c r="I33" s="7" t="s">
        <v>8</v>
      </c>
      <c r="J33" s="7" t="s">
        <v>8</v>
      </c>
      <c r="K33" s="7" t="s">
        <v>8</v>
      </c>
      <c r="L33" s="7" t="s">
        <v>8</v>
      </c>
      <c r="M33" s="6" t="s">
        <v>8</v>
      </c>
      <c r="N33" s="6" t="s">
        <v>8</v>
      </c>
      <c r="O33" s="6" t="s">
        <v>8</v>
      </c>
      <c r="P33" s="6" t="s">
        <v>8</v>
      </c>
      <c r="Q33" s="6" t="s">
        <v>8</v>
      </c>
      <c r="R33" s="6" t="s">
        <v>8</v>
      </c>
    </row>
    <row r="34" spans="1:18" x14ac:dyDescent="0.3">
      <c r="A34" s="6">
        <f t="shared" si="1"/>
        <v>2039</v>
      </c>
      <c r="B34" s="7" t="s">
        <v>11</v>
      </c>
      <c r="C34" s="7" t="s">
        <v>8</v>
      </c>
      <c r="D34" s="7" t="s">
        <v>8</v>
      </c>
      <c r="E34" s="7" t="s">
        <v>8</v>
      </c>
      <c r="F34" s="7" t="s">
        <v>8</v>
      </c>
      <c r="G34" s="7" t="s">
        <v>8</v>
      </c>
      <c r="H34" s="7" t="s">
        <v>11</v>
      </c>
      <c r="I34" s="7" t="s">
        <v>8</v>
      </c>
      <c r="J34" s="7" t="s">
        <v>8</v>
      </c>
      <c r="K34" s="7" t="s">
        <v>8</v>
      </c>
      <c r="L34" s="7" t="s">
        <v>11</v>
      </c>
      <c r="M34" s="6" t="s">
        <v>8</v>
      </c>
      <c r="N34" s="6" t="s">
        <v>8</v>
      </c>
      <c r="O34" s="6" t="s">
        <v>8</v>
      </c>
      <c r="P34" s="6" t="s">
        <v>8</v>
      </c>
      <c r="Q34" s="6" t="s">
        <v>8</v>
      </c>
      <c r="R34" s="6" t="s">
        <v>11</v>
      </c>
    </row>
    <row r="35" spans="1:18" x14ac:dyDescent="0.3">
      <c r="A35" s="6">
        <f>A34+1</f>
        <v>2040</v>
      </c>
      <c r="B35" s="7" t="s">
        <v>8</v>
      </c>
      <c r="C35" s="7" t="s">
        <v>8</v>
      </c>
      <c r="D35" s="7" t="s">
        <v>11</v>
      </c>
      <c r="E35" s="7" t="s">
        <v>11</v>
      </c>
      <c r="F35" s="7" t="s">
        <v>8</v>
      </c>
      <c r="G35" s="7" t="s">
        <v>11</v>
      </c>
      <c r="H35" s="7" t="s">
        <v>8</v>
      </c>
      <c r="I35" s="7" t="s">
        <v>8</v>
      </c>
      <c r="J35" s="7" t="s">
        <v>11</v>
      </c>
      <c r="K35" s="7" t="s">
        <v>11</v>
      </c>
      <c r="L35" s="7" t="s">
        <v>8</v>
      </c>
      <c r="M35" s="6" t="s">
        <v>8</v>
      </c>
      <c r="N35" s="6" t="s">
        <v>11</v>
      </c>
      <c r="O35" s="6" t="s">
        <v>8</v>
      </c>
      <c r="P35" s="6" t="s">
        <v>11</v>
      </c>
      <c r="Q35" s="6" t="s">
        <v>8</v>
      </c>
      <c r="R35" s="6" t="s">
        <v>8</v>
      </c>
    </row>
    <row r="36" spans="1:18" x14ac:dyDescent="0.3">
      <c r="L36" s="7"/>
    </row>
    <row r="37" spans="1:18" x14ac:dyDescent="0.3">
      <c r="A37" s="16" t="s">
        <v>12</v>
      </c>
      <c r="B37" s="5">
        <v>23.562999999999999</v>
      </c>
      <c r="C37" s="5">
        <v>23.673999999999999</v>
      </c>
      <c r="D37" s="5">
        <v>23.754000000000001</v>
      </c>
      <c r="E37" s="5">
        <v>24.736000000000001</v>
      </c>
      <c r="F37" s="5">
        <v>24.170999999999999</v>
      </c>
      <c r="G37" s="5">
        <v>24.803000000000001</v>
      </c>
      <c r="H37" s="5">
        <v>25.481999999999999</v>
      </c>
      <c r="I37" s="5">
        <v>25.277000000000001</v>
      </c>
      <c r="J37" s="5">
        <v>26.582999999999998</v>
      </c>
      <c r="K37" s="5">
        <v>26.581</v>
      </c>
      <c r="L37" s="5">
        <v>25.42</v>
      </c>
      <c r="M37" s="5">
        <v>26.920999999999999</v>
      </c>
      <c r="N37" s="5">
        <v>26.722000000000001</v>
      </c>
      <c r="O37" s="5">
        <v>26.925000000000001</v>
      </c>
      <c r="P37" s="5">
        <v>26.631</v>
      </c>
      <c r="Q37" s="5">
        <v>26.951000000000001</v>
      </c>
      <c r="R37" s="5">
        <v>27.456</v>
      </c>
    </row>
  </sheetData>
  <pageMargins left="0.5" right="0.5" top="1" bottom="1" header="0.3" footer="0.5"/>
  <pageSetup scale="65" orientation="landscape" r:id="rId1"/>
  <headerFooter>
    <oddFooter>&amp;RAttachment to Response to Question No. 11
Page &amp;P of &amp;N
Schram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36"/>
  <sheetViews>
    <sheetView workbookViewId="0"/>
  </sheetViews>
  <sheetFormatPr defaultRowHeight="14.4" x14ac:dyDescent="0.3"/>
  <cols>
    <col min="2" max="7" width="9" bestFit="1" customWidth="1"/>
    <col min="8" max="8" width="9.5546875" bestFit="1" customWidth="1"/>
    <col min="9" max="9" width="9" bestFit="1" customWidth="1"/>
    <col min="10" max="10" width="9.5546875" bestFit="1" customWidth="1"/>
  </cols>
  <sheetData>
    <row r="3" spans="1:10" x14ac:dyDescent="0.3">
      <c r="B3" s="14" t="s">
        <v>176</v>
      </c>
      <c r="C3" s="14"/>
      <c r="D3" s="14"/>
      <c r="E3" s="14" t="s">
        <v>177</v>
      </c>
      <c r="F3" s="14"/>
      <c r="G3" s="14"/>
      <c r="H3" s="14" t="s">
        <v>175</v>
      </c>
      <c r="I3" s="14"/>
      <c r="J3" s="14"/>
    </row>
    <row r="4" spans="1:10" x14ac:dyDescent="0.3">
      <c r="A4" t="s">
        <v>53</v>
      </c>
      <c r="B4" s="2" t="s">
        <v>172</v>
      </c>
      <c r="C4" s="2" t="s">
        <v>173</v>
      </c>
      <c r="D4" s="2" t="s">
        <v>174</v>
      </c>
      <c r="E4" s="2" t="str">
        <f>B4</f>
        <v>Prod Cost</v>
      </c>
      <c r="F4" s="2" t="str">
        <f t="shared" ref="F4:J4" si="0">C4</f>
        <v>Capital</v>
      </c>
      <c r="G4" s="2" t="str">
        <f t="shared" si="0"/>
        <v>Total</v>
      </c>
      <c r="H4" s="2" t="str">
        <f t="shared" si="0"/>
        <v>Prod Cost</v>
      </c>
      <c r="I4" s="2" t="str">
        <f t="shared" si="0"/>
        <v>Capital</v>
      </c>
      <c r="J4" s="2" t="str">
        <f t="shared" si="0"/>
        <v>Total</v>
      </c>
    </row>
    <row r="5" spans="1:10" x14ac:dyDescent="0.3">
      <c r="A5">
        <v>2011</v>
      </c>
      <c r="B5" s="3">
        <f>INDEX(RRComparison!$D$459:$BS$459,1,DataforPaper!$A5-2010)/1000</f>
        <v>1141.6806381781266</v>
      </c>
      <c r="C5" s="3">
        <f>INDEX(RRComparison!$D$291:$BS$291,1,DataforPaper!$A5-2010)/1000</f>
        <v>6.5638114900000009</v>
      </c>
      <c r="D5" s="3">
        <f t="shared" ref="D5:D34" si="1">B5+C5</f>
        <v>1148.2444496681267</v>
      </c>
      <c r="E5" s="3">
        <f>INDEX(RRComparison!$D$463:$BS$463,1,DataforPaper!$A5-2010)/1000</f>
        <v>1141.6806381781266</v>
      </c>
      <c r="F5" s="3">
        <f>INDEX(RRComparison!$D$295:$BS$295,1,DataforPaper!$A5-2010)/1000</f>
        <v>6.5638114900000009</v>
      </c>
      <c r="G5" s="3">
        <f t="shared" ref="G5:G34" si="2">E5+F5</f>
        <v>1148.2444496681267</v>
      </c>
      <c r="H5" s="3">
        <f t="shared" ref="H5" si="3">E5-B5</f>
        <v>0</v>
      </c>
      <c r="I5" s="3">
        <f t="shared" ref="I5" si="4">F5-C5</f>
        <v>0</v>
      </c>
      <c r="J5" s="3">
        <f t="shared" ref="J5:J34" si="5">G5-D5</f>
        <v>0</v>
      </c>
    </row>
    <row r="6" spans="1:10" x14ac:dyDescent="0.3">
      <c r="A6">
        <f>A5+1</f>
        <v>2012</v>
      </c>
      <c r="B6" s="3">
        <f>INDEX(RRComparison!$D$459:$BS$459,1,DataforPaper!$A6-2010)/1000</f>
        <v>1222.1655880611686</v>
      </c>
      <c r="C6" s="3">
        <f>INDEX(RRComparison!$D$291:$BS$291,1,DataforPaper!$A6-2010)/1000</f>
        <v>47.116955643999994</v>
      </c>
      <c r="D6" s="3">
        <f t="shared" si="1"/>
        <v>1269.2825437051686</v>
      </c>
      <c r="E6" s="3">
        <f>INDEX(RRComparison!$D$463:$BS$463,1,DataforPaper!$A6-2010)/1000</f>
        <v>1222.1655880611686</v>
      </c>
      <c r="F6" s="3">
        <f>INDEX(RRComparison!$D$295:$BS$295,1,DataforPaper!$A6-2010)/1000</f>
        <v>46.362934143999993</v>
      </c>
      <c r="G6" s="3">
        <f t="shared" si="2"/>
        <v>1268.5285222051687</v>
      </c>
      <c r="H6" s="3">
        <f t="shared" ref="H6:H34" si="6">E6-B6</f>
        <v>0</v>
      </c>
      <c r="I6" s="3">
        <f t="shared" ref="I6:I34" si="7">F6-C6</f>
        <v>-0.75402150000000034</v>
      </c>
      <c r="J6" s="3">
        <f t="shared" si="5"/>
        <v>-0.75402149999990797</v>
      </c>
    </row>
    <row r="7" spans="1:10" x14ac:dyDescent="0.3">
      <c r="A7">
        <f t="shared" ref="A7:A34" si="8">A6+1</f>
        <v>2013</v>
      </c>
      <c r="B7" s="3">
        <f>INDEX(RRComparison!$D$459:$BS$459,1,DataforPaper!$A7-2010)/1000</f>
        <v>1261.826098785421</v>
      </c>
      <c r="C7" s="3">
        <f>INDEX(RRComparison!$D$291:$BS$291,1,DataforPaper!$A7-2010)/1000</f>
        <v>123.39787332260002</v>
      </c>
      <c r="D7" s="3">
        <f t="shared" si="1"/>
        <v>1385.2239721080209</v>
      </c>
      <c r="E7" s="3">
        <f>INDEX(RRComparison!$D$463:$BS$463,1,DataforPaper!$A7-2010)/1000</f>
        <v>1261.8265047854209</v>
      </c>
      <c r="F7" s="3">
        <f>INDEX(RRComparison!$D$295:$BS$295,1,DataforPaper!$A7-2010)/1000</f>
        <v>125.04180532260001</v>
      </c>
      <c r="G7" s="3">
        <f t="shared" si="2"/>
        <v>1386.868310108021</v>
      </c>
      <c r="H7" s="3">
        <f t="shared" si="6"/>
        <v>4.0599999988444324E-4</v>
      </c>
      <c r="I7" s="3">
        <f t="shared" si="7"/>
        <v>1.6439319999999924</v>
      </c>
      <c r="J7" s="3">
        <f t="shared" si="5"/>
        <v>1.6443380000000616</v>
      </c>
    </row>
    <row r="8" spans="1:10" x14ac:dyDescent="0.3">
      <c r="A8">
        <f t="shared" si="8"/>
        <v>2014</v>
      </c>
      <c r="B8" s="3">
        <f>INDEX(RRComparison!$D$459:$BS$459,1,DataforPaper!$A8-2010)/1000</f>
        <v>1349.3162004086037</v>
      </c>
      <c r="C8" s="3">
        <f>INDEX(RRComparison!$D$291:$BS$291,1,DataforPaper!$A8-2010)/1000</f>
        <v>264.6582799186649</v>
      </c>
      <c r="D8" s="3">
        <f t="shared" si="1"/>
        <v>1613.9744803272686</v>
      </c>
      <c r="E8" s="3">
        <f>INDEX(RRComparison!$D$463:$BS$463,1,DataforPaper!$A8-2010)/1000</f>
        <v>1349.3155804086039</v>
      </c>
      <c r="F8" s="3">
        <f>INDEX(RRComparison!$D$295:$BS$295,1,DataforPaper!$A8-2010)/1000</f>
        <v>296.15992766866492</v>
      </c>
      <c r="G8" s="3">
        <f t="shared" si="2"/>
        <v>1645.4755080772688</v>
      </c>
      <c r="H8" s="3">
        <f t="shared" si="6"/>
        <v>-6.1999999979889253E-4</v>
      </c>
      <c r="I8" s="3">
        <f t="shared" si="7"/>
        <v>31.501647750000018</v>
      </c>
      <c r="J8" s="3">
        <f t="shared" si="5"/>
        <v>31.501027750000276</v>
      </c>
    </row>
    <row r="9" spans="1:10" x14ac:dyDescent="0.3">
      <c r="A9">
        <f t="shared" si="8"/>
        <v>2015</v>
      </c>
      <c r="B9" s="3">
        <f>INDEX(RRComparison!$D$459:$BS$459,1,DataforPaper!$A9-2010)/1000</f>
        <v>1441.5615521435084</v>
      </c>
      <c r="C9" s="3">
        <f>INDEX(RRComparison!$D$291:$BS$291,1,DataforPaper!$A9-2010)/1000</f>
        <v>419.99735379413153</v>
      </c>
      <c r="D9" s="3">
        <f t="shared" si="1"/>
        <v>1861.5589059376398</v>
      </c>
      <c r="E9" s="3">
        <f>INDEX(RRComparison!$D$463:$BS$463,1,DataforPaper!$A9-2010)/1000</f>
        <v>1441.5618321435081</v>
      </c>
      <c r="F9" s="3">
        <f>INDEX(RRComparison!$D$295:$BS$295,1,DataforPaper!$A9-2010)/1000</f>
        <v>473.8521433878816</v>
      </c>
      <c r="G9" s="3">
        <f t="shared" si="2"/>
        <v>1915.4139755313897</v>
      </c>
      <c r="H9" s="3">
        <f t="shared" si="6"/>
        <v>2.7999999974781531E-4</v>
      </c>
      <c r="I9" s="3">
        <f t="shared" si="7"/>
        <v>53.85478959375007</v>
      </c>
      <c r="J9" s="3">
        <f t="shared" si="5"/>
        <v>53.855069593749931</v>
      </c>
    </row>
    <row r="10" spans="1:10" x14ac:dyDescent="0.3">
      <c r="A10">
        <f t="shared" si="8"/>
        <v>2016</v>
      </c>
      <c r="B10" s="3">
        <f>INDEX(RRComparison!$D$459:$BS$459,1,DataforPaper!$A10-2010)/1000</f>
        <v>1578.3225354621425</v>
      </c>
      <c r="C10" s="3">
        <f>INDEX(RRComparison!$D$291:$BS$291,1,DataforPaper!$A10-2010)/1000</f>
        <v>556.04711592772469</v>
      </c>
      <c r="D10" s="3">
        <f t="shared" si="1"/>
        <v>2134.3696513898672</v>
      </c>
      <c r="E10" s="3">
        <f>INDEX(RRComparison!$D$463:$BS$463,1,DataforPaper!$A10-2010)/1000</f>
        <v>1608.3121546013081</v>
      </c>
      <c r="F10" s="3">
        <f>INDEX(RRComparison!$D$295:$BS$295,1,DataforPaper!$A10-2010)/1000</f>
        <v>584.72996737484664</v>
      </c>
      <c r="G10" s="3">
        <f t="shared" si="2"/>
        <v>2193.0421219761547</v>
      </c>
      <c r="H10" s="3">
        <f t="shared" si="6"/>
        <v>29.989619139165598</v>
      </c>
      <c r="I10" s="3">
        <f t="shared" si="7"/>
        <v>28.682851447121948</v>
      </c>
      <c r="J10" s="3">
        <f t="shared" si="5"/>
        <v>58.672470586287545</v>
      </c>
    </row>
    <row r="11" spans="1:10" x14ac:dyDescent="0.3">
      <c r="A11">
        <f t="shared" si="8"/>
        <v>2017</v>
      </c>
      <c r="B11" s="3">
        <f>INDEX(RRComparison!$D$459:$BS$459,1,DataforPaper!$A11-2010)/1000</f>
        <v>1617.9957013569194</v>
      </c>
      <c r="C11" s="3">
        <f>INDEX(RRComparison!$D$291:$BS$291,1,DataforPaper!$A11-2010)/1000</f>
        <v>585.23260943429295</v>
      </c>
      <c r="D11" s="3">
        <f t="shared" si="1"/>
        <v>2203.2283107912126</v>
      </c>
      <c r="E11" s="3">
        <f>INDEX(RRComparison!$D$463:$BS$463,1,DataforPaper!$A11-2010)/1000</f>
        <v>1604.2010488788681</v>
      </c>
      <c r="F11" s="3">
        <f>INDEX(RRComparison!$D$295:$BS$295,1,DataforPaper!$A11-2010)/1000</f>
        <v>577.85890666642138</v>
      </c>
      <c r="G11" s="3">
        <f t="shared" si="2"/>
        <v>2182.0599555452895</v>
      </c>
      <c r="H11" s="3">
        <f t="shared" si="6"/>
        <v>-13.794652478051376</v>
      </c>
      <c r="I11" s="3">
        <f t="shared" si="7"/>
        <v>-7.3737027678715776</v>
      </c>
      <c r="J11" s="3">
        <f t="shared" si="5"/>
        <v>-21.168355245923067</v>
      </c>
    </row>
    <row r="12" spans="1:10" x14ac:dyDescent="0.3">
      <c r="A12">
        <f t="shared" si="8"/>
        <v>2018</v>
      </c>
      <c r="B12" s="3">
        <f>INDEX(RRComparison!$D$459:$BS$459,1,DataforPaper!$A12-2010)/1000</f>
        <v>1677.0850865695918</v>
      </c>
      <c r="C12" s="3">
        <f>INDEX(RRComparison!$D$291:$BS$291,1,DataforPaper!$A12-2010)/1000</f>
        <v>603.90148276056198</v>
      </c>
      <c r="D12" s="3">
        <f t="shared" si="1"/>
        <v>2280.9865693301535</v>
      </c>
      <c r="E12" s="3">
        <f>INDEX(RRComparison!$D$463:$BS$463,1,DataforPaper!$A12-2010)/1000</f>
        <v>1705.5342530419796</v>
      </c>
      <c r="F12" s="3">
        <f>INDEX(RRComparison!$D$295:$BS$295,1,DataforPaper!$A12-2010)/1000</f>
        <v>563.08043415630584</v>
      </c>
      <c r="G12" s="3">
        <f t="shared" si="2"/>
        <v>2268.6146871982855</v>
      </c>
      <c r="H12" s="3">
        <f t="shared" si="6"/>
        <v>28.449166472387788</v>
      </c>
      <c r="I12" s="3">
        <f t="shared" si="7"/>
        <v>-40.821048604256134</v>
      </c>
      <c r="J12" s="3">
        <f t="shared" si="5"/>
        <v>-12.371882131868006</v>
      </c>
    </row>
    <row r="13" spans="1:10" x14ac:dyDescent="0.3">
      <c r="A13">
        <f t="shared" si="8"/>
        <v>2019</v>
      </c>
      <c r="B13" s="3">
        <f>INDEX(RRComparison!$D$459:$BS$459,1,DataforPaper!$A13-2010)/1000</f>
        <v>1759.8593674865178</v>
      </c>
      <c r="C13" s="3">
        <f>INDEX(RRComparison!$D$291:$BS$291,1,DataforPaper!$A13-2010)/1000</f>
        <v>600.38237364700751</v>
      </c>
      <c r="D13" s="3">
        <f t="shared" si="1"/>
        <v>2360.2417411335255</v>
      </c>
      <c r="E13" s="3">
        <f>INDEX(RRComparison!$D$463:$BS$463,1,DataforPaper!$A13-2010)/1000</f>
        <v>1818.4365912883532</v>
      </c>
      <c r="F13" s="3">
        <f>INDEX(RRComparison!$D$295:$BS$295,1,DataforPaper!$A13-2010)/1000</f>
        <v>555.76737738389522</v>
      </c>
      <c r="G13" s="3">
        <f t="shared" si="2"/>
        <v>2374.2039686722483</v>
      </c>
      <c r="H13" s="3">
        <f t="shared" si="6"/>
        <v>58.577223801835316</v>
      </c>
      <c r="I13" s="3">
        <f t="shared" si="7"/>
        <v>-44.614996263112289</v>
      </c>
      <c r="J13" s="3">
        <f t="shared" si="5"/>
        <v>13.9622275387228</v>
      </c>
    </row>
    <row r="14" spans="1:10" x14ac:dyDescent="0.3">
      <c r="A14">
        <f t="shared" si="8"/>
        <v>2020</v>
      </c>
      <c r="B14" s="3">
        <f>INDEX(RRComparison!$D$459:$BS$459,1,DataforPaper!$A14-2010)/1000</f>
        <v>1828.6405500217822</v>
      </c>
      <c r="C14" s="3">
        <f>INDEX(RRComparison!$D$291:$BS$291,1,DataforPaper!$A14-2010)/1000</f>
        <v>586.60099874572302</v>
      </c>
      <c r="D14" s="3">
        <f t="shared" si="1"/>
        <v>2415.2415487675053</v>
      </c>
      <c r="E14" s="3">
        <f>INDEX(RRComparison!$D$463:$BS$463,1,DataforPaper!$A14-2010)/1000</f>
        <v>1915.7051142996543</v>
      </c>
      <c r="F14" s="3">
        <f>INDEX(RRComparison!$D$295:$BS$295,1,DataforPaper!$A14-2010)/1000</f>
        <v>585.94510968462635</v>
      </c>
      <c r="G14" s="3">
        <f t="shared" si="2"/>
        <v>2501.6502239842807</v>
      </c>
      <c r="H14" s="3">
        <f t="shared" si="6"/>
        <v>87.064564277872023</v>
      </c>
      <c r="I14" s="3">
        <f t="shared" si="7"/>
        <v>-0.65588906109667278</v>
      </c>
      <c r="J14" s="3">
        <f t="shared" si="5"/>
        <v>86.408675216775464</v>
      </c>
    </row>
    <row r="15" spans="1:10" x14ac:dyDescent="0.3">
      <c r="A15">
        <f t="shared" si="8"/>
        <v>2021</v>
      </c>
      <c r="B15" s="3">
        <f>INDEX(RRComparison!$D$459:$BS$459,1,DataforPaper!$A15-2010)/1000</f>
        <v>1932.4816702077517</v>
      </c>
      <c r="C15" s="3">
        <f>INDEX(RRComparison!$D$291:$BS$291,1,DataforPaper!$A15-2010)/1000</f>
        <v>578.45952319582386</v>
      </c>
      <c r="D15" s="3">
        <f t="shared" si="1"/>
        <v>2510.9411934035757</v>
      </c>
      <c r="E15" s="3">
        <f>INDEX(RRComparison!$D$463:$BS$463,1,DataforPaper!$A15-2010)/1000</f>
        <v>2048.3962997711815</v>
      </c>
      <c r="F15" s="3">
        <f>INDEX(RRComparison!$D$295:$BS$295,1,DataforPaper!$A15-2010)/1000</f>
        <v>618.32361932421543</v>
      </c>
      <c r="G15" s="3">
        <f t="shared" si="2"/>
        <v>2666.719919095397</v>
      </c>
      <c r="H15" s="3">
        <f t="shared" si="6"/>
        <v>115.9146295634298</v>
      </c>
      <c r="I15" s="3">
        <f t="shared" si="7"/>
        <v>39.864096128391566</v>
      </c>
      <c r="J15" s="3">
        <f t="shared" si="5"/>
        <v>155.77872569182136</v>
      </c>
    </row>
    <row r="16" spans="1:10" x14ac:dyDescent="0.3">
      <c r="A16">
        <f t="shared" si="8"/>
        <v>2022</v>
      </c>
      <c r="B16" s="3">
        <f>INDEX(RRComparison!$D$459:$BS$459,1,DataforPaper!$A16-2010)/1000</f>
        <v>2064.5626396119069</v>
      </c>
      <c r="C16" s="3">
        <f>INDEX(RRComparison!$D$291:$BS$291,1,DataforPaper!$A16-2010)/1000</f>
        <v>607.74009722259098</v>
      </c>
      <c r="D16" s="3">
        <f t="shared" si="1"/>
        <v>2672.3027368344979</v>
      </c>
      <c r="E16" s="3">
        <f>INDEX(RRComparison!$D$463:$BS$463,1,DataforPaper!$A16-2010)/1000</f>
        <v>2125.3735977666051</v>
      </c>
      <c r="F16" s="3">
        <f>INDEX(RRComparison!$D$295:$BS$295,1,DataforPaper!$A16-2010)/1000</f>
        <v>637.71098851552063</v>
      </c>
      <c r="G16" s="3">
        <f t="shared" si="2"/>
        <v>2763.0845862821257</v>
      </c>
      <c r="H16" s="3">
        <f t="shared" si="6"/>
        <v>60.810958154698255</v>
      </c>
      <c r="I16" s="3">
        <f t="shared" si="7"/>
        <v>29.97089129292965</v>
      </c>
      <c r="J16" s="3">
        <f t="shared" si="5"/>
        <v>90.781849447627792</v>
      </c>
    </row>
    <row r="17" spans="1:10" x14ac:dyDescent="0.3">
      <c r="A17">
        <f t="shared" si="8"/>
        <v>2023</v>
      </c>
      <c r="B17" s="3">
        <f>INDEX(RRComparison!$D$459:$BS$459,1,DataforPaper!$A17-2010)/1000</f>
        <v>2137.6748304041453</v>
      </c>
      <c r="C17" s="3">
        <f>INDEX(RRComparison!$D$291:$BS$291,1,DataforPaper!$A17-2010)/1000</f>
        <v>642.13355412169301</v>
      </c>
      <c r="D17" s="3">
        <f t="shared" si="1"/>
        <v>2779.8083845258384</v>
      </c>
      <c r="E17" s="3">
        <f>INDEX(RRComparison!$D$463:$BS$463,1,DataforPaper!$A17-2010)/1000</f>
        <v>2163.9480157219373</v>
      </c>
      <c r="F17" s="3">
        <f>INDEX(RRComparison!$D$295:$BS$295,1,DataforPaper!$A17-2010)/1000</f>
        <v>632.92350803132092</v>
      </c>
      <c r="G17" s="3">
        <f t="shared" si="2"/>
        <v>2796.8715237532583</v>
      </c>
      <c r="H17" s="3">
        <f t="shared" si="6"/>
        <v>26.273185317792013</v>
      </c>
      <c r="I17" s="3">
        <f t="shared" si="7"/>
        <v>-9.2100460903720887</v>
      </c>
      <c r="J17" s="3">
        <f t="shared" si="5"/>
        <v>17.063139227419924</v>
      </c>
    </row>
    <row r="18" spans="1:10" x14ac:dyDescent="0.3">
      <c r="A18">
        <f t="shared" si="8"/>
        <v>2024</v>
      </c>
      <c r="B18" s="3">
        <f>INDEX(RRComparison!$D$459:$BS$459,1,DataforPaper!$A18-2010)/1000</f>
        <v>2141.5777570122282</v>
      </c>
      <c r="C18" s="3">
        <f>INDEX(RRComparison!$D$291:$BS$291,1,DataforPaper!$A18-2010)/1000</f>
        <v>664.62230728170823</v>
      </c>
      <c r="D18" s="3">
        <f t="shared" si="1"/>
        <v>2806.2000642939365</v>
      </c>
      <c r="E18" s="3">
        <f>INDEX(RRComparison!$D$463:$BS$463,1,DataforPaper!$A18-2010)/1000</f>
        <v>2235.5655000363759</v>
      </c>
      <c r="F18" s="3">
        <f>INDEX(RRComparison!$D$295:$BS$295,1,DataforPaper!$A18-2010)/1000</f>
        <v>616.38716794649872</v>
      </c>
      <c r="G18" s="3">
        <f t="shared" si="2"/>
        <v>2851.9526679828746</v>
      </c>
      <c r="H18" s="3">
        <f t="shared" si="6"/>
        <v>93.987743024147676</v>
      </c>
      <c r="I18" s="3">
        <f t="shared" si="7"/>
        <v>-48.23513933520951</v>
      </c>
      <c r="J18" s="3">
        <f t="shared" si="5"/>
        <v>45.752603688938052</v>
      </c>
    </row>
    <row r="19" spans="1:10" x14ac:dyDescent="0.3">
      <c r="A19">
        <f t="shared" si="8"/>
        <v>2025</v>
      </c>
      <c r="B19" s="3">
        <f>INDEX(RRComparison!$D$459:$BS$459,1,DataforPaper!$A19-2010)/1000</f>
        <v>2240.9237661524721</v>
      </c>
      <c r="C19" s="3">
        <f>INDEX(RRComparison!$D$291:$BS$291,1,DataforPaper!$A19-2010)/1000</f>
        <v>665.0542777285151</v>
      </c>
      <c r="D19" s="3">
        <f t="shared" si="1"/>
        <v>2905.9780438809871</v>
      </c>
      <c r="E19" s="3">
        <f>INDEX(RRComparison!$D$463:$BS$463,1,DataforPaper!$A19-2010)/1000</f>
        <v>2363.2031260371032</v>
      </c>
      <c r="F19" s="3">
        <f>INDEX(RRComparison!$D$295:$BS$295,1,DataforPaper!$A19-2010)/1000</f>
        <v>612.32505017828464</v>
      </c>
      <c r="G19" s="3">
        <f t="shared" si="2"/>
        <v>2975.5281762153877</v>
      </c>
      <c r="H19" s="3">
        <f t="shared" si="6"/>
        <v>122.27935988463105</v>
      </c>
      <c r="I19" s="3">
        <f t="shared" si="7"/>
        <v>-52.729227550230462</v>
      </c>
      <c r="J19" s="3">
        <f t="shared" si="5"/>
        <v>69.550132334400587</v>
      </c>
    </row>
    <row r="20" spans="1:10" x14ac:dyDescent="0.3">
      <c r="A20">
        <f t="shared" si="8"/>
        <v>2026</v>
      </c>
      <c r="B20" s="3">
        <f>INDEX(RRComparison!$D$459:$BS$459,1,DataforPaper!$A20-2010)/1000</f>
        <v>2376.1384374755221</v>
      </c>
      <c r="C20" s="3">
        <f>INDEX(RRComparison!$D$291:$BS$291,1,DataforPaper!$A20-2010)/1000</f>
        <v>652.98492553337496</v>
      </c>
      <c r="D20" s="3">
        <f t="shared" si="1"/>
        <v>3029.1233630088973</v>
      </c>
      <c r="E20" s="3">
        <f>INDEX(RRComparison!$D$463:$BS$463,1,DataforPaper!$A20-2010)/1000</f>
        <v>2535.2673985578458</v>
      </c>
      <c r="F20" s="3">
        <f>INDEX(RRComparison!$D$295:$BS$295,1,DataforPaper!$A20-2010)/1000</f>
        <v>651.25946969204517</v>
      </c>
      <c r="G20" s="3">
        <f t="shared" si="2"/>
        <v>3186.5268682498909</v>
      </c>
      <c r="H20" s="3">
        <f t="shared" si="6"/>
        <v>159.12896108232371</v>
      </c>
      <c r="I20" s="3">
        <f t="shared" si="7"/>
        <v>-1.72545584132979</v>
      </c>
      <c r="J20" s="3">
        <f t="shared" si="5"/>
        <v>157.40350524099358</v>
      </c>
    </row>
    <row r="21" spans="1:10" x14ac:dyDescent="0.3">
      <c r="A21">
        <f t="shared" si="8"/>
        <v>2027</v>
      </c>
      <c r="B21" s="3">
        <f>INDEX(RRComparison!$D$459:$BS$459,1,DataforPaper!$A21-2010)/1000</f>
        <v>2383.1550842250326</v>
      </c>
      <c r="C21" s="3">
        <f>INDEX(RRComparison!$D$291:$BS$291,1,DataforPaper!$A21-2010)/1000</f>
        <v>641.66773736317703</v>
      </c>
      <c r="D21" s="3">
        <f t="shared" si="1"/>
        <v>3024.8228215882095</v>
      </c>
      <c r="E21" s="3">
        <f>INDEX(RRComparison!$D$463:$BS$463,1,DataforPaper!$A21-2010)/1000</f>
        <v>2525.2535525290023</v>
      </c>
      <c r="F21" s="3">
        <f>INDEX(RRComparison!$D$295:$BS$295,1,DataforPaper!$A21-2010)/1000</f>
        <v>694.31485814651683</v>
      </c>
      <c r="G21" s="3">
        <f t="shared" si="2"/>
        <v>3219.5684106755189</v>
      </c>
      <c r="H21" s="3">
        <f t="shared" si="6"/>
        <v>142.09846830396964</v>
      </c>
      <c r="I21" s="3">
        <f t="shared" si="7"/>
        <v>52.647120783339801</v>
      </c>
      <c r="J21" s="3">
        <f t="shared" si="5"/>
        <v>194.74558908730933</v>
      </c>
    </row>
    <row r="22" spans="1:10" x14ac:dyDescent="0.3">
      <c r="A22">
        <f t="shared" si="8"/>
        <v>2028</v>
      </c>
      <c r="B22" s="3">
        <f>INDEX(RRComparison!$D$459:$BS$459,1,DataforPaper!$A22-2010)/1000</f>
        <v>2487.2576539095335</v>
      </c>
      <c r="C22" s="3">
        <f>INDEX(RRComparison!$D$291:$BS$291,1,DataforPaper!$A22-2010)/1000</f>
        <v>635.56562391842795</v>
      </c>
      <c r="D22" s="3">
        <f t="shared" si="1"/>
        <v>3122.8232778279616</v>
      </c>
      <c r="E22" s="3">
        <f>INDEX(RRComparison!$D$463:$BS$463,1,DataforPaper!$A22-2010)/1000</f>
        <v>2595.3336535795825</v>
      </c>
      <c r="F22" s="3">
        <f>INDEX(RRComparison!$D$295:$BS$295,1,DataforPaper!$A22-2010)/1000</f>
        <v>720.23004380767941</v>
      </c>
      <c r="G22" s="3">
        <f t="shared" si="2"/>
        <v>3315.563697387262</v>
      </c>
      <c r="H22" s="3">
        <f t="shared" si="6"/>
        <v>108.07599967004899</v>
      </c>
      <c r="I22" s="3">
        <f t="shared" si="7"/>
        <v>84.664419889251462</v>
      </c>
      <c r="J22" s="3">
        <f t="shared" si="5"/>
        <v>192.74041955930034</v>
      </c>
    </row>
    <row r="23" spans="1:10" x14ac:dyDescent="0.3">
      <c r="A23">
        <f t="shared" si="8"/>
        <v>2029</v>
      </c>
      <c r="B23" s="3">
        <f>INDEX(RRComparison!$D$459:$BS$459,1,DataforPaper!$A23-2010)/1000</f>
        <v>2536.3436289877236</v>
      </c>
      <c r="C23" s="3">
        <f>INDEX(RRComparison!$D$291:$BS$291,1,DataforPaper!$A23-2010)/1000</f>
        <v>684.08356125675391</v>
      </c>
      <c r="D23" s="3">
        <f t="shared" si="1"/>
        <v>3220.4271902444775</v>
      </c>
      <c r="E23" s="3">
        <f>INDEX(RRComparison!$D$463:$BS$463,1,DataforPaper!$A23-2010)/1000</f>
        <v>2614.8418986511742</v>
      </c>
      <c r="F23" s="3">
        <f>INDEX(RRComparison!$D$295:$BS$295,1,DataforPaper!$A23-2010)/1000</f>
        <v>724.96499887839286</v>
      </c>
      <c r="G23" s="3">
        <f t="shared" si="2"/>
        <v>3339.8068975295673</v>
      </c>
      <c r="H23" s="3">
        <f t="shared" si="6"/>
        <v>78.498269663450628</v>
      </c>
      <c r="I23" s="3">
        <f t="shared" si="7"/>
        <v>40.881437621638952</v>
      </c>
      <c r="J23" s="3">
        <f t="shared" si="5"/>
        <v>119.37970728508981</v>
      </c>
    </row>
    <row r="24" spans="1:10" x14ac:dyDescent="0.3">
      <c r="A24">
        <f t="shared" si="8"/>
        <v>2030</v>
      </c>
      <c r="B24" s="3">
        <f>INDEX(RRComparison!$D$459:$BS$459,1,DataforPaper!$A24-2010)/1000</f>
        <v>2676.6659275674783</v>
      </c>
      <c r="C24" s="3">
        <f>INDEX(RRComparison!$D$291:$BS$291,1,DataforPaper!$A24-2010)/1000</f>
        <v>736.60474919138858</v>
      </c>
      <c r="D24" s="3">
        <f t="shared" si="1"/>
        <v>3413.270676758867</v>
      </c>
      <c r="E24" s="3">
        <f>INDEX(RRComparison!$D$463:$BS$463,1,DataforPaper!$A24-2010)/1000</f>
        <v>2730.1312166241974</v>
      </c>
      <c r="F24" s="3">
        <f>INDEX(RRComparison!$D$295:$BS$295,1,DataforPaper!$A24-2010)/1000</f>
        <v>715.16443991763117</v>
      </c>
      <c r="G24" s="3">
        <f t="shared" si="2"/>
        <v>3445.2956565418285</v>
      </c>
      <c r="H24" s="3">
        <f t="shared" si="6"/>
        <v>53.46528905671903</v>
      </c>
      <c r="I24" s="3">
        <f t="shared" si="7"/>
        <v>-21.440309273757407</v>
      </c>
      <c r="J24" s="3">
        <f t="shared" si="5"/>
        <v>32.024979782961509</v>
      </c>
    </row>
    <row r="25" spans="1:10" x14ac:dyDescent="0.3">
      <c r="A25">
        <f t="shared" si="8"/>
        <v>2031</v>
      </c>
      <c r="B25" s="3">
        <f>INDEX(RRComparison!$D$459:$BS$459,1,DataforPaper!$A25-2010)/1000</f>
        <v>2650.325204118828</v>
      </c>
      <c r="C25" s="3">
        <f>INDEX(RRComparison!$D$291:$BS$291,1,DataforPaper!$A25-2010)/1000</f>
        <v>766.74435911116234</v>
      </c>
      <c r="D25" s="3">
        <f t="shared" si="1"/>
        <v>3417.0695632299903</v>
      </c>
      <c r="E25" s="3">
        <f>INDEX(RRComparison!$D$463:$BS$463,1,DataforPaper!$A25-2010)/1000</f>
        <v>2771.4246689566817</v>
      </c>
      <c r="F25" s="3">
        <f>INDEX(RRComparison!$D$295:$BS$295,1,DataforPaper!$A25-2010)/1000</f>
        <v>699.88790981298303</v>
      </c>
      <c r="G25" s="3">
        <f t="shared" si="2"/>
        <v>3471.3125787696645</v>
      </c>
      <c r="H25" s="3">
        <f t="shared" si="6"/>
        <v>121.0994648378537</v>
      </c>
      <c r="I25" s="3">
        <f t="shared" si="7"/>
        <v>-66.856449298179314</v>
      </c>
      <c r="J25" s="3">
        <f t="shared" si="5"/>
        <v>54.243015539674161</v>
      </c>
    </row>
    <row r="26" spans="1:10" x14ac:dyDescent="0.3">
      <c r="A26">
        <f t="shared" si="8"/>
        <v>2032</v>
      </c>
      <c r="B26" s="3">
        <f>INDEX(RRComparison!$D$459:$BS$459,1,DataforPaper!$A26-2010)/1000</f>
        <v>2708.0154502012047</v>
      </c>
      <c r="C26" s="3">
        <f>INDEX(RRComparison!$D$291:$BS$291,1,DataforPaper!$A26-2010)/1000</f>
        <v>771.86424105459241</v>
      </c>
      <c r="D26" s="3">
        <f t="shared" si="1"/>
        <v>3479.8796912557973</v>
      </c>
      <c r="E26" s="3">
        <f>INDEX(RRComparison!$D$463:$BS$463,1,DataforPaper!$A26-2010)/1000</f>
        <v>2851.0614503358152</v>
      </c>
      <c r="F26" s="3">
        <f>INDEX(RRComparison!$D$295:$BS$295,1,DataforPaper!$A26-2010)/1000</f>
        <v>699.47181971966165</v>
      </c>
      <c r="G26" s="3">
        <f t="shared" si="2"/>
        <v>3550.5332700554768</v>
      </c>
      <c r="H26" s="3">
        <f t="shared" si="6"/>
        <v>143.04600013461049</v>
      </c>
      <c r="I26" s="3">
        <f t="shared" si="7"/>
        <v>-72.392421334930759</v>
      </c>
      <c r="J26" s="3">
        <f t="shared" si="5"/>
        <v>70.653578799679508</v>
      </c>
    </row>
    <row r="27" spans="1:10" x14ac:dyDescent="0.3">
      <c r="A27">
        <f t="shared" si="8"/>
        <v>2033</v>
      </c>
      <c r="B27" s="3">
        <f>INDEX(RRComparison!$D$459:$BS$459,1,DataforPaper!$A27-2010)/1000</f>
        <v>2821.9024952052278</v>
      </c>
      <c r="C27" s="3">
        <f>INDEX(RRComparison!$D$291:$BS$291,1,DataforPaper!$A27-2010)/1000</f>
        <v>757.04803868390502</v>
      </c>
      <c r="D27" s="3">
        <f t="shared" si="1"/>
        <v>3578.9505338891327</v>
      </c>
      <c r="E27" s="3">
        <f>INDEX(RRComparison!$D$463:$BS$463,1,DataforPaper!$A27-2010)/1000</f>
        <v>2972.5241893425314</v>
      </c>
      <c r="F27" s="3">
        <f>INDEX(RRComparison!$D$295:$BS$295,1,DataforPaper!$A27-2010)/1000</f>
        <v>730.3847786945073</v>
      </c>
      <c r="G27" s="3">
        <f t="shared" si="2"/>
        <v>3702.9089680370389</v>
      </c>
      <c r="H27" s="3">
        <f t="shared" si="6"/>
        <v>150.62169413730362</v>
      </c>
      <c r="I27" s="3">
        <f t="shared" si="7"/>
        <v>-26.663259989397716</v>
      </c>
      <c r="J27" s="3">
        <f t="shared" si="5"/>
        <v>123.95843414790625</v>
      </c>
    </row>
    <row r="28" spans="1:10" x14ac:dyDescent="0.3">
      <c r="A28">
        <f>A27+1</f>
        <v>2034</v>
      </c>
      <c r="B28" s="3">
        <f>INDEX(RRComparison!$D$459:$BS$459,1,DataforPaper!$A28-2010)/1000</f>
        <v>2879.7295071093331</v>
      </c>
      <c r="C28" s="3">
        <f>INDEX(RRComparison!$D$291:$BS$291,1,DataforPaper!$A28-2010)/1000</f>
        <v>744.50789213143491</v>
      </c>
      <c r="D28" s="3">
        <f t="shared" si="1"/>
        <v>3624.2373992407679</v>
      </c>
      <c r="E28" s="3">
        <f>INDEX(RRComparison!$D$463:$BS$463,1,DataforPaper!$A28-2010)/1000</f>
        <v>3052.1498491293819</v>
      </c>
      <c r="F28" s="3">
        <f>INDEX(RRComparison!$D$295:$BS$295,1,DataforPaper!$A28-2010)/1000</f>
        <v>765.09988996300535</v>
      </c>
      <c r="G28" s="3">
        <f t="shared" si="2"/>
        <v>3817.2497390923872</v>
      </c>
      <c r="H28" s="3">
        <f t="shared" si="6"/>
        <v>172.42034202004879</v>
      </c>
      <c r="I28" s="3">
        <f t="shared" si="7"/>
        <v>20.591997831570438</v>
      </c>
      <c r="J28" s="3">
        <f t="shared" si="5"/>
        <v>193.01233985161934</v>
      </c>
    </row>
    <row r="29" spans="1:10" x14ac:dyDescent="0.3">
      <c r="A29">
        <f t="shared" si="8"/>
        <v>2035</v>
      </c>
      <c r="B29" s="3">
        <f>INDEX(RRComparison!$D$459:$BS$459,1,DataforPaper!$A29-2010)/1000</f>
        <v>2980.7685932515192</v>
      </c>
      <c r="C29" s="3">
        <f>INDEX(RRComparison!$D$291:$BS$291,1,DataforPaper!$A29-2010)/1000</f>
        <v>740.78581777274519</v>
      </c>
      <c r="D29" s="3">
        <f t="shared" si="1"/>
        <v>3721.5544110242645</v>
      </c>
      <c r="E29" s="3">
        <f>INDEX(RRComparison!$D$463:$BS$463,1,DataforPaper!$A29-2010)/1000</f>
        <v>3079.3040281119697</v>
      </c>
      <c r="F29" s="3">
        <f>INDEX(RRComparison!$D$295:$BS$295,1,DataforPaper!$A29-2010)/1000</f>
        <v>787.73843206690162</v>
      </c>
      <c r="G29" s="3">
        <f t="shared" si="2"/>
        <v>3867.0424601788714</v>
      </c>
      <c r="H29" s="3">
        <f t="shared" si="6"/>
        <v>98.53543486045055</v>
      </c>
      <c r="I29" s="3">
        <f t="shared" si="7"/>
        <v>46.952614294156433</v>
      </c>
      <c r="J29" s="3">
        <f t="shared" si="5"/>
        <v>145.48804915460687</v>
      </c>
    </row>
    <row r="30" spans="1:10" x14ac:dyDescent="0.3">
      <c r="A30">
        <f t="shared" si="8"/>
        <v>2036</v>
      </c>
      <c r="B30" s="3">
        <f>INDEX(RRComparison!$D$459:$BS$459,1,DataforPaper!$A30-2010)/1000</f>
        <v>3054.2484011165498</v>
      </c>
      <c r="C30" s="3">
        <f>INDEX(RRComparison!$D$291:$BS$291,1,DataforPaper!$A30-2010)/1000</f>
        <v>736.37406365046013</v>
      </c>
      <c r="D30" s="3">
        <f t="shared" si="1"/>
        <v>3790.6224647670097</v>
      </c>
      <c r="E30" s="3">
        <f>INDEX(RRComparison!$D$463:$BS$463,1,DataforPaper!$A30-2010)/1000</f>
        <v>3156.5706606742092</v>
      </c>
      <c r="F30" s="3">
        <f>INDEX(RRComparison!$D$295:$BS$295,1,DataforPaper!$A30-2010)/1000</f>
        <v>772.857114514861</v>
      </c>
      <c r="G30" s="3">
        <f t="shared" si="2"/>
        <v>3929.4277751890704</v>
      </c>
      <c r="H30" s="3">
        <f t="shared" si="6"/>
        <v>102.32225955765944</v>
      </c>
      <c r="I30" s="3">
        <f t="shared" si="7"/>
        <v>36.483050864400866</v>
      </c>
      <c r="J30" s="3">
        <f t="shared" si="5"/>
        <v>138.80531042206076</v>
      </c>
    </row>
    <row r="31" spans="1:10" x14ac:dyDescent="0.3">
      <c r="A31">
        <f t="shared" si="8"/>
        <v>2037</v>
      </c>
      <c r="B31" s="3">
        <f>INDEX(RRComparison!$D$459:$BS$459,1,DataforPaper!$A31-2010)/1000</f>
        <v>3109.1331191388813</v>
      </c>
      <c r="C31" s="3">
        <f>INDEX(RRComparison!$D$291:$BS$291,1,DataforPaper!$A31-2010)/1000</f>
        <v>738.48654491244702</v>
      </c>
      <c r="D31" s="3">
        <f t="shared" si="1"/>
        <v>3847.6196640513281</v>
      </c>
      <c r="E31" s="3">
        <f>INDEX(RRComparison!$D$463:$BS$463,1,DataforPaper!$A31-2010)/1000</f>
        <v>3222.9755178876931</v>
      </c>
      <c r="F31" s="3">
        <f>INDEX(RRComparison!$D$295:$BS$295,1,DataforPaper!$A31-2010)/1000</f>
        <v>752.03215428646592</v>
      </c>
      <c r="G31" s="3">
        <f t="shared" si="2"/>
        <v>3975.0076721741589</v>
      </c>
      <c r="H31" s="3">
        <f t="shared" si="6"/>
        <v>113.84239874881177</v>
      </c>
      <c r="I31" s="3">
        <f t="shared" si="7"/>
        <v>13.545609374018909</v>
      </c>
      <c r="J31" s="3">
        <f t="shared" si="5"/>
        <v>127.3880081228308</v>
      </c>
    </row>
    <row r="32" spans="1:10" x14ac:dyDescent="0.3">
      <c r="A32">
        <f t="shared" si="8"/>
        <v>2038</v>
      </c>
      <c r="B32" s="3">
        <f>INDEX(RRComparison!$D$459:$BS$459,1,DataforPaper!$A32-2010)/1000</f>
        <v>3231.3061775216588</v>
      </c>
      <c r="C32" s="3">
        <f>INDEX(RRComparison!$D$291:$BS$291,1,DataforPaper!$A32-2010)/1000</f>
        <v>669.08723905734428</v>
      </c>
      <c r="D32" s="3">
        <f t="shared" si="1"/>
        <v>3900.3934165790033</v>
      </c>
      <c r="E32" s="3">
        <f>INDEX(RRComparison!$D$463:$BS$463,1,DataforPaper!$A32-2010)/1000</f>
        <v>3356.7563082454471</v>
      </c>
      <c r="F32" s="3">
        <f>INDEX(RRComparison!$D$295:$BS$295,1,DataforPaper!$A32-2010)/1000</f>
        <v>667.40241846700326</v>
      </c>
      <c r="G32" s="3">
        <f t="shared" si="2"/>
        <v>4024.1587267124505</v>
      </c>
      <c r="H32" s="3">
        <f t="shared" si="6"/>
        <v>125.45013072378833</v>
      </c>
      <c r="I32" s="3">
        <f t="shared" si="7"/>
        <v>-1.6848205903410189</v>
      </c>
      <c r="J32" s="3">
        <f t="shared" si="5"/>
        <v>123.7653101334472</v>
      </c>
    </row>
    <row r="33" spans="1:10" x14ac:dyDescent="0.3">
      <c r="A33">
        <f t="shared" si="8"/>
        <v>2039</v>
      </c>
      <c r="B33" s="3">
        <f>INDEX(RRComparison!$D$459:$BS$459,1,DataforPaper!$A33-2010)/1000</f>
        <v>3249.6151490720918</v>
      </c>
      <c r="C33" s="3">
        <f>INDEX(RRComparison!$D$291:$BS$291,1,DataforPaper!$A33-2010)/1000</f>
        <v>655.89338649463389</v>
      </c>
      <c r="D33" s="3">
        <f t="shared" si="1"/>
        <v>3905.5085355667256</v>
      </c>
      <c r="E33" s="3">
        <f>INDEX(RRComparison!$D$463:$BS$463,1,DataforPaper!$A33-2010)/1000</f>
        <v>3392.6230784103559</v>
      </c>
      <c r="F33" s="3">
        <f>INDEX(RRComparison!$D$295:$BS$295,1,DataforPaper!$A33-2010)/1000</f>
        <v>661.60824781699557</v>
      </c>
      <c r="G33" s="3">
        <f t="shared" si="2"/>
        <v>4054.2313262273515</v>
      </c>
      <c r="H33" s="3">
        <f t="shared" si="6"/>
        <v>143.00792933826415</v>
      </c>
      <c r="I33" s="3">
        <f t="shared" si="7"/>
        <v>5.7148613223616849</v>
      </c>
      <c r="J33" s="3">
        <f t="shared" si="5"/>
        <v>148.72279066062583</v>
      </c>
    </row>
    <row r="34" spans="1:10" x14ac:dyDescent="0.3">
      <c r="A34">
        <f t="shared" si="8"/>
        <v>2040</v>
      </c>
      <c r="B34" s="3">
        <f>INDEX(RRComparison!$D$459:$BS$459,1,DataforPaper!$A34-2010)/1000</f>
        <v>3392.7619500535329</v>
      </c>
      <c r="C34" s="3">
        <f>INDEX(RRComparison!$D$291:$BS$291,1,DataforPaper!$A34-2010)/1000</f>
        <v>633.31253615018795</v>
      </c>
      <c r="D34" s="3">
        <f t="shared" si="1"/>
        <v>4026.0744862037209</v>
      </c>
      <c r="E34" s="3">
        <f>INDEX(RRComparison!$D$463:$BS$463,1,DataforPaper!$A34-2010)/1000</f>
        <v>3524.2057139785629</v>
      </c>
      <c r="F34" s="3">
        <f>INDEX(RRComparison!$D$295:$BS$295,1,DataforPaper!$A34-2010)/1000</f>
        <v>646.50815116436252</v>
      </c>
      <c r="G34" s="3">
        <f t="shared" si="2"/>
        <v>4170.713865142925</v>
      </c>
      <c r="H34" s="3">
        <f t="shared" si="6"/>
        <v>131.44376392503</v>
      </c>
      <c r="I34" s="3">
        <f t="shared" si="7"/>
        <v>13.195615014174564</v>
      </c>
      <c r="J34" s="3">
        <f t="shared" si="5"/>
        <v>144.63937893920411</v>
      </c>
    </row>
    <row r="35" spans="1:10" x14ac:dyDescent="0.3">
      <c r="A35" s="2" t="s">
        <v>1</v>
      </c>
      <c r="B35" s="3">
        <f>B5+NPV(RRComparison!$C$2,B6:B34)</f>
        <v>26085.114250057348</v>
      </c>
      <c r="C35" s="3">
        <f>C5+NPV(RRComparison!$C$2,C6:C34)</f>
        <v>6636.6208224293787</v>
      </c>
      <c r="D35" s="3">
        <f>D5+NPV(RRComparison!$C$2,D6:D34)</f>
        <v>32721.735072486717</v>
      </c>
      <c r="E35" s="3">
        <f>E5+NPV(RRComparison!$C$2,E6:E34)</f>
        <v>26848.303863557128</v>
      </c>
      <c r="F35" s="3">
        <f>F5+NPV(RRComparison!$C$2,F6:F34)</f>
        <v>6693.2386048248945</v>
      </c>
      <c r="G35" s="3">
        <f>G5+NPV(RRComparison!$C$2,G6:G34)</f>
        <v>33541.542468382024</v>
      </c>
      <c r="H35" s="3">
        <f t="shared" ref="H35" si="9">E35-B35</f>
        <v>763.18961349978053</v>
      </c>
      <c r="I35" s="3">
        <f t="shared" ref="I35" si="10">F35-C35</f>
        <v>56.61778239551586</v>
      </c>
      <c r="J35" s="3">
        <f t="shared" ref="J35" si="11">G35-D35</f>
        <v>819.8073958953064</v>
      </c>
    </row>
    <row r="36" spans="1:10" x14ac:dyDescent="0.3">
      <c r="B36" s="3"/>
      <c r="C36" s="3"/>
      <c r="D36" s="3"/>
      <c r="E36" s="3"/>
      <c r="F36" s="3"/>
      <c r="G36" s="3"/>
      <c r="H36" s="3"/>
      <c r="I36" s="3"/>
      <c r="J36" s="3"/>
    </row>
  </sheetData>
  <mergeCells count="3">
    <mergeCell ref="B3:D3"/>
    <mergeCell ref="E3:G3"/>
    <mergeCell ref="H3:J3"/>
  </mergeCells>
  <pageMargins left="1" right="0.5" top="1" bottom="0.5" header="0.5" footer="0.3"/>
  <pageSetup scale="97" orientation="portrait" r:id="rId1"/>
  <headerFooter>
    <oddHeader>&amp;RAttachment to Response to Question No. 11
Page &amp;P of &amp;N
Schram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555"/>
  <sheetViews>
    <sheetView tabSelected="1" workbookViewId="0">
      <pane xSplit="3" ySplit="5" topLeftCell="D489" activePane="bottomRight" state="frozen"/>
      <selection pane="topRight" activeCell="D1" sqref="D1"/>
      <selection pane="bottomLeft" activeCell="A6" sqref="A6"/>
      <selection pane="bottomRight" activeCell="C505" sqref="C505"/>
    </sheetView>
  </sheetViews>
  <sheetFormatPr defaultRowHeight="14.4" x14ac:dyDescent="0.3"/>
  <cols>
    <col min="1" max="1" width="9.5546875" style="6" bestFit="1" customWidth="1"/>
    <col min="2" max="2" width="34.5546875" style="6" bestFit="1" customWidth="1"/>
    <col min="3" max="4" width="9" style="6" bestFit="1" customWidth="1"/>
    <col min="5" max="7" width="9.5546875" style="6" customWidth="1"/>
    <col min="8" max="8" width="9.5546875" style="6" bestFit="1" customWidth="1"/>
    <col min="9" max="12" width="9.5546875" style="6" customWidth="1"/>
    <col min="13" max="13" width="9.5546875" style="6" bestFit="1" customWidth="1"/>
    <col min="14" max="17" width="9.5546875" style="6" customWidth="1"/>
    <col min="18" max="18" width="9.5546875" style="6" bestFit="1" customWidth="1"/>
    <col min="19" max="22" width="9.5546875" style="6" customWidth="1"/>
    <col min="23" max="33" width="9.5546875" style="6" bestFit="1" customWidth="1"/>
    <col min="34" max="16384" width="8.88671875" style="6"/>
  </cols>
  <sheetData>
    <row r="1" spans="1:76" x14ac:dyDescent="0.3">
      <c r="A1" s="17">
        <v>40680</v>
      </c>
    </row>
    <row r="2" spans="1:76" x14ac:dyDescent="0.3">
      <c r="B2" s="16" t="s">
        <v>2</v>
      </c>
      <c r="C2" s="18">
        <v>6.7100000000000007E-2</v>
      </c>
    </row>
    <row r="3" spans="1:76" x14ac:dyDescent="0.3">
      <c r="B3" s="16"/>
      <c r="C3" s="18"/>
    </row>
    <row r="4" spans="1:76" x14ac:dyDescent="0.3">
      <c r="C4" s="7" t="s">
        <v>13</v>
      </c>
      <c r="D4" s="19" t="s">
        <v>3</v>
      </c>
    </row>
    <row r="5" spans="1:76" x14ac:dyDescent="0.3">
      <c r="C5" s="20" t="s">
        <v>1</v>
      </c>
      <c r="D5" s="20">
        <v>2011</v>
      </c>
      <c r="E5" s="20">
        <f>D5+1</f>
        <v>2012</v>
      </c>
      <c r="F5" s="20">
        <f t="shared" ref="F5:AF5" si="0">E5+1</f>
        <v>2013</v>
      </c>
      <c r="G5" s="20">
        <f t="shared" si="0"/>
        <v>2014</v>
      </c>
      <c r="H5" s="20">
        <f t="shared" si="0"/>
        <v>2015</v>
      </c>
      <c r="I5" s="20">
        <f t="shared" si="0"/>
        <v>2016</v>
      </c>
      <c r="J5" s="20">
        <f t="shared" si="0"/>
        <v>2017</v>
      </c>
      <c r="K5" s="20">
        <f t="shared" si="0"/>
        <v>2018</v>
      </c>
      <c r="L5" s="20">
        <f t="shared" si="0"/>
        <v>2019</v>
      </c>
      <c r="M5" s="20">
        <f t="shared" si="0"/>
        <v>2020</v>
      </c>
      <c r="N5" s="20">
        <f t="shared" si="0"/>
        <v>2021</v>
      </c>
      <c r="O5" s="20">
        <f t="shared" si="0"/>
        <v>2022</v>
      </c>
      <c r="P5" s="20">
        <f t="shared" si="0"/>
        <v>2023</v>
      </c>
      <c r="Q5" s="20">
        <f t="shared" si="0"/>
        <v>2024</v>
      </c>
      <c r="R5" s="20">
        <f t="shared" si="0"/>
        <v>2025</v>
      </c>
      <c r="S5" s="20">
        <f t="shared" si="0"/>
        <v>2026</v>
      </c>
      <c r="T5" s="20">
        <f t="shared" si="0"/>
        <v>2027</v>
      </c>
      <c r="U5" s="20">
        <f t="shared" si="0"/>
        <v>2028</v>
      </c>
      <c r="V5" s="20">
        <f t="shared" si="0"/>
        <v>2029</v>
      </c>
      <c r="W5" s="20">
        <f t="shared" si="0"/>
        <v>2030</v>
      </c>
      <c r="X5" s="20">
        <f t="shared" si="0"/>
        <v>2031</v>
      </c>
      <c r="Y5" s="20">
        <f t="shared" si="0"/>
        <v>2032</v>
      </c>
      <c r="Z5" s="20">
        <f t="shared" si="0"/>
        <v>2033</v>
      </c>
      <c r="AA5" s="20">
        <f t="shared" si="0"/>
        <v>2034</v>
      </c>
      <c r="AB5" s="20">
        <f t="shared" si="0"/>
        <v>2035</v>
      </c>
      <c r="AC5" s="20">
        <f t="shared" si="0"/>
        <v>2036</v>
      </c>
      <c r="AD5" s="20">
        <f t="shared" si="0"/>
        <v>2037</v>
      </c>
      <c r="AE5" s="20">
        <f t="shared" si="0"/>
        <v>2038</v>
      </c>
      <c r="AF5" s="20">
        <f t="shared" si="0"/>
        <v>2039</v>
      </c>
      <c r="AG5" s="20">
        <f>AF5+1</f>
        <v>2040</v>
      </c>
      <c r="AH5" s="20">
        <f t="shared" ref="AH5:BS5" si="1">AG5+1</f>
        <v>2041</v>
      </c>
      <c r="AI5" s="20">
        <f t="shared" si="1"/>
        <v>2042</v>
      </c>
      <c r="AJ5" s="20">
        <f t="shared" si="1"/>
        <v>2043</v>
      </c>
      <c r="AK5" s="20">
        <f t="shared" si="1"/>
        <v>2044</v>
      </c>
      <c r="AL5" s="20">
        <f t="shared" si="1"/>
        <v>2045</v>
      </c>
      <c r="AM5" s="20">
        <f t="shared" si="1"/>
        <v>2046</v>
      </c>
      <c r="AN5" s="20">
        <f t="shared" si="1"/>
        <v>2047</v>
      </c>
      <c r="AO5" s="20">
        <f t="shared" si="1"/>
        <v>2048</v>
      </c>
      <c r="AP5" s="20">
        <f t="shared" si="1"/>
        <v>2049</v>
      </c>
      <c r="AQ5" s="20">
        <f t="shared" si="1"/>
        <v>2050</v>
      </c>
      <c r="AR5" s="20">
        <f t="shared" si="1"/>
        <v>2051</v>
      </c>
      <c r="AS5" s="20">
        <f t="shared" si="1"/>
        <v>2052</v>
      </c>
      <c r="AT5" s="20">
        <f t="shared" si="1"/>
        <v>2053</v>
      </c>
      <c r="AU5" s="20">
        <f t="shared" si="1"/>
        <v>2054</v>
      </c>
      <c r="AV5" s="20">
        <f t="shared" si="1"/>
        <v>2055</v>
      </c>
      <c r="AW5" s="20">
        <f t="shared" si="1"/>
        <v>2056</v>
      </c>
      <c r="AX5" s="20">
        <f t="shared" si="1"/>
        <v>2057</v>
      </c>
      <c r="AY5" s="20">
        <f t="shared" si="1"/>
        <v>2058</v>
      </c>
      <c r="AZ5" s="20">
        <f t="shared" si="1"/>
        <v>2059</v>
      </c>
      <c r="BA5" s="20">
        <f t="shared" si="1"/>
        <v>2060</v>
      </c>
      <c r="BB5" s="20">
        <f t="shared" si="1"/>
        <v>2061</v>
      </c>
      <c r="BC5" s="20">
        <f t="shared" si="1"/>
        <v>2062</v>
      </c>
      <c r="BD5" s="20">
        <f t="shared" si="1"/>
        <v>2063</v>
      </c>
      <c r="BE5" s="20">
        <f t="shared" si="1"/>
        <v>2064</v>
      </c>
      <c r="BF5" s="20">
        <f t="shared" si="1"/>
        <v>2065</v>
      </c>
      <c r="BG5" s="20">
        <f t="shared" si="1"/>
        <v>2066</v>
      </c>
      <c r="BH5" s="20">
        <f t="shared" si="1"/>
        <v>2067</v>
      </c>
      <c r="BI5" s="20">
        <f t="shared" si="1"/>
        <v>2068</v>
      </c>
      <c r="BJ5" s="20">
        <f t="shared" si="1"/>
        <v>2069</v>
      </c>
      <c r="BK5" s="20">
        <f>BJ5+1</f>
        <v>2070</v>
      </c>
      <c r="BL5" s="20">
        <f t="shared" si="1"/>
        <v>2071</v>
      </c>
      <c r="BM5" s="20">
        <f t="shared" si="1"/>
        <v>2072</v>
      </c>
      <c r="BN5" s="20">
        <f t="shared" si="1"/>
        <v>2073</v>
      </c>
      <c r="BO5" s="20">
        <f t="shared" si="1"/>
        <v>2074</v>
      </c>
      <c r="BP5" s="20">
        <f t="shared" si="1"/>
        <v>2075</v>
      </c>
      <c r="BQ5" s="20">
        <f t="shared" si="1"/>
        <v>2076</v>
      </c>
      <c r="BR5" s="20">
        <f t="shared" si="1"/>
        <v>2077</v>
      </c>
      <c r="BS5" s="20">
        <f t="shared" si="1"/>
        <v>2078</v>
      </c>
      <c r="BT5" s="20"/>
      <c r="BU5" s="20"/>
      <c r="BV5" s="20"/>
      <c r="BW5" s="20"/>
      <c r="BX5" s="20"/>
    </row>
    <row r="7" spans="1:76" x14ac:dyDescent="0.3">
      <c r="B7" s="21" t="s">
        <v>0</v>
      </c>
    </row>
    <row r="8" spans="1:76" x14ac:dyDescent="0.3">
      <c r="B8" s="22" t="s">
        <v>33</v>
      </c>
      <c r="C8" s="23">
        <f>(D8+NPV($C$2,E8:AG8))/1000</f>
        <v>23851.330537446622</v>
      </c>
      <c r="D8" s="10">
        <v>926779.5</v>
      </c>
      <c r="E8" s="10">
        <v>1003151</v>
      </c>
      <c r="F8" s="10">
        <v>1053760</v>
      </c>
      <c r="G8" s="10">
        <v>1149199</v>
      </c>
      <c r="H8" s="10">
        <v>1270039</v>
      </c>
      <c r="I8" s="10">
        <v>1423977</v>
      </c>
      <c r="J8" s="10">
        <v>1446861</v>
      </c>
      <c r="K8" s="10">
        <v>1519686</v>
      </c>
      <c r="L8" s="10">
        <v>1610515</v>
      </c>
      <c r="M8" s="10">
        <v>1665672</v>
      </c>
      <c r="N8" s="10">
        <v>1762743</v>
      </c>
      <c r="O8" s="10">
        <v>1923292</v>
      </c>
      <c r="P8" s="10">
        <v>2020351</v>
      </c>
      <c r="Q8" s="10">
        <v>2041532</v>
      </c>
      <c r="R8" s="10">
        <v>2101659</v>
      </c>
      <c r="S8" s="10">
        <v>2221687</v>
      </c>
      <c r="T8" s="10">
        <v>2211120</v>
      </c>
      <c r="U8" s="10">
        <v>2335206</v>
      </c>
      <c r="V8" s="10">
        <v>2411830</v>
      </c>
      <c r="W8" s="10">
        <v>2504929</v>
      </c>
      <c r="X8" s="10">
        <v>2524061</v>
      </c>
      <c r="Y8" s="10">
        <v>2571119</v>
      </c>
      <c r="Z8" s="10">
        <v>2709457</v>
      </c>
      <c r="AA8" s="10">
        <v>2810631</v>
      </c>
      <c r="AB8" s="10">
        <v>2877641</v>
      </c>
      <c r="AC8" s="10">
        <v>2916904</v>
      </c>
      <c r="AD8" s="10">
        <v>2970823</v>
      </c>
      <c r="AE8" s="10">
        <v>3106259</v>
      </c>
      <c r="AF8" s="10">
        <v>3099803</v>
      </c>
      <c r="AG8" s="10">
        <v>3223636</v>
      </c>
    </row>
    <row r="9" spans="1:76" x14ac:dyDescent="0.3">
      <c r="B9" s="24" t="s">
        <v>34</v>
      </c>
      <c r="C9" s="23">
        <f t="shared" ref="C9:C26" si="2">(D9+NPV($C$2,E9:AG9))/1000</f>
        <v>23965.286128481977</v>
      </c>
      <c r="D9" s="10">
        <v>926779.5</v>
      </c>
      <c r="E9" s="10">
        <v>1003151</v>
      </c>
      <c r="F9" s="10">
        <v>1058950</v>
      </c>
      <c r="G9" s="10">
        <v>1182469</v>
      </c>
      <c r="H9" s="10">
        <v>1305576</v>
      </c>
      <c r="I9" s="10">
        <v>1420360</v>
      </c>
      <c r="J9" s="10">
        <v>1440334</v>
      </c>
      <c r="K9" s="10">
        <v>1514315</v>
      </c>
      <c r="L9" s="10">
        <v>1607252</v>
      </c>
      <c r="M9" s="10">
        <v>1664220</v>
      </c>
      <c r="N9" s="10">
        <v>1765829</v>
      </c>
      <c r="O9" s="10">
        <v>1929765</v>
      </c>
      <c r="P9" s="10">
        <v>2032618</v>
      </c>
      <c r="Q9" s="10">
        <v>2045012</v>
      </c>
      <c r="R9" s="10">
        <v>2101615</v>
      </c>
      <c r="S9" s="10">
        <v>2226460</v>
      </c>
      <c r="T9" s="10">
        <v>2216711</v>
      </c>
      <c r="U9" s="10">
        <v>2358303</v>
      </c>
      <c r="V9" s="10">
        <v>2452223</v>
      </c>
      <c r="W9" s="10">
        <v>2546407</v>
      </c>
      <c r="X9" s="10">
        <v>2560123</v>
      </c>
      <c r="Y9" s="10">
        <v>2597296</v>
      </c>
      <c r="Z9" s="10">
        <v>2691885</v>
      </c>
      <c r="AA9" s="10">
        <v>2781021</v>
      </c>
      <c r="AB9" s="10">
        <v>2906645</v>
      </c>
      <c r="AC9" s="10">
        <v>2947160</v>
      </c>
      <c r="AD9" s="10">
        <v>2993718</v>
      </c>
      <c r="AE9" s="10">
        <v>3098752</v>
      </c>
      <c r="AF9" s="10">
        <v>3099189</v>
      </c>
      <c r="AG9" s="10">
        <v>3218926</v>
      </c>
    </row>
    <row r="10" spans="1:76" x14ac:dyDescent="0.3">
      <c r="B10" s="24" t="s">
        <v>154</v>
      </c>
      <c r="C10" s="23">
        <f t="shared" si="2"/>
        <v>24048.802266723513</v>
      </c>
      <c r="D10" s="10">
        <v>926779.5</v>
      </c>
      <c r="E10" s="10">
        <v>1003151</v>
      </c>
      <c r="F10" s="10">
        <v>1057547</v>
      </c>
      <c r="G10" s="10">
        <v>1168920</v>
      </c>
      <c r="H10" s="10">
        <v>1281257</v>
      </c>
      <c r="I10" s="10">
        <v>1392648</v>
      </c>
      <c r="J10" s="10">
        <v>1420671</v>
      </c>
      <c r="K10" s="10">
        <v>1529821</v>
      </c>
      <c r="L10" s="10">
        <v>1669254</v>
      </c>
      <c r="M10" s="10">
        <v>1722893</v>
      </c>
      <c r="N10" s="10">
        <v>1802428</v>
      </c>
      <c r="O10" s="10">
        <v>1916058</v>
      </c>
      <c r="P10" s="10">
        <v>1999533</v>
      </c>
      <c r="Q10" s="10">
        <v>2090925</v>
      </c>
      <c r="R10" s="10">
        <v>2162859</v>
      </c>
      <c r="S10" s="10">
        <v>2271198</v>
      </c>
      <c r="T10" s="10">
        <v>2254616</v>
      </c>
      <c r="U10" s="10">
        <v>2332047</v>
      </c>
      <c r="V10" s="10">
        <v>2368433</v>
      </c>
      <c r="W10" s="10">
        <v>2494554</v>
      </c>
      <c r="X10" s="10">
        <v>2580435</v>
      </c>
      <c r="Y10" s="10">
        <v>2689165</v>
      </c>
      <c r="Z10" s="10">
        <v>2784618</v>
      </c>
      <c r="AA10" s="10">
        <v>2819356</v>
      </c>
      <c r="AB10" s="10">
        <v>2884041</v>
      </c>
      <c r="AC10" s="10">
        <v>2921047</v>
      </c>
      <c r="AD10" s="10">
        <v>2965706</v>
      </c>
      <c r="AE10" s="10">
        <v>3088952</v>
      </c>
      <c r="AF10" s="10">
        <v>3111229</v>
      </c>
      <c r="AG10" s="10">
        <v>3228395</v>
      </c>
    </row>
    <row r="11" spans="1:76" x14ac:dyDescent="0.3">
      <c r="B11" s="24" t="s">
        <v>155</v>
      </c>
      <c r="C11" s="23">
        <f t="shared" si="2"/>
        <v>25046.244736901153</v>
      </c>
      <c r="D11" s="10">
        <v>926779.5</v>
      </c>
      <c r="E11" s="10">
        <v>1003151</v>
      </c>
      <c r="F11" s="10">
        <v>1058950</v>
      </c>
      <c r="G11" s="10">
        <v>1180150</v>
      </c>
      <c r="H11" s="10">
        <v>1298761</v>
      </c>
      <c r="I11" s="10">
        <v>1451939</v>
      </c>
      <c r="J11" s="10">
        <v>1491467</v>
      </c>
      <c r="K11" s="10">
        <v>1614939</v>
      </c>
      <c r="L11" s="10">
        <v>1778479</v>
      </c>
      <c r="M11" s="10">
        <v>1823950</v>
      </c>
      <c r="N11" s="10">
        <v>1905346</v>
      </c>
      <c r="O11" s="10">
        <v>2014029</v>
      </c>
      <c r="P11" s="10">
        <v>2061569</v>
      </c>
      <c r="Q11" s="10">
        <v>2150511</v>
      </c>
      <c r="R11" s="10">
        <v>2306433</v>
      </c>
      <c r="S11" s="10">
        <v>2412827</v>
      </c>
      <c r="T11" s="10">
        <v>2396992</v>
      </c>
      <c r="U11" s="10">
        <v>2472597</v>
      </c>
      <c r="V11" s="10">
        <v>2501412</v>
      </c>
      <c r="W11" s="10">
        <v>2606680</v>
      </c>
      <c r="X11" s="10">
        <v>2706857</v>
      </c>
      <c r="Y11" s="10">
        <v>2819335</v>
      </c>
      <c r="Z11" s="10">
        <v>2896688</v>
      </c>
      <c r="AA11" s="10">
        <v>2941342</v>
      </c>
      <c r="AB11" s="10">
        <v>3012379</v>
      </c>
      <c r="AC11" s="10">
        <v>3052454</v>
      </c>
      <c r="AD11" s="10">
        <v>3105052</v>
      </c>
      <c r="AE11" s="10">
        <v>3232762</v>
      </c>
      <c r="AF11" s="10">
        <v>3261067</v>
      </c>
      <c r="AG11" s="10">
        <v>3356267</v>
      </c>
    </row>
    <row r="12" spans="1:76" x14ac:dyDescent="0.3">
      <c r="B12" s="24" t="s">
        <v>156</v>
      </c>
      <c r="C12" s="23">
        <f t="shared" si="2"/>
        <v>24494.423868639515</v>
      </c>
      <c r="D12" s="10">
        <v>926779.5</v>
      </c>
      <c r="E12" s="10">
        <v>1003151</v>
      </c>
      <c r="F12" s="10">
        <v>1058950</v>
      </c>
      <c r="G12" s="10">
        <v>1179785</v>
      </c>
      <c r="H12" s="10">
        <v>1302620</v>
      </c>
      <c r="I12" s="10">
        <v>1434299</v>
      </c>
      <c r="J12" s="10">
        <v>1457196</v>
      </c>
      <c r="K12" s="10">
        <v>1535062</v>
      </c>
      <c r="L12" s="10">
        <v>1645243</v>
      </c>
      <c r="M12" s="10">
        <v>1739547</v>
      </c>
      <c r="N12" s="10">
        <v>1890227</v>
      </c>
      <c r="O12" s="10">
        <v>1978735</v>
      </c>
      <c r="P12" s="10">
        <v>2007959</v>
      </c>
      <c r="Q12" s="10">
        <v>2093422</v>
      </c>
      <c r="R12" s="10">
        <v>2238666</v>
      </c>
      <c r="S12" s="10">
        <v>2406900</v>
      </c>
      <c r="T12" s="10">
        <v>2327077</v>
      </c>
      <c r="U12" s="10">
        <v>2405219</v>
      </c>
      <c r="V12" s="10">
        <v>2430413</v>
      </c>
      <c r="W12" s="10">
        <v>2533957</v>
      </c>
      <c r="X12" s="10">
        <v>2600031</v>
      </c>
      <c r="Y12" s="10">
        <v>2692026</v>
      </c>
      <c r="Z12" s="10">
        <v>2862486</v>
      </c>
      <c r="AA12" s="10">
        <v>2906093</v>
      </c>
      <c r="AB12" s="10">
        <v>2976345</v>
      </c>
      <c r="AC12" s="10">
        <v>3004967</v>
      </c>
      <c r="AD12" s="10">
        <v>3047571</v>
      </c>
      <c r="AE12" s="10">
        <v>3156720</v>
      </c>
      <c r="AF12" s="10">
        <v>3152686</v>
      </c>
      <c r="AG12" s="10">
        <v>3282115</v>
      </c>
    </row>
    <row r="13" spans="1:76" x14ac:dyDescent="0.3">
      <c r="B13" s="24" t="s">
        <v>157</v>
      </c>
      <c r="C13" s="23">
        <f t="shared" si="2"/>
        <v>25174.343655054141</v>
      </c>
      <c r="D13" s="10">
        <v>926779.5</v>
      </c>
      <c r="E13" s="10">
        <v>1003151</v>
      </c>
      <c r="F13" s="10">
        <v>1058950</v>
      </c>
      <c r="G13" s="10">
        <v>1181336</v>
      </c>
      <c r="H13" s="10">
        <v>1304856</v>
      </c>
      <c r="I13" s="10">
        <v>1463604</v>
      </c>
      <c r="J13" s="10">
        <v>1498691</v>
      </c>
      <c r="K13" s="10">
        <v>1627421</v>
      </c>
      <c r="L13" s="10">
        <v>1796065</v>
      </c>
      <c r="M13" s="10">
        <v>1837903</v>
      </c>
      <c r="N13" s="10">
        <v>1914220</v>
      </c>
      <c r="O13" s="10">
        <v>2026705</v>
      </c>
      <c r="P13" s="10">
        <v>2070931</v>
      </c>
      <c r="Q13" s="10">
        <v>2156076</v>
      </c>
      <c r="R13" s="10">
        <v>2317366</v>
      </c>
      <c r="S13" s="10">
        <v>2467635</v>
      </c>
      <c r="T13" s="10">
        <v>2410137</v>
      </c>
      <c r="U13" s="10">
        <v>2486655</v>
      </c>
      <c r="V13" s="10">
        <v>2518070</v>
      </c>
      <c r="W13" s="10">
        <v>2615594</v>
      </c>
      <c r="X13" s="10">
        <v>2705672</v>
      </c>
      <c r="Y13" s="10">
        <v>2827716</v>
      </c>
      <c r="Z13" s="10">
        <v>2918498</v>
      </c>
      <c r="AA13" s="10">
        <v>2954746</v>
      </c>
      <c r="AB13" s="10">
        <v>3025141</v>
      </c>
      <c r="AC13" s="10">
        <v>3070022</v>
      </c>
      <c r="AD13" s="10">
        <v>3114639</v>
      </c>
      <c r="AE13" s="10">
        <v>3228839</v>
      </c>
      <c r="AF13" s="10">
        <v>3269102</v>
      </c>
      <c r="AG13" s="10">
        <v>3386758</v>
      </c>
    </row>
    <row r="14" spans="1:76" x14ac:dyDescent="0.3">
      <c r="B14" s="24" t="s">
        <v>158</v>
      </c>
      <c r="C14" s="23">
        <f t="shared" si="2"/>
        <v>25849.137208232358</v>
      </c>
      <c r="D14" s="10">
        <v>926779.5</v>
      </c>
      <c r="E14" s="10">
        <v>1003151</v>
      </c>
      <c r="F14" s="10">
        <v>1058950</v>
      </c>
      <c r="G14" s="10">
        <v>1177788</v>
      </c>
      <c r="H14" s="10">
        <v>1304845</v>
      </c>
      <c r="I14" s="10">
        <v>1550872</v>
      </c>
      <c r="J14" s="10">
        <v>1635791</v>
      </c>
      <c r="K14" s="10">
        <v>1713147</v>
      </c>
      <c r="L14" s="10">
        <v>1795940</v>
      </c>
      <c r="M14" s="10">
        <v>1850299</v>
      </c>
      <c r="N14" s="10">
        <v>1948717</v>
      </c>
      <c r="O14" s="10">
        <v>2120800</v>
      </c>
      <c r="P14" s="10">
        <v>2221388</v>
      </c>
      <c r="Q14" s="10">
        <v>2253105</v>
      </c>
      <c r="R14" s="10">
        <v>2341468</v>
      </c>
      <c r="S14" s="10">
        <v>2466021</v>
      </c>
      <c r="T14" s="10">
        <v>2451373</v>
      </c>
      <c r="U14" s="10">
        <v>2544567</v>
      </c>
      <c r="V14" s="10">
        <v>2639385</v>
      </c>
      <c r="W14" s="10">
        <v>2807434</v>
      </c>
      <c r="X14" s="10">
        <v>2810900</v>
      </c>
      <c r="Y14" s="10">
        <v>2858530</v>
      </c>
      <c r="Z14" s="10">
        <v>2956454</v>
      </c>
      <c r="AA14" s="10">
        <v>2993499</v>
      </c>
      <c r="AB14" s="10">
        <v>3082018</v>
      </c>
      <c r="AC14" s="10">
        <v>3163707</v>
      </c>
      <c r="AD14" s="10">
        <v>3207615</v>
      </c>
      <c r="AE14" s="10">
        <v>3344712</v>
      </c>
      <c r="AF14" s="10">
        <v>3348270</v>
      </c>
      <c r="AG14" s="10">
        <v>3481456</v>
      </c>
    </row>
    <row r="15" spans="1:76" x14ac:dyDescent="0.3">
      <c r="B15" s="24" t="s">
        <v>162</v>
      </c>
      <c r="C15" s="23">
        <f t="shared" si="2"/>
        <v>25681.298143757758</v>
      </c>
      <c r="D15" s="10">
        <v>926779.5</v>
      </c>
      <c r="E15" s="10">
        <v>1003151</v>
      </c>
      <c r="F15" s="10">
        <v>1058950</v>
      </c>
      <c r="G15" s="10">
        <v>1181074</v>
      </c>
      <c r="H15" s="10">
        <v>1304587</v>
      </c>
      <c r="I15" s="10">
        <v>1499771</v>
      </c>
      <c r="J15" s="10">
        <v>1574630</v>
      </c>
      <c r="K15" s="10">
        <v>1715718</v>
      </c>
      <c r="L15" s="10">
        <v>1817515</v>
      </c>
      <c r="M15" s="10">
        <v>1852764</v>
      </c>
      <c r="N15" s="10">
        <v>1938232</v>
      </c>
      <c r="O15" s="10">
        <v>2061003</v>
      </c>
      <c r="P15" s="10">
        <v>2160289</v>
      </c>
      <c r="Q15" s="10">
        <v>2260528</v>
      </c>
      <c r="R15" s="10">
        <v>2345778</v>
      </c>
      <c r="S15" s="10">
        <v>2459010</v>
      </c>
      <c r="T15" s="10">
        <v>2448098</v>
      </c>
      <c r="U15" s="10">
        <v>2534050</v>
      </c>
      <c r="V15" s="10">
        <v>2602003</v>
      </c>
      <c r="W15" s="10">
        <v>2756852</v>
      </c>
      <c r="X15" s="10">
        <v>2764139</v>
      </c>
      <c r="Y15" s="10">
        <v>2817202</v>
      </c>
      <c r="Z15" s="10">
        <v>2919240</v>
      </c>
      <c r="AA15" s="10">
        <v>3010954</v>
      </c>
      <c r="AB15" s="10">
        <v>3141044</v>
      </c>
      <c r="AC15" s="10">
        <v>3177958</v>
      </c>
      <c r="AD15" s="10">
        <v>3231578</v>
      </c>
      <c r="AE15" s="10">
        <v>3324386</v>
      </c>
      <c r="AF15" s="10">
        <v>3340755</v>
      </c>
      <c r="AG15" s="10">
        <v>3462085</v>
      </c>
    </row>
    <row r="16" spans="1:76" x14ac:dyDescent="0.3">
      <c r="B16" s="24" t="s">
        <v>159</v>
      </c>
      <c r="C16" s="23">
        <f t="shared" si="2"/>
        <v>27149.316167316101</v>
      </c>
      <c r="D16" s="10">
        <v>926779.7</v>
      </c>
      <c r="E16" s="10">
        <v>1003151</v>
      </c>
      <c r="F16" s="10">
        <v>1062738</v>
      </c>
      <c r="G16" s="10">
        <v>1211382</v>
      </c>
      <c r="H16" s="10">
        <v>1360560</v>
      </c>
      <c r="I16" s="10">
        <v>1636247</v>
      </c>
      <c r="J16" s="10">
        <v>1646449</v>
      </c>
      <c r="K16" s="10">
        <v>1789678</v>
      </c>
      <c r="L16" s="10">
        <v>1961850</v>
      </c>
      <c r="M16" s="10">
        <v>2005197</v>
      </c>
      <c r="N16" s="10">
        <v>2088047</v>
      </c>
      <c r="O16" s="10">
        <v>2207539</v>
      </c>
      <c r="P16" s="10">
        <v>2266869</v>
      </c>
      <c r="Q16" s="10">
        <v>2363185</v>
      </c>
      <c r="R16" s="10">
        <v>2557109</v>
      </c>
      <c r="S16" s="10">
        <v>2705863</v>
      </c>
      <c r="T16" s="10">
        <v>2650568</v>
      </c>
      <c r="U16" s="10">
        <v>2727560</v>
      </c>
      <c r="V16" s="10">
        <v>2757436</v>
      </c>
      <c r="W16" s="10">
        <v>2859840</v>
      </c>
      <c r="X16" s="10">
        <v>2940413</v>
      </c>
      <c r="Y16" s="10">
        <v>3083124</v>
      </c>
      <c r="Z16" s="10">
        <v>3172131</v>
      </c>
      <c r="AA16" s="10">
        <v>3211353</v>
      </c>
      <c r="AB16" s="10">
        <v>3283710</v>
      </c>
      <c r="AC16" s="10">
        <v>3330863</v>
      </c>
      <c r="AD16" s="10">
        <v>3375721</v>
      </c>
      <c r="AE16" s="10">
        <v>3475090</v>
      </c>
      <c r="AF16" s="10">
        <v>3541696</v>
      </c>
      <c r="AG16" s="10">
        <v>3652749</v>
      </c>
    </row>
    <row r="17" spans="1:33" x14ac:dyDescent="0.3">
      <c r="B17" s="24" t="s">
        <v>160</v>
      </c>
      <c r="C17" s="23">
        <f t="shared" si="2"/>
        <v>27081.655803611466</v>
      </c>
      <c r="D17" s="10">
        <v>926779.2</v>
      </c>
      <c r="E17" s="10">
        <v>1003151</v>
      </c>
      <c r="F17" s="10">
        <v>1058107</v>
      </c>
      <c r="G17" s="10">
        <v>1211981</v>
      </c>
      <c r="H17" s="10">
        <v>1365898</v>
      </c>
      <c r="I17" s="10">
        <v>1648618</v>
      </c>
      <c r="J17" s="10">
        <v>1665274</v>
      </c>
      <c r="K17" s="10">
        <v>1747309</v>
      </c>
      <c r="L17" s="10">
        <v>1870918</v>
      </c>
      <c r="M17" s="10">
        <v>1983698</v>
      </c>
      <c r="N17" s="10">
        <v>2138605</v>
      </c>
      <c r="O17" s="10">
        <v>2250052</v>
      </c>
      <c r="P17" s="10">
        <v>2287764</v>
      </c>
      <c r="Q17" s="10">
        <v>2338970</v>
      </c>
      <c r="R17" s="10">
        <v>2456498</v>
      </c>
      <c r="S17" s="10">
        <v>2664322</v>
      </c>
      <c r="T17" s="10">
        <v>2699775</v>
      </c>
      <c r="U17" s="10">
        <v>2748951</v>
      </c>
      <c r="V17" s="10">
        <v>2801112</v>
      </c>
      <c r="W17" s="10">
        <v>2877303</v>
      </c>
      <c r="X17" s="10">
        <v>2916213</v>
      </c>
      <c r="Y17" s="10">
        <v>2966904</v>
      </c>
      <c r="Z17" s="10">
        <v>3133367</v>
      </c>
      <c r="AA17" s="10">
        <v>3227107</v>
      </c>
      <c r="AB17" s="10">
        <v>3273424</v>
      </c>
      <c r="AC17" s="10">
        <v>3342764</v>
      </c>
      <c r="AD17" s="10">
        <v>3387813</v>
      </c>
      <c r="AE17" s="10">
        <v>3510587</v>
      </c>
      <c r="AF17" s="10">
        <v>3547397</v>
      </c>
      <c r="AG17" s="10">
        <v>3667944</v>
      </c>
    </row>
    <row r="18" spans="1:33" x14ac:dyDescent="0.3">
      <c r="B18" s="24" t="s">
        <v>161</v>
      </c>
      <c r="C18" s="23">
        <f t="shared" si="2"/>
        <v>25768.73418101911</v>
      </c>
      <c r="D18" s="10">
        <v>926779.5</v>
      </c>
      <c r="E18" s="10">
        <v>1003151</v>
      </c>
      <c r="F18" s="10">
        <v>1056675</v>
      </c>
      <c r="G18" s="10">
        <v>1171957</v>
      </c>
      <c r="H18" s="10">
        <v>1296872</v>
      </c>
      <c r="I18" s="10">
        <v>1545477</v>
      </c>
      <c r="J18" s="10">
        <v>1629834</v>
      </c>
      <c r="K18" s="10">
        <v>1710169</v>
      </c>
      <c r="L18" s="10">
        <v>1791007</v>
      </c>
      <c r="M18" s="10">
        <v>1846636</v>
      </c>
      <c r="N18" s="10">
        <v>1944177</v>
      </c>
      <c r="O18" s="10">
        <v>2108312</v>
      </c>
      <c r="P18" s="10">
        <v>2216834</v>
      </c>
      <c r="Q18" s="10">
        <v>2243297</v>
      </c>
      <c r="R18" s="10">
        <v>2337948</v>
      </c>
      <c r="S18" s="10">
        <v>2455127</v>
      </c>
      <c r="T18" s="10">
        <v>2444420</v>
      </c>
      <c r="U18" s="10">
        <v>2538587</v>
      </c>
      <c r="V18" s="10">
        <v>2623094</v>
      </c>
      <c r="W18" s="10">
        <v>2802651</v>
      </c>
      <c r="X18" s="10">
        <v>2801232</v>
      </c>
      <c r="Y18" s="10">
        <v>2852565</v>
      </c>
      <c r="Z18" s="10">
        <v>2945430</v>
      </c>
      <c r="AA18" s="10">
        <v>2983799</v>
      </c>
      <c r="AB18" s="10">
        <v>3073821</v>
      </c>
      <c r="AC18" s="10">
        <v>3146995</v>
      </c>
      <c r="AD18" s="10">
        <v>3202720</v>
      </c>
      <c r="AE18" s="10">
        <v>3328345</v>
      </c>
      <c r="AF18" s="10">
        <v>3338934</v>
      </c>
      <c r="AG18" s="10">
        <v>3467081</v>
      </c>
    </row>
    <row r="19" spans="1:33" x14ac:dyDescent="0.3">
      <c r="B19" s="24" t="s">
        <v>163</v>
      </c>
      <c r="C19" s="23">
        <f t="shared" si="2"/>
        <v>27430.020256353237</v>
      </c>
      <c r="D19" s="10">
        <v>926779.5</v>
      </c>
      <c r="E19" s="10">
        <v>1003151</v>
      </c>
      <c r="F19" s="10">
        <v>1064141</v>
      </c>
      <c r="G19" s="10">
        <v>1215001</v>
      </c>
      <c r="H19" s="10">
        <v>1361596</v>
      </c>
      <c r="I19" s="10">
        <v>1678067</v>
      </c>
      <c r="J19" s="10">
        <v>1685780</v>
      </c>
      <c r="K19" s="10">
        <v>1777852</v>
      </c>
      <c r="L19" s="10">
        <v>1942178</v>
      </c>
      <c r="M19" s="10">
        <v>2061884</v>
      </c>
      <c r="N19" s="10">
        <v>2152529</v>
      </c>
      <c r="O19" s="10">
        <v>2245399</v>
      </c>
      <c r="P19" s="10">
        <v>2314478</v>
      </c>
      <c r="Q19" s="10">
        <v>2358439</v>
      </c>
      <c r="R19" s="10">
        <v>2498553</v>
      </c>
      <c r="S19" s="10">
        <v>2686680</v>
      </c>
      <c r="T19" s="10">
        <v>2750693</v>
      </c>
      <c r="U19" s="10">
        <v>2798165</v>
      </c>
      <c r="V19" s="10">
        <v>2832486</v>
      </c>
      <c r="W19" s="10">
        <v>2888938</v>
      </c>
      <c r="X19" s="10">
        <v>2951742</v>
      </c>
      <c r="Y19" s="10">
        <v>3004185</v>
      </c>
      <c r="Z19" s="10">
        <v>3192781</v>
      </c>
      <c r="AA19" s="10">
        <v>3302720</v>
      </c>
      <c r="AB19" s="10">
        <v>3374101</v>
      </c>
      <c r="AC19" s="10">
        <v>3401496</v>
      </c>
      <c r="AD19" s="10">
        <v>3458484</v>
      </c>
      <c r="AE19" s="10">
        <v>3524069</v>
      </c>
      <c r="AF19" s="10">
        <v>3571697</v>
      </c>
      <c r="AG19" s="10">
        <v>3683545</v>
      </c>
    </row>
    <row r="20" spans="1:33" x14ac:dyDescent="0.3">
      <c r="B20" s="24" t="s">
        <v>164</v>
      </c>
      <c r="C20" s="23">
        <f t="shared" si="2"/>
        <v>27223.562567428551</v>
      </c>
      <c r="D20" s="10">
        <v>926779.5</v>
      </c>
      <c r="E20" s="10">
        <v>1003151</v>
      </c>
      <c r="F20" s="10">
        <v>1064141</v>
      </c>
      <c r="G20" s="10">
        <v>1217046</v>
      </c>
      <c r="H20" s="10">
        <v>1377516</v>
      </c>
      <c r="I20" s="10">
        <v>1669845</v>
      </c>
      <c r="J20" s="10">
        <v>1667198</v>
      </c>
      <c r="K20" s="10">
        <v>1763526</v>
      </c>
      <c r="L20" s="10">
        <v>1879257</v>
      </c>
      <c r="M20" s="10">
        <v>1999030</v>
      </c>
      <c r="N20" s="10">
        <v>2167730</v>
      </c>
      <c r="O20" s="10">
        <v>2262648</v>
      </c>
      <c r="P20" s="10">
        <v>2297142</v>
      </c>
      <c r="Q20" s="10">
        <v>2351624</v>
      </c>
      <c r="R20" s="10">
        <v>2457514</v>
      </c>
      <c r="S20" s="10">
        <v>2679478</v>
      </c>
      <c r="T20" s="10">
        <v>2711233</v>
      </c>
      <c r="U20" s="10">
        <v>2794306</v>
      </c>
      <c r="V20" s="10">
        <v>2800670</v>
      </c>
      <c r="W20" s="10">
        <v>2898348</v>
      </c>
      <c r="X20" s="10">
        <v>2915216</v>
      </c>
      <c r="Y20" s="10">
        <v>2987929</v>
      </c>
      <c r="Z20" s="10">
        <v>3121672</v>
      </c>
      <c r="AA20" s="10">
        <v>3245550</v>
      </c>
      <c r="AB20" s="10">
        <v>3299753</v>
      </c>
      <c r="AC20" s="10">
        <v>3354616</v>
      </c>
      <c r="AD20" s="10">
        <v>3393757</v>
      </c>
      <c r="AE20" s="10">
        <v>3521728</v>
      </c>
      <c r="AF20" s="10">
        <v>3554607</v>
      </c>
      <c r="AG20" s="10">
        <v>3682337</v>
      </c>
    </row>
    <row r="21" spans="1:33" x14ac:dyDescent="0.3">
      <c r="B21" s="24" t="s">
        <v>165</v>
      </c>
      <c r="C21" s="23">
        <f t="shared" si="2"/>
        <v>27521.440831673041</v>
      </c>
      <c r="D21" s="10">
        <v>926779.5</v>
      </c>
      <c r="E21" s="10">
        <v>1003151</v>
      </c>
      <c r="F21" s="10">
        <v>1064141</v>
      </c>
      <c r="G21" s="10">
        <v>1217046</v>
      </c>
      <c r="H21" s="10">
        <v>1378391</v>
      </c>
      <c r="I21" s="10">
        <v>1687924</v>
      </c>
      <c r="J21" s="10">
        <v>1686939</v>
      </c>
      <c r="K21" s="10">
        <v>1781846</v>
      </c>
      <c r="L21" s="10">
        <v>1947193</v>
      </c>
      <c r="M21" s="10">
        <v>2067071</v>
      </c>
      <c r="N21" s="10">
        <v>2156002</v>
      </c>
      <c r="O21" s="10">
        <v>2251352</v>
      </c>
      <c r="P21" s="10">
        <v>2316440</v>
      </c>
      <c r="Q21" s="10">
        <v>2365388</v>
      </c>
      <c r="R21" s="10">
        <v>2501578</v>
      </c>
      <c r="S21" s="10">
        <v>2712547</v>
      </c>
      <c r="T21" s="10">
        <v>2761504</v>
      </c>
      <c r="U21" s="10">
        <v>2815674</v>
      </c>
      <c r="V21" s="10">
        <v>2813175</v>
      </c>
      <c r="W21" s="10">
        <v>2922817</v>
      </c>
      <c r="X21" s="10">
        <v>2956171</v>
      </c>
      <c r="Y21" s="10">
        <v>3077297</v>
      </c>
      <c r="Z21" s="10">
        <v>3251185</v>
      </c>
      <c r="AA21" s="10">
        <v>3287491</v>
      </c>
      <c r="AB21" s="10">
        <v>3366054</v>
      </c>
      <c r="AC21" s="10">
        <v>3380935</v>
      </c>
      <c r="AD21" s="10">
        <v>3452594</v>
      </c>
      <c r="AE21" s="10">
        <v>3544082</v>
      </c>
      <c r="AF21" s="10">
        <v>3568899</v>
      </c>
      <c r="AG21" s="10">
        <v>3688305</v>
      </c>
    </row>
    <row r="22" spans="1:33" x14ac:dyDescent="0.3">
      <c r="B22" s="24" t="s">
        <v>166</v>
      </c>
      <c r="C22" s="23">
        <f t="shared" si="2"/>
        <v>27116.611722499514</v>
      </c>
      <c r="D22" s="10">
        <v>926779.5</v>
      </c>
      <c r="E22" s="10">
        <v>1003151</v>
      </c>
      <c r="F22" s="10">
        <v>1061866</v>
      </c>
      <c r="G22" s="10">
        <v>1213494</v>
      </c>
      <c r="H22" s="10">
        <v>1371895</v>
      </c>
      <c r="I22" s="10">
        <v>1657577</v>
      </c>
      <c r="J22" s="10">
        <v>1665771</v>
      </c>
      <c r="K22" s="10">
        <v>1754123</v>
      </c>
      <c r="L22" s="10">
        <v>1860647</v>
      </c>
      <c r="M22" s="10">
        <v>1988186</v>
      </c>
      <c r="N22" s="10">
        <v>2154610</v>
      </c>
      <c r="O22" s="10">
        <v>2253259</v>
      </c>
      <c r="P22" s="10">
        <v>2287571</v>
      </c>
      <c r="Q22" s="10">
        <v>2342236</v>
      </c>
      <c r="R22" s="10">
        <v>2460207</v>
      </c>
      <c r="S22" s="10">
        <v>2664772</v>
      </c>
      <c r="T22" s="10">
        <v>2690974</v>
      </c>
      <c r="U22" s="10">
        <v>2783097</v>
      </c>
      <c r="V22" s="10">
        <v>2794575</v>
      </c>
      <c r="W22" s="10">
        <v>2887120</v>
      </c>
      <c r="X22" s="10">
        <v>2908273</v>
      </c>
      <c r="Y22" s="10">
        <v>2976382</v>
      </c>
      <c r="Z22" s="10">
        <v>3122929</v>
      </c>
      <c r="AA22" s="10">
        <v>3230741</v>
      </c>
      <c r="AB22" s="10">
        <v>3273640</v>
      </c>
      <c r="AC22" s="10">
        <v>3340545</v>
      </c>
      <c r="AD22" s="10">
        <v>3385116</v>
      </c>
      <c r="AE22" s="10">
        <v>3507401</v>
      </c>
      <c r="AF22" s="10">
        <v>3543250</v>
      </c>
      <c r="AG22" s="10">
        <v>3666994</v>
      </c>
    </row>
    <row r="23" spans="1:33" x14ac:dyDescent="0.3">
      <c r="B23" s="24" t="s">
        <v>167</v>
      </c>
      <c r="C23" s="23">
        <f t="shared" si="2"/>
        <v>27516.986636517588</v>
      </c>
      <c r="D23" s="10">
        <v>926779.5</v>
      </c>
      <c r="E23" s="10">
        <v>1003025</v>
      </c>
      <c r="F23" s="10">
        <v>1062646</v>
      </c>
      <c r="G23" s="10">
        <v>1213868</v>
      </c>
      <c r="H23" s="10">
        <v>1364078</v>
      </c>
      <c r="I23" s="10">
        <v>1684151</v>
      </c>
      <c r="J23" s="10">
        <v>1690856</v>
      </c>
      <c r="K23" s="10">
        <v>1788226</v>
      </c>
      <c r="L23" s="10">
        <v>1934251</v>
      </c>
      <c r="M23" s="10">
        <v>2072617</v>
      </c>
      <c r="N23" s="10">
        <v>2156319</v>
      </c>
      <c r="O23" s="10">
        <v>2264850</v>
      </c>
      <c r="P23" s="10">
        <v>2316402</v>
      </c>
      <c r="Q23" s="10">
        <v>2374440</v>
      </c>
      <c r="R23" s="10">
        <v>2498013</v>
      </c>
      <c r="S23" s="10">
        <v>2688836</v>
      </c>
      <c r="T23" s="10">
        <v>2761542</v>
      </c>
      <c r="U23" s="10">
        <v>2818309</v>
      </c>
      <c r="V23" s="10">
        <v>2836960</v>
      </c>
      <c r="W23" s="10">
        <v>2918127</v>
      </c>
      <c r="X23" s="10">
        <v>2967595</v>
      </c>
      <c r="Y23" s="10">
        <v>3073186</v>
      </c>
      <c r="Z23" s="10">
        <v>3235706</v>
      </c>
      <c r="AA23" s="10">
        <v>3290293</v>
      </c>
      <c r="AB23" s="10">
        <v>3371947</v>
      </c>
      <c r="AC23" s="10">
        <v>3410548</v>
      </c>
      <c r="AD23" s="10">
        <v>3449403</v>
      </c>
      <c r="AE23" s="10">
        <v>3554470</v>
      </c>
      <c r="AF23" s="10">
        <v>3566153</v>
      </c>
      <c r="AG23" s="10">
        <v>3670304</v>
      </c>
    </row>
    <row r="24" spans="1:33" x14ac:dyDescent="0.3">
      <c r="B24" s="24" t="s">
        <v>168</v>
      </c>
      <c r="C24" s="23">
        <f t="shared" si="2"/>
        <v>28010.585790217614</v>
      </c>
      <c r="D24" s="10">
        <v>926779.5</v>
      </c>
      <c r="E24" s="10">
        <v>1003151</v>
      </c>
      <c r="F24" s="10">
        <v>1064141</v>
      </c>
      <c r="G24" s="10">
        <v>1217046</v>
      </c>
      <c r="H24" s="10">
        <v>1364576</v>
      </c>
      <c r="I24" s="10">
        <v>1739191</v>
      </c>
      <c r="J24" s="10">
        <v>1725323</v>
      </c>
      <c r="K24" s="10">
        <v>1865017</v>
      </c>
      <c r="L24" s="10">
        <v>2036640</v>
      </c>
      <c r="M24" s="10">
        <v>2077060</v>
      </c>
      <c r="N24" s="10">
        <v>2171205</v>
      </c>
      <c r="O24" s="10">
        <v>2293218</v>
      </c>
      <c r="P24" s="10">
        <v>2361300</v>
      </c>
      <c r="Q24" s="10">
        <v>2459713</v>
      </c>
      <c r="R24" s="10">
        <v>2632810</v>
      </c>
      <c r="S24" s="10">
        <v>2772458</v>
      </c>
      <c r="T24" s="10">
        <v>2715502</v>
      </c>
      <c r="U24" s="10">
        <v>2818488</v>
      </c>
      <c r="V24" s="10">
        <v>2908426</v>
      </c>
      <c r="W24" s="10">
        <v>3085046</v>
      </c>
      <c r="X24" s="10">
        <v>3084909</v>
      </c>
      <c r="Y24" s="10">
        <v>3136766</v>
      </c>
      <c r="Z24" s="10">
        <v>3239987</v>
      </c>
      <c r="AA24" s="10">
        <v>3270326</v>
      </c>
      <c r="AB24" s="10">
        <v>3360027</v>
      </c>
      <c r="AC24" s="10">
        <v>3434564</v>
      </c>
      <c r="AD24" s="10">
        <v>3498221</v>
      </c>
      <c r="AE24" s="10">
        <v>3628147</v>
      </c>
      <c r="AF24" s="10">
        <v>3634769</v>
      </c>
      <c r="AG24" s="10">
        <v>3766518</v>
      </c>
    </row>
    <row r="25" spans="1:33" x14ac:dyDescent="0.3">
      <c r="B25" s="24" t="s">
        <v>170</v>
      </c>
      <c r="C25" s="23">
        <f t="shared" si="2"/>
        <v>26570.816079075325</v>
      </c>
      <c r="D25" s="10">
        <v>926779.5</v>
      </c>
      <c r="E25" s="10">
        <v>1003151</v>
      </c>
      <c r="F25" s="10">
        <v>1062738</v>
      </c>
      <c r="G25" s="10">
        <v>1202518</v>
      </c>
      <c r="H25" s="10">
        <v>1351590</v>
      </c>
      <c r="I25" s="10">
        <v>1594874</v>
      </c>
      <c r="J25" s="10">
        <v>1616563</v>
      </c>
      <c r="K25" s="10">
        <v>1734100</v>
      </c>
      <c r="L25" s="10">
        <v>1886709</v>
      </c>
      <c r="M25" s="10">
        <v>1932043</v>
      </c>
      <c r="N25" s="10">
        <v>2019485</v>
      </c>
      <c r="O25" s="10">
        <v>2147925</v>
      </c>
      <c r="P25" s="10">
        <v>2253380</v>
      </c>
      <c r="Q25" s="10">
        <v>2367096</v>
      </c>
      <c r="R25" s="10">
        <v>2455461</v>
      </c>
      <c r="S25" s="10">
        <v>2571712</v>
      </c>
      <c r="T25" s="10">
        <v>2557063</v>
      </c>
      <c r="U25" s="10">
        <v>2648094</v>
      </c>
      <c r="V25" s="10">
        <v>2731403</v>
      </c>
      <c r="W25" s="10">
        <v>2899738</v>
      </c>
      <c r="X25" s="10">
        <v>2915097</v>
      </c>
      <c r="Y25" s="10">
        <v>2968178</v>
      </c>
      <c r="Z25" s="10">
        <v>3064150</v>
      </c>
      <c r="AA25" s="10">
        <v>3095065</v>
      </c>
      <c r="AB25" s="10">
        <v>3175236</v>
      </c>
      <c r="AC25" s="10">
        <v>3235692</v>
      </c>
      <c r="AD25" s="10">
        <v>3312595</v>
      </c>
      <c r="AE25" s="10">
        <v>3419192</v>
      </c>
      <c r="AF25" s="10">
        <v>3460217</v>
      </c>
      <c r="AG25" s="10">
        <v>3573966</v>
      </c>
    </row>
    <row r="26" spans="1:33" x14ac:dyDescent="0.3">
      <c r="B26" s="24" t="s">
        <v>171</v>
      </c>
      <c r="C26" s="23">
        <f t="shared" si="2"/>
        <v>28916.12051436205</v>
      </c>
      <c r="D26" s="10">
        <v>926779.5</v>
      </c>
      <c r="E26" s="10">
        <v>1003151</v>
      </c>
      <c r="F26" s="10">
        <v>1064141</v>
      </c>
      <c r="G26" s="10">
        <v>1213748</v>
      </c>
      <c r="H26" s="10">
        <v>1359248</v>
      </c>
      <c r="I26" s="10">
        <v>1875746</v>
      </c>
      <c r="J26" s="10">
        <v>1834599</v>
      </c>
      <c r="K26" s="10">
        <v>1995652</v>
      </c>
      <c r="L26" s="10">
        <v>2082876</v>
      </c>
      <c r="M26" s="10">
        <v>2112077</v>
      </c>
      <c r="N26" s="10">
        <v>2220740</v>
      </c>
      <c r="O26" s="10">
        <v>2364950</v>
      </c>
      <c r="P26" s="10">
        <v>2491731</v>
      </c>
      <c r="Q26" s="10">
        <v>2638742</v>
      </c>
      <c r="R26" s="10">
        <v>2721775</v>
      </c>
      <c r="S26" s="10">
        <v>2842959</v>
      </c>
      <c r="T26" s="10">
        <v>2819496</v>
      </c>
      <c r="U26" s="10">
        <v>2921614</v>
      </c>
      <c r="V26" s="10">
        <v>3014554</v>
      </c>
      <c r="W26" s="10">
        <v>3188384</v>
      </c>
      <c r="X26" s="10">
        <v>3191229</v>
      </c>
      <c r="Y26" s="10">
        <v>3239558</v>
      </c>
      <c r="Z26" s="10">
        <v>3346502</v>
      </c>
      <c r="AA26" s="10">
        <v>3374019</v>
      </c>
      <c r="AB26" s="10">
        <v>3456639</v>
      </c>
      <c r="AC26" s="10">
        <v>3522729</v>
      </c>
      <c r="AD26" s="10">
        <v>3611677</v>
      </c>
      <c r="AE26" s="10">
        <v>3719225</v>
      </c>
      <c r="AF26" s="10">
        <v>3759784</v>
      </c>
      <c r="AG26" s="10">
        <v>3875880</v>
      </c>
    </row>
    <row r="27" spans="1:33" x14ac:dyDescent="0.3"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</row>
    <row r="28" spans="1:33" x14ac:dyDescent="0.3">
      <c r="B28" s="21" t="s">
        <v>4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</row>
    <row r="29" spans="1:33" x14ac:dyDescent="0.3">
      <c r="B29" s="22" t="str">
        <f>B8</f>
        <v>No Retirements</v>
      </c>
      <c r="C29" s="23">
        <f>(D29+NPV($C$2,E29:AG29))/1000</f>
        <v>21953.829373857854</v>
      </c>
      <c r="D29" s="23">
        <f t="shared" ref="D29:AG29" si="3">D8-D71</f>
        <v>926779.5</v>
      </c>
      <c r="E29" s="23">
        <f t="shared" si="3"/>
        <v>1003151</v>
      </c>
      <c r="F29" s="23">
        <f t="shared" si="3"/>
        <v>1053760</v>
      </c>
      <c r="G29" s="23">
        <f t="shared" si="3"/>
        <v>1143878.6399999999</v>
      </c>
      <c r="H29" s="23">
        <f t="shared" si="3"/>
        <v>1227462.95</v>
      </c>
      <c r="I29" s="23">
        <f t="shared" si="3"/>
        <v>1341488.98</v>
      </c>
      <c r="J29" s="23">
        <f t="shared" si="3"/>
        <v>1325183.7</v>
      </c>
      <c r="K29" s="23">
        <f t="shared" si="3"/>
        <v>1403272</v>
      </c>
      <c r="L29" s="23">
        <f t="shared" si="3"/>
        <v>1498996.4</v>
      </c>
      <c r="M29" s="23">
        <f t="shared" si="3"/>
        <v>1558717.9</v>
      </c>
      <c r="N29" s="23">
        <f t="shared" si="3"/>
        <v>1653731.1</v>
      </c>
      <c r="O29" s="23">
        <f t="shared" si="3"/>
        <v>1773993.1</v>
      </c>
      <c r="P29" s="23">
        <f t="shared" si="3"/>
        <v>1827480.6</v>
      </c>
      <c r="Q29" s="23">
        <f t="shared" si="3"/>
        <v>1817989.8</v>
      </c>
      <c r="R29" s="23">
        <f t="shared" si="3"/>
        <v>1874616</v>
      </c>
      <c r="S29" s="23">
        <f t="shared" si="3"/>
        <v>2004398.3</v>
      </c>
      <c r="T29" s="23">
        <f t="shared" si="3"/>
        <v>1997834.6</v>
      </c>
      <c r="U29" s="23">
        <f t="shared" si="3"/>
        <v>2093442.5</v>
      </c>
      <c r="V29" s="23">
        <f t="shared" si="3"/>
        <v>2138593</v>
      </c>
      <c r="W29" s="23">
        <f t="shared" si="3"/>
        <v>2210980.7000000002</v>
      </c>
      <c r="X29" s="23">
        <f t="shared" si="3"/>
        <v>2232392.9</v>
      </c>
      <c r="Y29" s="23">
        <f t="shared" si="3"/>
        <v>2285749.4</v>
      </c>
      <c r="Z29" s="23">
        <f t="shared" si="3"/>
        <v>2392561.7000000002</v>
      </c>
      <c r="AA29" s="23">
        <f t="shared" si="3"/>
        <v>2458882.9</v>
      </c>
      <c r="AB29" s="23">
        <f t="shared" si="3"/>
        <v>2503116.1</v>
      </c>
      <c r="AC29" s="23">
        <f t="shared" si="3"/>
        <v>2545485.4</v>
      </c>
      <c r="AD29" s="23">
        <f t="shared" si="3"/>
        <v>2606674.2000000002</v>
      </c>
      <c r="AE29" s="23">
        <f t="shared" si="3"/>
        <v>2738038.3</v>
      </c>
      <c r="AF29" s="23">
        <f t="shared" si="3"/>
        <v>2733620.3</v>
      </c>
      <c r="AG29" s="23">
        <f t="shared" si="3"/>
        <v>2866457.5</v>
      </c>
    </row>
    <row r="30" spans="1:33" x14ac:dyDescent="0.3">
      <c r="A30" s="23"/>
      <c r="B30" s="24" t="str">
        <f>B9</f>
        <v>Retire TY</v>
      </c>
      <c r="C30" s="23">
        <f t="shared" ref="C30:C45" si="4">(D30+NPV($C$2,E30:AG30))/1000</f>
        <v>21963.612561821654</v>
      </c>
      <c r="D30" s="23">
        <f t="shared" ref="D30:AG30" si="5">D9-D72</f>
        <v>926779.5</v>
      </c>
      <c r="E30" s="23">
        <f t="shared" si="5"/>
        <v>1003151</v>
      </c>
      <c r="F30" s="23">
        <f t="shared" si="5"/>
        <v>1053759.4040000001</v>
      </c>
      <c r="G30" s="23">
        <f t="shared" si="5"/>
        <v>1140931.3899999999</v>
      </c>
      <c r="H30" s="23">
        <f t="shared" si="5"/>
        <v>1225099.8899999999</v>
      </c>
      <c r="I30" s="23">
        <f t="shared" si="5"/>
        <v>1301650.5</v>
      </c>
      <c r="J30" s="23">
        <f t="shared" si="5"/>
        <v>1326759.3999999999</v>
      </c>
      <c r="K30" s="23">
        <f t="shared" si="5"/>
        <v>1405516.4</v>
      </c>
      <c r="L30" s="23">
        <f t="shared" si="5"/>
        <v>1502906.5</v>
      </c>
      <c r="M30" s="23">
        <f t="shared" si="5"/>
        <v>1564036.9</v>
      </c>
      <c r="N30" s="23">
        <f t="shared" si="5"/>
        <v>1663222.5</v>
      </c>
      <c r="O30" s="23">
        <f t="shared" si="5"/>
        <v>1786650</v>
      </c>
      <c r="P30" s="23">
        <f t="shared" si="5"/>
        <v>1845837.1</v>
      </c>
      <c r="Q30" s="23">
        <f t="shared" si="5"/>
        <v>1827464.9</v>
      </c>
      <c r="R30" s="23">
        <f t="shared" si="5"/>
        <v>1880472.7</v>
      </c>
      <c r="S30" s="23">
        <f t="shared" si="5"/>
        <v>2014977.6</v>
      </c>
      <c r="T30" s="23">
        <f t="shared" si="5"/>
        <v>2007154.7</v>
      </c>
      <c r="U30" s="23">
        <f t="shared" si="5"/>
        <v>2106290.1</v>
      </c>
      <c r="V30" s="23">
        <f t="shared" si="5"/>
        <v>2153768.2000000002</v>
      </c>
      <c r="W30" s="23">
        <f t="shared" si="5"/>
        <v>2216316.6</v>
      </c>
      <c r="X30" s="23">
        <f t="shared" si="5"/>
        <v>2228791.9</v>
      </c>
      <c r="Y30" s="23">
        <f t="shared" si="5"/>
        <v>2278980.6</v>
      </c>
      <c r="Z30" s="23">
        <f t="shared" si="5"/>
        <v>2379916</v>
      </c>
      <c r="AA30" s="23">
        <f t="shared" si="5"/>
        <v>2437729.9</v>
      </c>
      <c r="AB30" s="23">
        <f t="shared" si="5"/>
        <v>2528558</v>
      </c>
      <c r="AC30" s="23">
        <f t="shared" si="5"/>
        <v>2546757.9</v>
      </c>
      <c r="AD30" s="23">
        <f t="shared" si="5"/>
        <v>2597664.1</v>
      </c>
      <c r="AE30" s="23">
        <f t="shared" si="5"/>
        <v>2720053.4</v>
      </c>
      <c r="AF30" s="23">
        <f t="shared" si="5"/>
        <v>2736074.1</v>
      </c>
      <c r="AG30" s="23">
        <f t="shared" si="5"/>
        <v>2869662.3</v>
      </c>
    </row>
    <row r="31" spans="1:33" x14ac:dyDescent="0.3">
      <c r="B31" s="24" t="str">
        <f t="shared" ref="B31:B47" si="6">B10</f>
        <v>Retire TY and GR3</v>
      </c>
      <c r="C31" s="23">
        <f t="shared" si="4"/>
        <v>21945.846415234391</v>
      </c>
      <c r="D31" s="23">
        <f t="shared" ref="D31:AG31" si="7">D10-D73</f>
        <v>926779.5</v>
      </c>
      <c r="E31" s="23">
        <f t="shared" si="7"/>
        <v>1003151</v>
      </c>
      <c r="F31" s="23">
        <f t="shared" si="7"/>
        <v>1053759.6459999999</v>
      </c>
      <c r="G31" s="23">
        <f t="shared" si="7"/>
        <v>1138611.79</v>
      </c>
      <c r="H31" s="23">
        <f t="shared" si="7"/>
        <v>1222537.05</v>
      </c>
      <c r="I31" s="23">
        <f t="shared" si="7"/>
        <v>1306030.73</v>
      </c>
      <c r="J31" s="23">
        <f t="shared" si="7"/>
        <v>1333619.94</v>
      </c>
      <c r="K31" s="23">
        <f t="shared" si="7"/>
        <v>1416980.8</v>
      </c>
      <c r="L31" s="23">
        <f t="shared" si="7"/>
        <v>1528301.7</v>
      </c>
      <c r="M31" s="23">
        <f t="shared" si="7"/>
        <v>1562143.7</v>
      </c>
      <c r="N31" s="23">
        <f t="shared" si="7"/>
        <v>1639651.8</v>
      </c>
      <c r="O31" s="23">
        <f t="shared" si="7"/>
        <v>1753444.1</v>
      </c>
      <c r="P31" s="23">
        <f t="shared" si="7"/>
        <v>1797907.3</v>
      </c>
      <c r="Q31" s="23">
        <f t="shared" si="7"/>
        <v>1846813.3</v>
      </c>
      <c r="R31" s="23">
        <f t="shared" si="7"/>
        <v>1889269.6</v>
      </c>
      <c r="S31" s="23">
        <f t="shared" si="7"/>
        <v>1995879.9</v>
      </c>
      <c r="T31" s="23">
        <f t="shared" si="7"/>
        <v>1991155.6</v>
      </c>
      <c r="U31" s="23">
        <f t="shared" si="7"/>
        <v>2080034.7</v>
      </c>
      <c r="V31" s="23">
        <f t="shared" si="7"/>
        <v>2120502.2000000002</v>
      </c>
      <c r="W31" s="23">
        <f t="shared" si="7"/>
        <v>2233480.2999999998</v>
      </c>
      <c r="X31" s="23">
        <f t="shared" si="7"/>
        <v>2264268.6</v>
      </c>
      <c r="Y31" s="23">
        <f t="shared" si="7"/>
        <v>2320253.1</v>
      </c>
      <c r="Z31" s="23">
        <f t="shared" si="7"/>
        <v>2383043.2999999998</v>
      </c>
      <c r="AA31" s="23">
        <f t="shared" si="7"/>
        <v>2418957.2000000002</v>
      </c>
      <c r="AB31" s="23">
        <f t="shared" si="7"/>
        <v>2500374.9</v>
      </c>
      <c r="AC31" s="23">
        <f t="shared" si="7"/>
        <v>2552626.4</v>
      </c>
      <c r="AD31" s="23">
        <f t="shared" si="7"/>
        <v>2612045.5</v>
      </c>
      <c r="AE31" s="23">
        <f t="shared" si="7"/>
        <v>2740907.7</v>
      </c>
      <c r="AF31" s="23">
        <f t="shared" si="7"/>
        <v>2757376.6</v>
      </c>
      <c r="AG31" s="23">
        <f t="shared" si="7"/>
        <v>2875349.7</v>
      </c>
    </row>
    <row r="32" spans="1:33" x14ac:dyDescent="0.3">
      <c r="B32" s="24" t="str">
        <f t="shared" si="6"/>
        <v>Retire TY GR3 and BR3</v>
      </c>
      <c r="C32" s="23">
        <f t="shared" si="4"/>
        <v>22612.912157457744</v>
      </c>
      <c r="D32" s="23">
        <f t="shared" ref="D32:AG32" si="8">D11-D74</f>
        <v>926779.5</v>
      </c>
      <c r="E32" s="23">
        <f t="shared" si="8"/>
        <v>1003151</v>
      </c>
      <c r="F32" s="23">
        <f t="shared" si="8"/>
        <v>1053759.4040000001</v>
      </c>
      <c r="G32" s="23">
        <f t="shared" si="8"/>
        <v>1138612.3899999999</v>
      </c>
      <c r="H32" s="23">
        <f t="shared" si="8"/>
        <v>1218284.8899999999</v>
      </c>
      <c r="I32" s="23">
        <f t="shared" si="8"/>
        <v>1333229.3999999999</v>
      </c>
      <c r="J32" s="23">
        <f t="shared" si="8"/>
        <v>1372162.9</v>
      </c>
      <c r="K32" s="23">
        <f t="shared" si="8"/>
        <v>1460290.7</v>
      </c>
      <c r="L32" s="23">
        <f t="shared" si="8"/>
        <v>1585302.9</v>
      </c>
      <c r="M32" s="23">
        <f t="shared" si="8"/>
        <v>1603642</v>
      </c>
      <c r="N32" s="23">
        <f t="shared" si="8"/>
        <v>1682260.1</v>
      </c>
      <c r="O32" s="23">
        <f t="shared" si="8"/>
        <v>1800049.7</v>
      </c>
      <c r="P32" s="23">
        <f t="shared" si="8"/>
        <v>1849689.9</v>
      </c>
      <c r="Q32" s="23">
        <f t="shared" si="8"/>
        <v>1900523.5</v>
      </c>
      <c r="R32" s="23">
        <f t="shared" si="8"/>
        <v>2014726.6</v>
      </c>
      <c r="S32" s="23">
        <f t="shared" si="8"/>
        <v>2092815.6</v>
      </c>
      <c r="T32" s="23">
        <f t="shared" si="8"/>
        <v>2077222.1</v>
      </c>
      <c r="U32" s="23">
        <f t="shared" si="8"/>
        <v>2166994.7000000002</v>
      </c>
      <c r="V32" s="23">
        <f t="shared" si="8"/>
        <v>2209557.6</v>
      </c>
      <c r="W32" s="23">
        <f t="shared" si="8"/>
        <v>2320297.6</v>
      </c>
      <c r="X32" s="23">
        <f t="shared" si="8"/>
        <v>2377083.1</v>
      </c>
      <c r="Y32" s="23">
        <f t="shared" si="8"/>
        <v>2440950</v>
      </c>
      <c r="Z32" s="23">
        <f t="shared" si="8"/>
        <v>2485801.7999999998</v>
      </c>
      <c r="AA32" s="23">
        <f t="shared" si="8"/>
        <v>2531887.7000000002</v>
      </c>
      <c r="AB32" s="23">
        <f t="shared" si="8"/>
        <v>2619660.2999999998</v>
      </c>
      <c r="AC32" s="23">
        <f t="shared" si="8"/>
        <v>2674722.1</v>
      </c>
      <c r="AD32" s="23">
        <f t="shared" si="8"/>
        <v>2741857.8</v>
      </c>
      <c r="AE32" s="23">
        <f t="shared" si="8"/>
        <v>2874961.8</v>
      </c>
      <c r="AF32" s="23">
        <f t="shared" si="8"/>
        <v>2897236.2</v>
      </c>
      <c r="AG32" s="23">
        <f t="shared" si="8"/>
        <v>2994435</v>
      </c>
    </row>
    <row r="33" spans="2:33" x14ac:dyDescent="0.3">
      <c r="B33" s="24" t="str">
        <f t="shared" si="6"/>
        <v>Retire TY GR3 and CR4</v>
      </c>
      <c r="C33" s="23">
        <f t="shared" si="4"/>
        <v>22289.011649504431</v>
      </c>
      <c r="D33" s="23">
        <f t="shared" ref="D33:AG33" si="9">D12-D75</f>
        <v>926779.5</v>
      </c>
      <c r="E33" s="23">
        <f t="shared" si="9"/>
        <v>1003151</v>
      </c>
      <c r="F33" s="23">
        <f t="shared" si="9"/>
        <v>1053759.4040000001</v>
      </c>
      <c r="G33" s="23">
        <f t="shared" si="9"/>
        <v>1138247.3899999999</v>
      </c>
      <c r="H33" s="23">
        <f t="shared" si="9"/>
        <v>1222143.8899999999</v>
      </c>
      <c r="I33" s="23">
        <f t="shared" si="9"/>
        <v>1315589.3999999999</v>
      </c>
      <c r="J33" s="23">
        <f t="shared" si="9"/>
        <v>1343621.4</v>
      </c>
      <c r="K33" s="23">
        <f t="shared" si="9"/>
        <v>1426263.4</v>
      </c>
      <c r="L33" s="23">
        <f t="shared" si="9"/>
        <v>1536505.3</v>
      </c>
      <c r="M33" s="23">
        <f t="shared" si="9"/>
        <v>1604215.7</v>
      </c>
      <c r="N33" s="23">
        <f t="shared" si="9"/>
        <v>1725847.6</v>
      </c>
      <c r="O33" s="23">
        <f t="shared" si="9"/>
        <v>1794142.3</v>
      </c>
      <c r="P33" s="23">
        <f t="shared" si="9"/>
        <v>1815378.9</v>
      </c>
      <c r="Q33" s="23">
        <f t="shared" si="9"/>
        <v>1862177.3</v>
      </c>
      <c r="R33" s="23">
        <f t="shared" si="9"/>
        <v>1965161.8</v>
      </c>
      <c r="S33" s="23">
        <f t="shared" si="9"/>
        <v>2104439.4</v>
      </c>
      <c r="T33" s="23">
        <f t="shared" si="9"/>
        <v>2023981.7</v>
      </c>
      <c r="U33" s="23">
        <f t="shared" si="9"/>
        <v>2115308.7999999998</v>
      </c>
      <c r="V33" s="23">
        <f t="shared" si="9"/>
        <v>2153268</v>
      </c>
      <c r="W33" s="23">
        <f t="shared" si="9"/>
        <v>2262026.4</v>
      </c>
      <c r="X33" s="23">
        <f t="shared" si="9"/>
        <v>2314544.4</v>
      </c>
      <c r="Y33" s="23">
        <f t="shared" si="9"/>
        <v>2349703.7999999998</v>
      </c>
      <c r="Z33" s="23">
        <f t="shared" si="9"/>
        <v>2466568.2000000002</v>
      </c>
      <c r="AA33" s="23">
        <f t="shared" si="9"/>
        <v>2477164.4</v>
      </c>
      <c r="AB33" s="23">
        <f t="shared" si="9"/>
        <v>2549090.2000000002</v>
      </c>
      <c r="AC33" s="23">
        <f t="shared" si="9"/>
        <v>2596266.6</v>
      </c>
      <c r="AD33" s="23">
        <f t="shared" si="9"/>
        <v>2655877</v>
      </c>
      <c r="AE33" s="23">
        <f t="shared" si="9"/>
        <v>2780577</v>
      </c>
      <c r="AF33" s="23">
        <f t="shared" si="9"/>
        <v>2791679.7</v>
      </c>
      <c r="AG33" s="23">
        <f t="shared" si="9"/>
        <v>2936049.2</v>
      </c>
    </row>
    <row r="34" spans="2:33" x14ac:dyDescent="0.3">
      <c r="B34" s="24" t="str">
        <f t="shared" si="6"/>
        <v>Retire TY GR3 CR4 and CR6</v>
      </c>
      <c r="C34" s="23">
        <f t="shared" si="4"/>
        <v>22741.011096491096</v>
      </c>
      <c r="D34" s="23">
        <f t="shared" ref="D34:AG34" si="10">D13-D76</f>
        <v>926779.5</v>
      </c>
      <c r="E34" s="23">
        <f t="shared" si="10"/>
        <v>1003151</v>
      </c>
      <c r="F34" s="23">
        <f t="shared" si="10"/>
        <v>1053759.4040000001</v>
      </c>
      <c r="G34" s="23">
        <f t="shared" si="10"/>
        <v>1139798.3899999999</v>
      </c>
      <c r="H34" s="23">
        <f t="shared" si="10"/>
        <v>1224379.8899999999</v>
      </c>
      <c r="I34" s="23">
        <f t="shared" si="10"/>
        <v>1344894.4</v>
      </c>
      <c r="J34" s="23">
        <f t="shared" si="10"/>
        <v>1379386.9</v>
      </c>
      <c r="K34" s="23">
        <f t="shared" si="10"/>
        <v>1472772.7</v>
      </c>
      <c r="L34" s="23">
        <f t="shared" si="10"/>
        <v>1602888.9</v>
      </c>
      <c r="M34" s="23">
        <f t="shared" si="10"/>
        <v>1617595</v>
      </c>
      <c r="N34" s="23">
        <f t="shared" si="10"/>
        <v>1691134.1</v>
      </c>
      <c r="O34" s="23">
        <f t="shared" si="10"/>
        <v>1812725.7</v>
      </c>
      <c r="P34" s="23">
        <f t="shared" si="10"/>
        <v>1859051.9</v>
      </c>
      <c r="Q34" s="23">
        <f t="shared" si="10"/>
        <v>1906088.5</v>
      </c>
      <c r="R34" s="23">
        <f t="shared" si="10"/>
        <v>2025659.6</v>
      </c>
      <c r="S34" s="23">
        <f t="shared" si="10"/>
        <v>2147623.6</v>
      </c>
      <c r="T34" s="23">
        <f t="shared" si="10"/>
        <v>2090367.1</v>
      </c>
      <c r="U34" s="23">
        <f t="shared" si="10"/>
        <v>2181052.7000000002</v>
      </c>
      <c r="V34" s="23">
        <f t="shared" si="10"/>
        <v>2226215.6</v>
      </c>
      <c r="W34" s="23">
        <f t="shared" si="10"/>
        <v>2329211.6</v>
      </c>
      <c r="X34" s="23">
        <f t="shared" si="10"/>
        <v>2375898.1</v>
      </c>
      <c r="Y34" s="23">
        <f t="shared" si="10"/>
        <v>2449331</v>
      </c>
      <c r="Z34" s="23">
        <f t="shared" si="10"/>
        <v>2507611.7999999998</v>
      </c>
      <c r="AA34" s="23">
        <f t="shared" si="10"/>
        <v>2545291.7000000002</v>
      </c>
      <c r="AB34" s="23">
        <f t="shared" si="10"/>
        <v>2632422.2999999998</v>
      </c>
      <c r="AC34" s="23">
        <f t="shared" si="10"/>
        <v>2692290.2</v>
      </c>
      <c r="AD34" s="23">
        <f t="shared" si="10"/>
        <v>2751444.9</v>
      </c>
      <c r="AE34" s="23">
        <f t="shared" si="10"/>
        <v>2871038.7</v>
      </c>
      <c r="AF34" s="23">
        <f t="shared" si="10"/>
        <v>2905271.2</v>
      </c>
      <c r="AG34" s="23">
        <f t="shared" si="10"/>
        <v>3024926</v>
      </c>
    </row>
    <row r="35" spans="2:33" x14ac:dyDescent="0.3">
      <c r="B35" s="24" t="str">
        <f t="shared" si="6"/>
        <v>Retire TY GR3 CR4 CR6 and BR1-2</v>
      </c>
      <c r="C35" s="23">
        <f t="shared" si="4"/>
        <v>23169.248593262488</v>
      </c>
      <c r="D35" s="23">
        <f t="shared" ref="D35:AG35" si="11">D14-D77</f>
        <v>926779.5</v>
      </c>
      <c r="E35" s="23">
        <f t="shared" si="11"/>
        <v>1003151</v>
      </c>
      <c r="F35" s="23">
        <f t="shared" si="11"/>
        <v>1053759.4040000001</v>
      </c>
      <c r="G35" s="23">
        <f t="shared" si="11"/>
        <v>1136250.3899999999</v>
      </c>
      <c r="H35" s="23">
        <f t="shared" si="11"/>
        <v>1218915.52</v>
      </c>
      <c r="I35" s="23">
        <f t="shared" si="11"/>
        <v>1388522</v>
      </c>
      <c r="J35" s="23">
        <f t="shared" si="11"/>
        <v>1437666.2</v>
      </c>
      <c r="K35" s="23">
        <f t="shared" si="11"/>
        <v>1490011.8</v>
      </c>
      <c r="L35" s="23">
        <f t="shared" si="11"/>
        <v>1570901</v>
      </c>
      <c r="M35" s="23">
        <f t="shared" si="11"/>
        <v>1634495.3</v>
      </c>
      <c r="N35" s="23">
        <f t="shared" si="11"/>
        <v>1735218.2</v>
      </c>
      <c r="O35" s="23">
        <f t="shared" si="11"/>
        <v>1871211.1</v>
      </c>
      <c r="P35" s="23">
        <f t="shared" si="11"/>
        <v>1932272.4</v>
      </c>
      <c r="Q35" s="23">
        <f t="shared" si="11"/>
        <v>1937230.3</v>
      </c>
      <c r="R35" s="23">
        <f t="shared" si="11"/>
        <v>2026005.2</v>
      </c>
      <c r="S35" s="23">
        <f t="shared" si="11"/>
        <v>2164225.1</v>
      </c>
      <c r="T35" s="23">
        <f t="shared" si="11"/>
        <v>2162844.6</v>
      </c>
      <c r="U35" s="23">
        <f t="shared" si="11"/>
        <v>2261428.9</v>
      </c>
      <c r="V35" s="23">
        <f t="shared" si="11"/>
        <v>2316189.7000000002</v>
      </c>
      <c r="W35" s="23">
        <f t="shared" si="11"/>
        <v>2440275.1</v>
      </c>
      <c r="X35" s="23">
        <f t="shared" si="11"/>
        <v>2413995.9</v>
      </c>
      <c r="Y35" s="23">
        <f t="shared" si="11"/>
        <v>2463063.2000000002</v>
      </c>
      <c r="Z35" s="23">
        <f t="shared" si="11"/>
        <v>2576990.9</v>
      </c>
      <c r="AA35" s="23">
        <f t="shared" si="11"/>
        <v>2628375.1</v>
      </c>
      <c r="AB35" s="23">
        <f t="shared" si="11"/>
        <v>2722690.2</v>
      </c>
      <c r="AC35" s="23">
        <f t="shared" si="11"/>
        <v>2799359.5</v>
      </c>
      <c r="AD35" s="23">
        <f t="shared" si="11"/>
        <v>2836995.3</v>
      </c>
      <c r="AE35" s="23">
        <f t="shared" si="11"/>
        <v>2965099.5</v>
      </c>
      <c r="AF35" s="23">
        <f t="shared" si="11"/>
        <v>2970726.2</v>
      </c>
      <c r="AG35" s="23">
        <f t="shared" si="11"/>
        <v>3113147.4</v>
      </c>
    </row>
    <row r="36" spans="2:33" x14ac:dyDescent="0.3">
      <c r="B36" s="24" t="str">
        <f t="shared" si="6"/>
        <v>Retire TY GR3 and CR</v>
      </c>
      <c r="C36" s="23">
        <f t="shared" si="4"/>
        <v>23077.549674716523</v>
      </c>
      <c r="D36" s="23">
        <f t="shared" ref="D36:AG36" si="12">D15-D78</f>
        <v>926779.5</v>
      </c>
      <c r="E36" s="23">
        <f t="shared" si="12"/>
        <v>1003151</v>
      </c>
      <c r="F36" s="23">
        <f t="shared" si="12"/>
        <v>1053759.4040000001</v>
      </c>
      <c r="G36" s="23">
        <f t="shared" si="12"/>
        <v>1139536.3899999999</v>
      </c>
      <c r="H36" s="23">
        <f t="shared" si="12"/>
        <v>1224110.8899999999</v>
      </c>
      <c r="I36" s="23">
        <f t="shared" si="12"/>
        <v>1375471.7</v>
      </c>
      <c r="J36" s="23">
        <f t="shared" si="12"/>
        <v>1416323.9</v>
      </c>
      <c r="K36" s="23">
        <f t="shared" si="12"/>
        <v>1520255.5</v>
      </c>
      <c r="L36" s="23">
        <f t="shared" si="12"/>
        <v>1595974.5</v>
      </c>
      <c r="M36" s="23">
        <f t="shared" si="12"/>
        <v>1628870.1</v>
      </c>
      <c r="N36" s="23">
        <f t="shared" si="12"/>
        <v>1723438.6</v>
      </c>
      <c r="O36" s="23">
        <f t="shared" si="12"/>
        <v>1848350.7</v>
      </c>
      <c r="P36" s="23">
        <f t="shared" si="12"/>
        <v>1910549.9</v>
      </c>
      <c r="Q36" s="23">
        <f t="shared" si="12"/>
        <v>1970179.6</v>
      </c>
      <c r="R36" s="23">
        <f t="shared" si="12"/>
        <v>2027907.1</v>
      </c>
      <c r="S36" s="23">
        <f t="shared" si="12"/>
        <v>2141466.9</v>
      </c>
      <c r="T36" s="23">
        <f t="shared" si="12"/>
        <v>2144469.1</v>
      </c>
      <c r="U36" s="23">
        <f t="shared" si="12"/>
        <v>2238440.5</v>
      </c>
      <c r="V36" s="23">
        <f t="shared" si="12"/>
        <v>2281119.6</v>
      </c>
      <c r="W36" s="23">
        <f t="shared" si="12"/>
        <v>2407624.2000000002</v>
      </c>
      <c r="X36" s="23">
        <f t="shared" si="12"/>
        <v>2396482.9</v>
      </c>
      <c r="Y36" s="23">
        <f t="shared" si="12"/>
        <v>2453568.6</v>
      </c>
      <c r="Z36" s="23">
        <f t="shared" si="12"/>
        <v>2564919.7000000002</v>
      </c>
      <c r="AA36" s="23">
        <f t="shared" si="12"/>
        <v>2627129.6</v>
      </c>
      <c r="AB36" s="23">
        <f t="shared" si="12"/>
        <v>2723085.7</v>
      </c>
      <c r="AC36" s="23">
        <f t="shared" si="12"/>
        <v>2738243.6</v>
      </c>
      <c r="AD36" s="23">
        <f t="shared" si="12"/>
        <v>2796637.8</v>
      </c>
      <c r="AE36" s="23">
        <f t="shared" si="12"/>
        <v>2907227.3</v>
      </c>
      <c r="AF36" s="23">
        <f t="shared" si="12"/>
        <v>2940985.6</v>
      </c>
      <c r="AG36" s="23">
        <f t="shared" si="12"/>
        <v>3077938.1</v>
      </c>
    </row>
    <row r="37" spans="2:33" x14ac:dyDescent="0.3">
      <c r="B37" s="24" t="str">
        <f t="shared" si="6"/>
        <v>Retire TY GR3 CR and GH3</v>
      </c>
      <c r="C37" s="23">
        <f t="shared" si="4"/>
        <v>24070.059424516785</v>
      </c>
      <c r="D37" s="23">
        <f t="shared" ref="D37:AG37" si="13">D16-D79</f>
        <v>926779.7</v>
      </c>
      <c r="E37" s="23">
        <f t="shared" si="13"/>
        <v>1003151</v>
      </c>
      <c r="F37" s="23">
        <f t="shared" si="13"/>
        <v>1053760.051</v>
      </c>
      <c r="G37" s="23">
        <f t="shared" si="13"/>
        <v>1139536.18</v>
      </c>
      <c r="H37" s="23">
        <f t="shared" si="13"/>
        <v>1221363.8999999999</v>
      </c>
      <c r="I37" s="23">
        <f t="shared" si="13"/>
        <v>1438130.9</v>
      </c>
      <c r="J37" s="23">
        <f t="shared" si="13"/>
        <v>1443323.6</v>
      </c>
      <c r="K37" s="23">
        <f t="shared" si="13"/>
        <v>1554731.4</v>
      </c>
      <c r="L37" s="23">
        <f t="shared" si="13"/>
        <v>1691659.5</v>
      </c>
      <c r="M37" s="23">
        <f t="shared" si="13"/>
        <v>1710943.1</v>
      </c>
      <c r="N37" s="23">
        <f t="shared" si="13"/>
        <v>1793889.9</v>
      </c>
      <c r="O37" s="23">
        <f t="shared" si="13"/>
        <v>1925271.4</v>
      </c>
      <c r="P37" s="23">
        <f t="shared" si="13"/>
        <v>1989484.4</v>
      </c>
      <c r="Q37" s="23">
        <f t="shared" si="13"/>
        <v>2050475</v>
      </c>
      <c r="R37" s="23">
        <f t="shared" si="13"/>
        <v>2205463</v>
      </c>
      <c r="S37" s="23">
        <f t="shared" si="13"/>
        <v>2328694.9</v>
      </c>
      <c r="T37" s="23">
        <f t="shared" si="13"/>
        <v>2276424.4</v>
      </c>
      <c r="U37" s="23">
        <f t="shared" si="13"/>
        <v>2370366.9</v>
      </c>
      <c r="V37" s="23">
        <f t="shared" si="13"/>
        <v>2416773.6</v>
      </c>
      <c r="W37" s="23">
        <f t="shared" si="13"/>
        <v>2527432.5</v>
      </c>
      <c r="X37" s="23">
        <f t="shared" si="13"/>
        <v>2566570.7000000002</v>
      </c>
      <c r="Y37" s="23">
        <f t="shared" si="13"/>
        <v>2661801.2000000002</v>
      </c>
      <c r="Z37" s="23">
        <f t="shared" si="13"/>
        <v>2719437.5</v>
      </c>
      <c r="AA37" s="23">
        <f t="shared" si="13"/>
        <v>2761221.9</v>
      </c>
      <c r="AB37" s="23">
        <f t="shared" si="13"/>
        <v>2851445.1</v>
      </c>
      <c r="AC37" s="23">
        <f t="shared" si="13"/>
        <v>2914715.4</v>
      </c>
      <c r="AD37" s="23">
        <f t="shared" si="13"/>
        <v>2975241.7</v>
      </c>
      <c r="AE37" s="23">
        <f t="shared" si="13"/>
        <v>3081135</v>
      </c>
      <c r="AF37" s="23">
        <f t="shared" si="13"/>
        <v>3142840.9</v>
      </c>
      <c r="AG37" s="23">
        <f t="shared" si="13"/>
        <v>3257023.3</v>
      </c>
    </row>
    <row r="38" spans="2:33" x14ac:dyDescent="0.3">
      <c r="B38" s="24" t="str">
        <f t="shared" si="6"/>
        <v>Retire TY GR3 CR and GH1</v>
      </c>
      <c r="C38" s="23">
        <f t="shared" si="4"/>
        <v>24026.287460896467</v>
      </c>
      <c r="D38" s="23">
        <f t="shared" ref="D38:AG38" si="14">D17-D80</f>
        <v>926779.2</v>
      </c>
      <c r="E38" s="23">
        <f t="shared" si="14"/>
        <v>1003151</v>
      </c>
      <c r="F38" s="23">
        <f t="shared" si="14"/>
        <v>1047725.81</v>
      </c>
      <c r="G38" s="23">
        <f t="shared" si="14"/>
        <v>1128905.77</v>
      </c>
      <c r="H38" s="23">
        <f t="shared" si="14"/>
        <v>1204945.8</v>
      </c>
      <c r="I38" s="23">
        <f t="shared" si="14"/>
        <v>1421081.2</v>
      </c>
      <c r="J38" s="23">
        <f t="shared" si="14"/>
        <v>1436821.6</v>
      </c>
      <c r="K38" s="23">
        <f t="shared" si="14"/>
        <v>1528461.1</v>
      </c>
      <c r="L38" s="23">
        <f t="shared" si="14"/>
        <v>1655004.2</v>
      </c>
      <c r="M38" s="23">
        <f t="shared" si="14"/>
        <v>1734000.6</v>
      </c>
      <c r="N38" s="23">
        <f t="shared" si="14"/>
        <v>1851591.5</v>
      </c>
      <c r="O38" s="23">
        <f t="shared" si="14"/>
        <v>1937750.7</v>
      </c>
      <c r="P38" s="23">
        <f t="shared" si="14"/>
        <v>1976036.8</v>
      </c>
      <c r="Q38" s="23">
        <f t="shared" si="14"/>
        <v>2040433.2</v>
      </c>
      <c r="R38" s="23">
        <f t="shared" si="14"/>
        <v>2163790.5</v>
      </c>
      <c r="S38" s="23">
        <f t="shared" si="14"/>
        <v>2335199.7000000002</v>
      </c>
      <c r="T38" s="23">
        <f t="shared" si="14"/>
        <v>2330444.5</v>
      </c>
      <c r="U38" s="23">
        <f t="shared" si="14"/>
        <v>2353505.4</v>
      </c>
      <c r="V38" s="23">
        <f t="shared" si="14"/>
        <v>2409543</v>
      </c>
      <c r="W38" s="23">
        <f t="shared" si="14"/>
        <v>2504241.6</v>
      </c>
      <c r="X38" s="23">
        <f t="shared" si="14"/>
        <v>2558970.6</v>
      </c>
      <c r="Y38" s="23">
        <f t="shared" si="14"/>
        <v>2616781.4</v>
      </c>
      <c r="Z38" s="23">
        <f t="shared" si="14"/>
        <v>2753664.3</v>
      </c>
      <c r="AA38" s="23">
        <f t="shared" si="14"/>
        <v>2814631.9</v>
      </c>
      <c r="AB38" s="23">
        <f t="shared" si="14"/>
        <v>2840526.5</v>
      </c>
      <c r="AC38" s="23">
        <f t="shared" si="14"/>
        <v>2915456.8</v>
      </c>
      <c r="AD38" s="23">
        <f t="shared" si="14"/>
        <v>2977473</v>
      </c>
      <c r="AE38" s="23">
        <f t="shared" si="14"/>
        <v>3106778.8</v>
      </c>
      <c r="AF38" s="23">
        <f t="shared" si="14"/>
        <v>3138543.3</v>
      </c>
      <c r="AG38" s="23">
        <f t="shared" si="14"/>
        <v>3261764.4</v>
      </c>
    </row>
    <row r="39" spans="2:33" x14ac:dyDescent="0.3">
      <c r="B39" s="24" t="str">
        <f t="shared" si="6"/>
        <v>Retire TY GR and CR</v>
      </c>
      <c r="C39" s="23">
        <f t="shared" si="4"/>
        <v>23088.845616984043</v>
      </c>
      <c r="D39" s="23">
        <f t="shared" ref="D39:AG39" si="15">D18-D81</f>
        <v>926779.5</v>
      </c>
      <c r="E39" s="23">
        <f t="shared" si="15"/>
        <v>1003151</v>
      </c>
      <c r="F39" s="23">
        <f t="shared" si="15"/>
        <v>1051484.4040000001</v>
      </c>
      <c r="G39" s="23">
        <f t="shared" si="15"/>
        <v>1130419.3899999999</v>
      </c>
      <c r="H39" s="23">
        <f t="shared" si="15"/>
        <v>1210942.52</v>
      </c>
      <c r="I39" s="23">
        <f t="shared" si="15"/>
        <v>1383127</v>
      </c>
      <c r="J39" s="23">
        <f t="shared" si="15"/>
        <v>1431709.2</v>
      </c>
      <c r="K39" s="23">
        <f t="shared" si="15"/>
        <v>1487033.8</v>
      </c>
      <c r="L39" s="23">
        <f t="shared" si="15"/>
        <v>1565968</v>
      </c>
      <c r="M39" s="23">
        <f t="shared" si="15"/>
        <v>1630832.3</v>
      </c>
      <c r="N39" s="23">
        <f t="shared" si="15"/>
        <v>1730678.2</v>
      </c>
      <c r="O39" s="23">
        <f t="shared" si="15"/>
        <v>1858723.1</v>
      </c>
      <c r="P39" s="23">
        <f t="shared" si="15"/>
        <v>1927718.5</v>
      </c>
      <c r="Q39" s="23">
        <f t="shared" si="15"/>
        <v>1927422.3</v>
      </c>
      <c r="R39" s="23">
        <f t="shared" si="15"/>
        <v>2022485.2</v>
      </c>
      <c r="S39" s="23">
        <f t="shared" si="15"/>
        <v>2153331.1</v>
      </c>
      <c r="T39" s="23">
        <f t="shared" si="15"/>
        <v>2155891.6</v>
      </c>
      <c r="U39" s="23">
        <f t="shared" si="15"/>
        <v>2255448.9</v>
      </c>
      <c r="V39" s="23">
        <f t="shared" si="15"/>
        <v>2299898.7000000002</v>
      </c>
      <c r="W39" s="23">
        <f t="shared" si="15"/>
        <v>2435492.1</v>
      </c>
      <c r="X39" s="23">
        <f t="shared" si="15"/>
        <v>2404327.9</v>
      </c>
      <c r="Y39" s="23">
        <f t="shared" si="15"/>
        <v>2457098.2000000002</v>
      </c>
      <c r="Z39" s="23">
        <f t="shared" si="15"/>
        <v>2565966.9</v>
      </c>
      <c r="AA39" s="23">
        <f t="shared" si="15"/>
        <v>2618675.2000000002</v>
      </c>
      <c r="AB39" s="23">
        <f t="shared" si="15"/>
        <v>2714493.2</v>
      </c>
      <c r="AC39" s="23">
        <f t="shared" si="15"/>
        <v>2782647.5</v>
      </c>
      <c r="AD39" s="23">
        <f t="shared" si="15"/>
        <v>2832100.2</v>
      </c>
      <c r="AE39" s="23">
        <f t="shared" si="15"/>
        <v>2948732.6</v>
      </c>
      <c r="AF39" s="23">
        <f t="shared" si="15"/>
        <v>2961390.1</v>
      </c>
      <c r="AG39" s="23">
        <f t="shared" si="15"/>
        <v>3098772.4</v>
      </c>
    </row>
    <row r="40" spans="2:33" x14ac:dyDescent="0.3">
      <c r="B40" s="24" t="str">
        <f t="shared" si="6"/>
        <v>Retire TY GR CR and MC4</v>
      </c>
      <c r="C40" s="23">
        <f t="shared" si="4"/>
        <v>24288.319442738557</v>
      </c>
      <c r="D40" s="23">
        <f t="shared" ref="D40:AG40" si="16">D19-D82</f>
        <v>926779.5</v>
      </c>
      <c r="E40" s="23">
        <f t="shared" si="16"/>
        <v>1003151</v>
      </c>
      <c r="F40" s="23">
        <f t="shared" si="16"/>
        <v>1053759.81</v>
      </c>
      <c r="G40" s="23">
        <f t="shared" si="16"/>
        <v>1131925.77</v>
      </c>
      <c r="H40" s="23">
        <f t="shared" si="16"/>
        <v>1200643.8</v>
      </c>
      <c r="I40" s="23">
        <f t="shared" si="16"/>
        <v>1450530.2</v>
      </c>
      <c r="J40" s="23">
        <f t="shared" si="16"/>
        <v>1457327.6</v>
      </c>
      <c r="K40" s="23">
        <f t="shared" si="16"/>
        <v>1553131.4</v>
      </c>
      <c r="L40" s="23">
        <f t="shared" si="16"/>
        <v>1685287.7</v>
      </c>
      <c r="M40" s="23">
        <f t="shared" si="16"/>
        <v>1769306.2</v>
      </c>
      <c r="N40" s="23">
        <f t="shared" si="16"/>
        <v>1835715.1</v>
      </c>
      <c r="O40" s="23">
        <f t="shared" si="16"/>
        <v>1929330.3</v>
      </c>
      <c r="P40" s="23">
        <f t="shared" si="16"/>
        <v>2011463.1</v>
      </c>
      <c r="Q40" s="23">
        <f t="shared" si="16"/>
        <v>2068106.9</v>
      </c>
      <c r="R40" s="23">
        <f t="shared" si="16"/>
        <v>2213589</v>
      </c>
      <c r="S40" s="23">
        <f t="shared" si="16"/>
        <v>2364881.7000000002</v>
      </c>
      <c r="T40" s="23">
        <f t="shared" si="16"/>
        <v>2388432.7999999998</v>
      </c>
      <c r="U40" s="23">
        <f t="shared" si="16"/>
        <v>2409681.7999999998</v>
      </c>
      <c r="V40" s="23">
        <f t="shared" si="16"/>
        <v>2447771.4</v>
      </c>
      <c r="W40" s="23">
        <f t="shared" si="16"/>
        <v>2522623.2000000002</v>
      </c>
      <c r="X40" s="23">
        <f t="shared" si="16"/>
        <v>2601138.4</v>
      </c>
      <c r="Y40" s="23">
        <f t="shared" si="16"/>
        <v>2658350</v>
      </c>
      <c r="Z40" s="23">
        <f t="shared" si="16"/>
        <v>2801549.4</v>
      </c>
      <c r="AA40" s="23">
        <f t="shared" si="16"/>
        <v>2861779.6</v>
      </c>
      <c r="AB40" s="23">
        <f t="shared" si="16"/>
        <v>2900377.3</v>
      </c>
      <c r="AC40" s="23">
        <f t="shared" si="16"/>
        <v>2929358.7</v>
      </c>
      <c r="AD40" s="23">
        <f t="shared" si="16"/>
        <v>3004043.8</v>
      </c>
      <c r="AE40" s="23">
        <f t="shared" si="16"/>
        <v>3086801.4</v>
      </c>
      <c r="AF40" s="23">
        <f t="shared" si="16"/>
        <v>3151130.4</v>
      </c>
      <c r="AG40" s="23">
        <f t="shared" si="16"/>
        <v>3279254.8</v>
      </c>
    </row>
    <row r="41" spans="2:33" x14ac:dyDescent="0.3">
      <c r="B41" s="24" t="str">
        <f t="shared" si="6"/>
        <v>Retire TY GR CR and TC1</v>
      </c>
      <c r="C41" s="23">
        <f t="shared" si="4"/>
        <v>24168.194234414823</v>
      </c>
      <c r="D41" s="23">
        <f t="shared" ref="D41:AG41" si="17">D20-D83</f>
        <v>926779.5</v>
      </c>
      <c r="E41" s="23">
        <f t="shared" si="17"/>
        <v>1003151</v>
      </c>
      <c r="F41" s="23">
        <f t="shared" si="17"/>
        <v>1053759.81</v>
      </c>
      <c r="G41" s="23">
        <f t="shared" si="17"/>
        <v>1133970.77</v>
      </c>
      <c r="H41" s="23">
        <f t="shared" si="17"/>
        <v>1216563.8</v>
      </c>
      <c r="I41" s="23">
        <f t="shared" si="17"/>
        <v>1442308.2</v>
      </c>
      <c r="J41" s="23">
        <f t="shared" si="17"/>
        <v>1438745.6000000001</v>
      </c>
      <c r="K41" s="23">
        <f t="shared" si="17"/>
        <v>1544678.1</v>
      </c>
      <c r="L41" s="23">
        <f t="shared" si="17"/>
        <v>1663343.2</v>
      </c>
      <c r="M41" s="23">
        <f t="shared" si="17"/>
        <v>1749332.6</v>
      </c>
      <c r="N41" s="23">
        <f t="shared" si="17"/>
        <v>1880716.5</v>
      </c>
      <c r="O41" s="23">
        <f t="shared" si="17"/>
        <v>1950346.7</v>
      </c>
      <c r="P41" s="23">
        <f t="shared" si="17"/>
        <v>1985414.8</v>
      </c>
      <c r="Q41" s="23">
        <f t="shared" si="17"/>
        <v>2053087.2</v>
      </c>
      <c r="R41" s="23">
        <f t="shared" si="17"/>
        <v>2164806.5</v>
      </c>
      <c r="S41" s="23">
        <f t="shared" si="17"/>
        <v>2350355.6</v>
      </c>
      <c r="T41" s="23">
        <f t="shared" si="17"/>
        <v>2341902.6</v>
      </c>
      <c r="U41" s="23">
        <f t="shared" si="17"/>
        <v>2398860.4</v>
      </c>
      <c r="V41" s="23">
        <f t="shared" si="17"/>
        <v>2409101</v>
      </c>
      <c r="W41" s="23">
        <f t="shared" si="17"/>
        <v>2525286.6</v>
      </c>
      <c r="X41" s="23">
        <f t="shared" si="17"/>
        <v>2557973.6</v>
      </c>
      <c r="Y41" s="23">
        <f t="shared" si="17"/>
        <v>2637806.5</v>
      </c>
      <c r="Z41" s="23">
        <f t="shared" si="17"/>
        <v>2741969.3</v>
      </c>
      <c r="AA41" s="23">
        <f t="shared" si="17"/>
        <v>2833075</v>
      </c>
      <c r="AB41" s="23">
        <f t="shared" si="17"/>
        <v>2866855.5</v>
      </c>
      <c r="AC41" s="23">
        <f t="shared" si="17"/>
        <v>2927308.7</v>
      </c>
      <c r="AD41" s="23">
        <f t="shared" si="17"/>
        <v>2983417</v>
      </c>
      <c r="AE41" s="23">
        <f t="shared" si="17"/>
        <v>3117919.8</v>
      </c>
      <c r="AF41" s="23">
        <f t="shared" si="17"/>
        <v>3145753.2</v>
      </c>
      <c r="AG41" s="23">
        <f t="shared" si="17"/>
        <v>3276157.4</v>
      </c>
    </row>
    <row r="42" spans="2:33" x14ac:dyDescent="0.3">
      <c r="B42" s="24" t="str">
        <f t="shared" si="6"/>
        <v>Retire TY GR CR and GH4</v>
      </c>
      <c r="C42" s="23">
        <f t="shared" si="4"/>
        <v>24348.036398571767</v>
      </c>
      <c r="D42" s="23">
        <f t="shared" ref="D42:AG42" si="18">D21-D84</f>
        <v>926779.5</v>
      </c>
      <c r="E42" s="23">
        <f t="shared" si="18"/>
        <v>1003151</v>
      </c>
      <c r="F42" s="23">
        <f t="shared" si="18"/>
        <v>1053759.81</v>
      </c>
      <c r="G42" s="23">
        <f t="shared" si="18"/>
        <v>1133970.77</v>
      </c>
      <c r="H42" s="23">
        <f t="shared" si="18"/>
        <v>1217438.8</v>
      </c>
      <c r="I42" s="23">
        <f t="shared" si="18"/>
        <v>1460387.2</v>
      </c>
      <c r="J42" s="23">
        <f t="shared" si="18"/>
        <v>1458486.6</v>
      </c>
      <c r="K42" s="23">
        <f t="shared" si="18"/>
        <v>1557125.4</v>
      </c>
      <c r="L42" s="23">
        <f t="shared" si="18"/>
        <v>1690302.7</v>
      </c>
      <c r="M42" s="23">
        <f t="shared" si="18"/>
        <v>1774493.2</v>
      </c>
      <c r="N42" s="23">
        <f t="shared" si="18"/>
        <v>1839188.1</v>
      </c>
      <c r="O42" s="23">
        <f t="shared" si="18"/>
        <v>1935283.3</v>
      </c>
      <c r="P42" s="23">
        <f t="shared" si="18"/>
        <v>2013425.1</v>
      </c>
      <c r="Q42" s="23">
        <f t="shared" si="18"/>
        <v>2075055.9</v>
      </c>
      <c r="R42" s="23">
        <f t="shared" si="18"/>
        <v>2216614</v>
      </c>
      <c r="S42" s="23">
        <f t="shared" si="18"/>
        <v>2390748.7000000002</v>
      </c>
      <c r="T42" s="23">
        <f t="shared" si="18"/>
        <v>2399243.7999999998</v>
      </c>
      <c r="U42" s="23">
        <f t="shared" si="18"/>
        <v>2427190.7999999998</v>
      </c>
      <c r="V42" s="23">
        <f t="shared" si="18"/>
        <v>2428460.5</v>
      </c>
      <c r="W42" s="23">
        <f t="shared" si="18"/>
        <v>2556502.2000000002</v>
      </c>
      <c r="X42" s="23">
        <f t="shared" si="18"/>
        <v>2597471.7999999998</v>
      </c>
      <c r="Y42" s="23">
        <f t="shared" si="18"/>
        <v>2674975.5</v>
      </c>
      <c r="Z42" s="23">
        <f t="shared" si="18"/>
        <v>2800842.2</v>
      </c>
      <c r="AA42" s="23">
        <f t="shared" si="18"/>
        <v>2805470.4</v>
      </c>
      <c r="AB42" s="23">
        <f t="shared" si="18"/>
        <v>2887136.8</v>
      </c>
      <c r="AC42" s="23">
        <f t="shared" si="18"/>
        <v>2920807.7</v>
      </c>
      <c r="AD42" s="23">
        <f t="shared" si="18"/>
        <v>3009463.9</v>
      </c>
      <c r="AE42" s="23">
        <f t="shared" si="18"/>
        <v>3117489</v>
      </c>
      <c r="AF42" s="23">
        <f t="shared" si="18"/>
        <v>3158428.8</v>
      </c>
      <c r="AG42" s="23">
        <f t="shared" si="18"/>
        <v>3293761.3</v>
      </c>
    </row>
    <row r="43" spans="2:33" x14ac:dyDescent="0.3">
      <c r="B43" s="24" t="str">
        <f t="shared" si="6"/>
        <v>Retire TY GR CR and MC3</v>
      </c>
      <c r="C43" s="23">
        <f t="shared" si="4"/>
        <v>24061.243308117257</v>
      </c>
      <c r="D43" s="23">
        <f t="shared" ref="D43:AG43" si="19">D22-D85</f>
        <v>926779.5</v>
      </c>
      <c r="E43" s="23">
        <f t="shared" si="19"/>
        <v>1003151</v>
      </c>
      <c r="F43" s="23">
        <f t="shared" si="19"/>
        <v>1051484.81</v>
      </c>
      <c r="G43" s="23">
        <f t="shared" si="19"/>
        <v>1130418.77</v>
      </c>
      <c r="H43" s="23">
        <f t="shared" si="19"/>
        <v>1210942.8</v>
      </c>
      <c r="I43" s="23">
        <f t="shared" si="19"/>
        <v>1430040.2</v>
      </c>
      <c r="J43" s="23">
        <f t="shared" si="19"/>
        <v>1437318.6</v>
      </c>
      <c r="K43" s="23">
        <f t="shared" si="19"/>
        <v>1535275.1</v>
      </c>
      <c r="L43" s="23">
        <f t="shared" si="19"/>
        <v>1644733.2</v>
      </c>
      <c r="M43" s="23">
        <f t="shared" si="19"/>
        <v>1738488.6</v>
      </c>
      <c r="N43" s="23">
        <f t="shared" si="19"/>
        <v>1867596.4</v>
      </c>
      <c r="O43" s="23">
        <f t="shared" si="19"/>
        <v>1940957.7</v>
      </c>
      <c r="P43" s="23">
        <f t="shared" si="19"/>
        <v>1975843.8</v>
      </c>
      <c r="Q43" s="23">
        <f t="shared" si="19"/>
        <v>2043699.2</v>
      </c>
      <c r="R43" s="23">
        <f t="shared" si="19"/>
        <v>2167499.5</v>
      </c>
      <c r="S43" s="23">
        <f t="shared" si="19"/>
        <v>2335649.7000000002</v>
      </c>
      <c r="T43" s="23">
        <f t="shared" si="19"/>
        <v>2321643.5</v>
      </c>
      <c r="U43" s="23">
        <f t="shared" si="19"/>
        <v>2387651.4</v>
      </c>
      <c r="V43" s="23">
        <f t="shared" si="19"/>
        <v>2403006</v>
      </c>
      <c r="W43" s="23">
        <f t="shared" si="19"/>
        <v>2514058.6</v>
      </c>
      <c r="X43" s="23">
        <f t="shared" si="19"/>
        <v>2551030.6</v>
      </c>
      <c r="Y43" s="23">
        <f t="shared" si="19"/>
        <v>2626259.5</v>
      </c>
      <c r="Z43" s="23">
        <f t="shared" si="19"/>
        <v>2743226.2</v>
      </c>
      <c r="AA43" s="23">
        <f t="shared" si="19"/>
        <v>2818265.9</v>
      </c>
      <c r="AB43" s="23">
        <f t="shared" si="19"/>
        <v>2840742.4</v>
      </c>
      <c r="AC43" s="23">
        <f t="shared" si="19"/>
        <v>2913237.8</v>
      </c>
      <c r="AD43" s="23">
        <f t="shared" si="19"/>
        <v>2974776</v>
      </c>
      <c r="AE43" s="23">
        <f t="shared" si="19"/>
        <v>3103592.8</v>
      </c>
      <c r="AF43" s="23">
        <f t="shared" si="19"/>
        <v>3134396.3</v>
      </c>
      <c r="AG43" s="23">
        <f t="shared" si="19"/>
        <v>3260814.4</v>
      </c>
    </row>
    <row r="44" spans="2:33" x14ac:dyDescent="0.3">
      <c r="B44" s="24" t="str">
        <f t="shared" si="6"/>
        <v>Retire TY GR CR and GH2</v>
      </c>
      <c r="C44" s="23">
        <f t="shared" si="4"/>
        <v>24343.582153106614</v>
      </c>
      <c r="D44" s="23">
        <f t="shared" ref="D44:AG44" si="20">D23-D86</f>
        <v>926779.5</v>
      </c>
      <c r="E44" s="23">
        <f t="shared" si="20"/>
        <v>1003025</v>
      </c>
      <c r="F44" s="23">
        <f t="shared" si="20"/>
        <v>1052264.81</v>
      </c>
      <c r="G44" s="23">
        <f t="shared" si="20"/>
        <v>1130792.77</v>
      </c>
      <c r="H44" s="23">
        <f t="shared" si="20"/>
        <v>1203125.8</v>
      </c>
      <c r="I44" s="23">
        <f t="shared" si="20"/>
        <v>1456614.2</v>
      </c>
      <c r="J44" s="23">
        <f t="shared" si="20"/>
        <v>1462403.6</v>
      </c>
      <c r="K44" s="23">
        <f t="shared" si="20"/>
        <v>1563505.4</v>
      </c>
      <c r="L44" s="23">
        <f t="shared" si="20"/>
        <v>1677360.7</v>
      </c>
      <c r="M44" s="23">
        <f t="shared" si="20"/>
        <v>1780039.2</v>
      </c>
      <c r="N44" s="23">
        <f t="shared" si="20"/>
        <v>1839505.1</v>
      </c>
      <c r="O44" s="23">
        <f t="shared" si="20"/>
        <v>1948781.3</v>
      </c>
      <c r="P44" s="23">
        <f t="shared" si="20"/>
        <v>2013387.1</v>
      </c>
      <c r="Q44" s="23">
        <f t="shared" si="20"/>
        <v>2084107.9</v>
      </c>
      <c r="R44" s="23">
        <f t="shared" si="20"/>
        <v>2213048.9</v>
      </c>
      <c r="S44" s="23">
        <f t="shared" si="20"/>
        <v>2367037.7000000002</v>
      </c>
      <c r="T44" s="23">
        <f t="shared" si="20"/>
        <v>2399281.7999999998</v>
      </c>
      <c r="U44" s="23">
        <f t="shared" si="20"/>
        <v>2429825.7999999998</v>
      </c>
      <c r="V44" s="23">
        <f t="shared" si="20"/>
        <v>2452245.4</v>
      </c>
      <c r="W44" s="23">
        <f t="shared" si="20"/>
        <v>2551812.2000000002</v>
      </c>
      <c r="X44" s="23">
        <f t="shared" si="20"/>
        <v>2608895.7999999998</v>
      </c>
      <c r="Y44" s="23">
        <f t="shared" si="20"/>
        <v>2670864.5</v>
      </c>
      <c r="Z44" s="23">
        <f t="shared" si="20"/>
        <v>2785363.2</v>
      </c>
      <c r="AA44" s="23">
        <f t="shared" si="20"/>
        <v>2808272.4</v>
      </c>
      <c r="AB44" s="23">
        <f t="shared" si="20"/>
        <v>2893029.9</v>
      </c>
      <c r="AC44" s="23">
        <f t="shared" si="20"/>
        <v>2950420.7</v>
      </c>
      <c r="AD44" s="23">
        <f t="shared" si="20"/>
        <v>3006272.9</v>
      </c>
      <c r="AE44" s="23">
        <f t="shared" si="20"/>
        <v>3127877</v>
      </c>
      <c r="AF44" s="23">
        <f t="shared" si="20"/>
        <v>3155682.8</v>
      </c>
      <c r="AG44" s="23">
        <f t="shared" si="20"/>
        <v>3275760.3</v>
      </c>
    </row>
    <row r="45" spans="2:33" x14ac:dyDescent="0.3">
      <c r="B45" s="24" t="str">
        <f t="shared" si="6"/>
        <v>Retire TY GR CR and MC1-2</v>
      </c>
      <c r="C45" s="23">
        <f t="shared" si="4"/>
        <v>24728.769982393958</v>
      </c>
      <c r="D45" s="23">
        <f t="shared" ref="D45:AG45" si="21">D24-D87</f>
        <v>926779.5</v>
      </c>
      <c r="E45" s="23">
        <f t="shared" si="21"/>
        <v>1003151</v>
      </c>
      <c r="F45" s="23">
        <f t="shared" si="21"/>
        <v>1053759.81</v>
      </c>
      <c r="G45" s="23">
        <f t="shared" si="21"/>
        <v>1133970.77</v>
      </c>
      <c r="H45" s="23">
        <f t="shared" si="21"/>
        <v>1203623.8</v>
      </c>
      <c r="I45" s="23">
        <f t="shared" si="21"/>
        <v>1511654.2</v>
      </c>
      <c r="J45" s="23">
        <f t="shared" si="21"/>
        <v>1491141.1</v>
      </c>
      <c r="K45" s="23">
        <f t="shared" si="21"/>
        <v>1600319.3</v>
      </c>
      <c r="L45" s="23">
        <f t="shared" si="21"/>
        <v>1737915.1</v>
      </c>
      <c r="M45" s="23">
        <f t="shared" si="21"/>
        <v>1755408.6</v>
      </c>
      <c r="N45" s="23">
        <f t="shared" si="21"/>
        <v>1850715.5</v>
      </c>
      <c r="O45" s="23">
        <f t="shared" si="21"/>
        <v>1985649.1</v>
      </c>
      <c r="P45" s="23">
        <f t="shared" si="21"/>
        <v>2061441.5</v>
      </c>
      <c r="Q45" s="23">
        <f t="shared" si="21"/>
        <v>2138138.5</v>
      </c>
      <c r="R45" s="23">
        <f t="shared" si="21"/>
        <v>2286805.7000000002</v>
      </c>
      <c r="S45" s="23">
        <f t="shared" si="21"/>
        <v>2411773.9</v>
      </c>
      <c r="T45" s="23">
        <f t="shared" si="21"/>
        <v>2360967.4</v>
      </c>
      <c r="U45" s="23">
        <f t="shared" si="21"/>
        <v>2472746.6</v>
      </c>
      <c r="V45" s="23">
        <f t="shared" si="21"/>
        <v>2526047.6</v>
      </c>
      <c r="W45" s="23">
        <f t="shared" si="21"/>
        <v>2662001.7000000002</v>
      </c>
      <c r="X45" s="23">
        <f t="shared" si="21"/>
        <v>2634037</v>
      </c>
      <c r="Y45" s="23">
        <f t="shared" si="21"/>
        <v>2687998.8</v>
      </c>
      <c r="Z45" s="23">
        <f t="shared" si="21"/>
        <v>2809080.8</v>
      </c>
      <c r="AA45" s="23">
        <f t="shared" si="21"/>
        <v>2856805.9</v>
      </c>
      <c r="AB45" s="23">
        <f t="shared" si="21"/>
        <v>2954100</v>
      </c>
      <c r="AC45" s="23">
        <f t="shared" si="21"/>
        <v>3024164.4</v>
      </c>
      <c r="AD45" s="23">
        <f t="shared" si="21"/>
        <v>3082096.4</v>
      </c>
      <c r="AE45" s="23">
        <f t="shared" si="21"/>
        <v>3203576.8</v>
      </c>
      <c r="AF45" s="23">
        <f t="shared" si="21"/>
        <v>3214194.2</v>
      </c>
      <c r="AG45" s="23">
        <f t="shared" si="21"/>
        <v>3358484.8</v>
      </c>
    </row>
    <row r="46" spans="2:33" x14ac:dyDescent="0.3">
      <c r="B46" s="24" t="str">
        <f t="shared" si="6"/>
        <v>Retire TY GR CR and BR1-2</v>
      </c>
      <c r="C46" s="23">
        <f t="shared" ref="C46:C47" si="22">(D46+NPV($C$2,E46:AG46))/1000</f>
        <v>23565.823808657467</v>
      </c>
      <c r="D46" s="23">
        <f t="shared" ref="D46:AG46" si="23">D25-D88</f>
        <v>926779.5</v>
      </c>
      <c r="E46" s="23">
        <f t="shared" si="23"/>
        <v>1003151</v>
      </c>
      <c r="F46" s="23">
        <f t="shared" si="23"/>
        <v>1053760.051</v>
      </c>
      <c r="G46" s="23">
        <f t="shared" si="23"/>
        <v>1130672.18</v>
      </c>
      <c r="H46" s="23">
        <f t="shared" si="23"/>
        <v>1212393.8999999999</v>
      </c>
      <c r="I46" s="23">
        <f t="shared" si="23"/>
        <v>1396757.9</v>
      </c>
      <c r="J46" s="23">
        <f t="shared" si="23"/>
        <v>1414986.4</v>
      </c>
      <c r="K46" s="23">
        <f t="shared" si="23"/>
        <v>1511548.6</v>
      </c>
      <c r="L46" s="23">
        <f t="shared" si="23"/>
        <v>1640533.2</v>
      </c>
      <c r="M46" s="23">
        <f t="shared" si="23"/>
        <v>1670264</v>
      </c>
      <c r="N46" s="23">
        <f t="shared" si="23"/>
        <v>1759608.3</v>
      </c>
      <c r="O46" s="23">
        <f t="shared" si="23"/>
        <v>1892014.7</v>
      </c>
      <c r="P46" s="23">
        <f t="shared" si="23"/>
        <v>1962261.7</v>
      </c>
      <c r="Q46" s="23">
        <f t="shared" si="23"/>
        <v>2037295.7</v>
      </c>
      <c r="R46" s="23">
        <f t="shared" si="23"/>
        <v>2099986.9</v>
      </c>
      <c r="S46" s="23">
        <f t="shared" si="23"/>
        <v>2218313.2000000002</v>
      </c>
      <c r="T46" s="23">
        <f t="shared" si="23"/>
        <v>2219325.7999999998</v>
      </c>
      <c r="U46" s="23">
        <f t="shared" si="23"/>
        <v>2318091.5</v>
      </c>
      <c r="V46" s="23">
        <f t="shared" si="23"/>
        <v>2363642.7000000002</v>
      </c>
      <c r="W46" s="23">
        <f t="shared" si="23"/>
        <v>2490135</v>
      </c>
      <c r="X46" s="23">
        <f t="shared" si="23"/>
        <v>2476886.4</v>
      </c>
      <c r="Y46" s="23">
        <f t="shared" si="23"/>
        <v>2531716.2000000002</v>
      </c>
      <c r="Z46" s="23">
        <f t="shared" si="23"/>
        <v>2645192.9</v>
      </c>
      <c r="AA46" s="23">
        <f t="shared" si="23"/>
        <v>2693137.8</v>
      </c>
      <c r="AB46" s="23">
        <f t="shared" si="23"/>
        <v>2788999.2</v>
      </c>
      <c r="AC46" s="23">
        <f t="shared" si="23"/>
        <v>2855530.6</v>
      </c>
      <c r="AD46" s="23">
        <f t="shared" si="23"/>
        <v>2927634.7</v>
      </c>
      <c r="AE46" s="23">
        <f t="shared" si="23"/>
        <v>3028335.8</v>
      </c>
      <c r="AF46" s="23">
        <f t="shared" si="23"/>
        <v>3060676.4</v>
      </c>
      <c r="AG46" s="23">
        <f t="shared" si="23"/>
        <v>3177078.7</v>
      </c>
    </row>
    <row r="47" spans="2:33" x14ac:dyDescent="0.3">
      <c r="B47" s="24" t="str">
        <f t="shared" si="6"/>
        <v>Retire TY GR CR BR1-2 and MC1-2</v>
      </c>
      <c r="C47" s="23">
        <f t="shared" si="22"/>
        <v>25437.474585000818</v>
      </c>
      <c r="D47" s="23">
        <f t="shared" ref="D47:AG47" si="24">D26-D89</f>
        <v>926779.5</v>
      </c>
      <c r="E47" s="23">
        <f t="shared" si="24"/>
        <v>1003151</v>
      </c>
      <c r="F47" s="23">
        <f t="shared" si="24"/>
        <v>1053759.81</v>
      </c>
      <c r="G47" s="23">
        <f t="shared" si="24"/>
        <v>1130672.77</v>
      </c>
      <c r="H47" s="23">
        <f t="shared" si="24"/>
        <v>1198295.8</v>
      </c>
      <c r="I47" s="23">
        <f t="shared" si="24"/>
        <v>1642619.5</v>
      </c>
      <c r="J47" s="23">
        <f t="shared" si="24"/>
        <v>1561415.1</v>
      </c>
      <c r="K47" s="23">
        <f t="shared" si="24"/>
        <v>1690140.1</v>
      </c>
      <c r="L47" s="23">
        <f t="shared" si="24"/>
        <v>1755786.6</v>
      </c>
      <c r="M47" s="23">
        <f t="shared" si="24"/>
        <v>1786839.7</v>
      </c>
      <c r="N47" s="23">
        <f t="shared" si="24"/>
        <v>1908543</v>
      </c>
      <c r="O47" s="23">
        <f t="shared" si="24"/>
        <v>2058708.1</v>
      </c>
      <c r="P47" s="23">
        <f t="shared" si="24"/>
        <v>2152216.2000000002</v>
      </c>
      <c r="Q47" s="23">
        <f t="shared" si="24"/>
        <v>2262432.1</v>
      </c>
      <c r="R47" s="23">
        <f t="shared" si="24"/>
        <v>2321756.4</v>
      </c>
      <c r="S47" s="23">
        <f t="shared" si="24"/>
        <v>2447082.2999999998</v>
      </c>
      <c r="T47" s="23">
        <f t="shared" si="24"/>
        <v>2441347.4</v>
      </c>
      <c r="U47" s="23">
        <f t="shared" si="24"/>
        <v>2553266.6</v>
      </c>
      <c r="V47" s="23">
        <f t="shared" si="24"/>
        <v>2610515.4</v>
      </c>
      <c r="W47" s="23">
        <f t="shared" si="24"/>
        <v>2744569.2</v>
      </c>
      <c r="X47" s="23">
        <f t="shared" si="24"/>
        <v>2720567</v>
      </c>
      <c r="Y47" s="23">
        <f t="shared" si="24"/>
        <v>2772099.1</v>
      </c>
      <c r="Z47" s="23">
        <f t="shared" si="24"/>
        <v>2898002.1</v>
      </c>
      <c r="AA47" s="23">
        <f t="shared" si="24"/>
        <v>2942784.1</v>
      </c>
      <c r="AB47" s="23">
        <f t="shared" si="24"/>
        <v>3041022</v>
      </c>
      <c r="AC47" s="23">
        <f t="shared" si="24"/>
        <v>3114026.7</v>
      </c>
      <c r="AD47" s="23">
        <f t="shared" si="24"/>
        <v>3199015.4</v>
      </c>
      <c r="AE47" s="23">
        <f t="shared" si="24"/>
        <v>3301507</v>
      </c>
      <c r="AF47" s="23">
        <f t="shared" si="24"/>
        <v>3334221</v>
      </c>
      <c r="AG47" s="23">
        <f t="shared" si="24"/>
        <v>3453809.9</v>
      </c>
    </row>
    <row r="48" spans="2:33" x14ac:dyDescent="0.3"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</row>
    <row r="49" spans="2:33" x14ac:dyDescent="0.3">
      <c r="B49" s="21" t="str">
        <f>B28&amp;" Delta"</f>
        <v>Production Cost Delta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</row>
    <row r="50" spans="2:33" x14ac:dyDescent="0.3">
      <c r="B50" s="22" t="str">
        <f>B29</f>
        <v>No Retirements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</row>
    <row r="51" spans="2:33" x14ac:dyDescent="0.3">
      <c r="B51" s="24" t="str">
        <f>B30</f>
        <v>Retire TY</v>
      </c>
      <c r="C51" s="23">
        <f t="shared" ref="C51:AG51" si="25">C30-C$29</f>
        <v>9.783187963799719</v>
      </c>
      <c r="D51" s="23">
        <f t="shared" si="25"/>
        <v>0</v>
      </c>
      <c r="E51" s="23">
        <f t="shared" si="25"/>
        <v>0</v>
      </c>
      <c r="F51" s="23">
        <f t="shared" si="25"/>
        <v>-0.59599999990314245</v>
      </c>
      <c r="G51" s="23">
        <f t="shared" si="25"/>
        <v>-2947.25</v>
      </c>
      <c r="H51" s="23">
        <f t="shared" si="25"/>
        <v>-2363.0600000000559</v>
      </c>
      <c r="I51" s="23">
        <f t="shared" si="25"/>
        <v>-39838.479999999981</v>
      </c>
      <c r="J51" s="23">
        <f t="shared" si="25"/>
        <v>1575.6999999999534</v>
      </c>
      <c r="K51" s="23">
        <f t="shared" si="25"/>
        <v>2244.3999999999069</v>
      </c>
      <c r="L51" s="23">
        <f t="shared" si="25"/>
        <v>3910.1000000000931</v>
      </c>
      <c r="M51" s="23">
        <f t="shared" si="25"/>
        <v>5319</v>
      </c>
      <c r="N51" s="23">
        <f t="shared" si="25"/>
        <v>9491.3999999999069</v>
      </c>
      <c r="O51" s="23">
        <f t="shared" si="25"/>
        <v>12656.899999999907</v>
      </c>
      <c r="P51" s="23">
        <f t="shared" si="25"/>
        <v>18356.5</v>
      </c>
      <c r="Q51" s="23">
        <f t="shared" si="25"/>
        <v>9475.0999999998603</v>
      </c>
      <c r="R51" s="23">
        <f t="shared" si="25"/>
        <v>5856.6999999999534</v>
      </c>
      <c r="S51" s="23">
        <f t="shared" si="25"/>
        <v>10579.300000000047</v>
      </c>
      <c r="T51" s="23">
        <f t="shared" si="25"/>
        <v>9320.0999999998603</v>
      </c>
      <c r="U51" s="23">
        <f t="shared" si="25"/>
        <v>12847.600000000093</v>
      </c>
      <c r="V51" s="23">
        <f t="shared" si="25"/>
        <v>15175.200000000186</v>
      </c>
      <c r="W51" s="23">
        <f t="shared" si="25"/>
        <v>5335.8999999999069</v>
      </c>
      <c r="X51" s="23">
        <f t="shared" si="25"/>
        <v>-3601</v>
      </c>
      <c r="Y51" s="23">
        <f t="shared" si="25"/>
        <v>-6768.7999999998137</v>
      </c>
      <c r="Z51" s="23">
        <f t="shared" si="25"/>
        <v>-12645.700000000186</v>
      </c>
      <c r="AA51" s="23">
        <f t="shared" si="25"/>
        <v>-21153</v>
      </c>
      <c r="AB51" s="23">
        <f t="shared" si="25"/>
        <v>25441.899999999907</v>
      </c>
      <c r="AC51" s="23">
        <f t="shared" si="25"/>
        <v>1272.5</v>
      </c>
      <c r="AD51" s="23">
        <f t="shared" si="25"/>
        <v>-9010.1000000000931</v>
      </c>
      <c r="AE51" s="23">
        <f t="shared" si="25"/>
        <v>-17984.899999999907</v>
      </c>
      <c r="AF51" s="23">
        <f t="shared" si="25"/>
        <v>2453.8000000002794</v>
      </c>
      <c r="AG51" s="23">
        <f t="shared" si="25"/>
        <v>3204.7999999998137</v>
      </c>
    </row>
    <row r="52" spans="2:33" x14ac:dyDescent="0.3">
      <c r="B52" s="24" t="str">
        <f t="shared" ref="B52:B68" si="26">B31</f>
        <v>Retire TY and GR3</v>
      </c>
      <c r="C52" s="23">
        <f>C31-C$30</f>
        <v>-17.766146587262483</v>
      </c>
      <c r="D52" s="23">
        <f t="shared" ref="D52:AG52" si="27">D31-D$30</f>
        <v>0</v>
      </c>
      <c r="E52" s="23">
        <f t="shared" si="27"/>
        <v>0</v>
      </c>
      <c r="F52" s="23">
        <f t="shared" si="27"/>
        <v>0.24199999985285103</v>
      </c>
      <c r="G52" s="23">
        <f t="shared" si="27"/>
        <v>-2319.5999999998603</v>
      </c>
      <c r="H52" s="23">
        <f t="shared" si="27"/>
        <v>-2562.839999999851</v>
      </c>
      <c r="I52" s="23">
        <f t="shared" si="27"/>
        <v>4380.2299999999814</v>
      </c>
      <c r="J52" s="23">
        <f t="shared" si="27"/>
        <v>6860.5400000000373</v>
      </c>
      <c r="K52" s="23">
        <f t="shared" si="27"/>
        <v>11464.40000000014</v>
      </c>
      <c r="L52" s="23">
        <f t="shared" si="27"/>
        <v>25395.199999999953</v>
      </c>
      <c r="M52" s="23">
        <f t="shared" si="27"/>
        <v>-1893.1999999999534</v>
      </c>
      <c r="N52" s="23">
        <f t="shared" si="27"/>
        <v>-23570.699999999953</v>
      </c>
      <c r="O52" s="23">
        <f t="shared" si="27"/>
        <v>-33205.899999999907</v>
      </c>
      <c r="P52" s="23">
        <f t="shared" si="27"/>
        <v>-47929.800000000047</v>
      </c>
      <c r="Q52" s="23">
        <f t="shared" si="27"/>
        <v>19348.40000000014</v>
      </c>
      <c r="R52" s="23">
        <f t="shared" si="27"/>
        <v>8796.9000000001397</v>
      </c>
      <c r="S52" s="23">
        <f t="shared" si="27"/>
        <v>-19097.700000000186</v>
      </c>
      <c r="T52" s="23">
        <f t="shared" si="27"/>
        <v>-15999.09999999986</v>
      </c>
      <c r="U52" s="23">
        <f t="shared" si="27"/>
        <v>-26255.40000000014</v>
      </c>
      <c r="V52" s="23">
        <f t="shared" si="27"/>
        <v>-33266</v>
      </c>
      <c r="W52" s="23">
        <f t="shared" si="27"/>
        <v>17163.699999999721</v>
      </c>
      <c r="X52" s="23">
        <f t="shared" si="27"/>
        <v>35476.700000000186</v>
      </c>
      <c r="Y52" s="23">
        <f t="shared" si="27"/>
        <v>41272.5</v>
      </c>
      <c r="Z52" s="23">
        <f t="shared" si="27"/>
        <v>3127.2999999998137</v>
      </c>
      <c r="AA52" s="23">
        <f t="shared" si="27"/>
        <v>-18772.699999999721</v>
      </c>
      <c r="AB52" s="23">
        <f t="shared" si="27"/>
        <v>-28183.100000000093</v>
      </c>
      <c r="AC52" s="23">
        <f t="shared" si="27"/>
        <v>5868.5</v>
      </c>
      <c r="AD52" s="23">
        <f t="shared" si="27"/>
        <v>14381.399999999907</v>
      </c>
      <c r="AE52" s="23">
        <f t="shared" si="27"/>
        <v>20854.300000000279</v>
      </c>
      <c r="AF52" s="23">
        <f t="shared" si="27"/>
        <v>21302.5</v>
      </c>
      <c r="AG52" s="23">
        <f t="shared" si="27"/>
        <v>5687.4000000003725</v>
      </c>
    </row>
    <row r="53" spans="2:33" x14ac:dyDescent="0.3">
      <c r="B53" s="24" t="str">
        <f t="shared" si="26"/>
        <v>Retire TY GR3 and BR3</v>
      </c>
      <c r="C53" s="23">
        <f>C32-C$31</f>
        <v>667.06574222335257</v>
      </c>
      <c r="D53" s="23">
        <f t="shared" ref="D53:AG53" si="28">D32-D$31</f>
        <v>0</v>
      </c>
      <c r="E53" s="23">
        <f t="shared" si="28"/>
        <v>0</v>
      </c>
      <c r="F53" s="23">
        <f t="shared" si="28"/>
        <v>-0.24199999985285103</v>
      </c>
      <c r="G53" s="23">
        <f t="shared" si="28"/>
        <v>0.59999999986030161</v>
      </c>
      <c r="H53" s="23">
        <f t="shared" si="28"/>
        <v>-4252.160000000149</v>
      </c>
      <c r="I53" s="23">
        <f t="shared" si="28"/>
        <v>27198.669999999925</v>
      </c>
      <c r="J53" s="23">
        <f t="shared" si="28"/>
        <v>38542.959999999963</v>
      </c>
      <c r="K53" s="23">
        <f t="shared" si="28"/>
        <v>43309.899999999907</v>
      </c>
      <c r="L53" s="23">
        <f t="shared" si="28"/>
        <v>57001.199999999953</v>
      </c>
      <c r="M53" s="23">
        <f t="shared" si="28"/>
        <v>41498.300000000047</v>
      </c>
      <c r="N53" s="23">
        <f t="shared" si="28"/>
        <v>42608.300000000047</v>
      </c>
      <c r="O53" s="23">
        <f t="shared" si="28"/>
        <v>46605.59999999986</v>
      </c>
      <c r="P53" s="23">
        <f t="shared" si="28"/>
        <v>51782.59999999986</v>
      </c>
      <c r="Q53" s="23">
        <f t="shared" si="28"/>
        <v>53710.199999999953</v>
      </c>
      <c r="R53" s="23">
        <f t="shared" si="28"/>
        <v>125457</v>
      </c>
      <c r="S53" s="23">
        <f t="shared" si="28"/>
        <v>96935.700000000186</v>
      </c>
      <c r="T53" s="23">
        <f t="shared" si="28"/>
        <v>86066.5</v>
      </c>
      <c r="U53" s="23">
        <f t="shared" si="28"/>
        <v>86960.000000000233</v>
      </c>
      <c r="V53" s="23">
        <f t="shared" si="28"/>
        <v>89055.399999999907</v>
      </c>
      <c r="W53" s="23">
        <f t="shared" si="28"/>
        <v>86817.300000000279</v>
      </c>
      <c r="X53" s="23">
        <f t="shared" si="28"/>
        <v>112814.5</v>
      </c>
      <c r="Y53" s="23">
        <f t="shared" si="28"/>
        <v>120696.89999999991</v>
      </c>
      <c r="Z53" s="23">
        <f t="shared" si="28"/>
        <v>102758.5</v>
      </c>
      <c r="AA53" s="23">
        <f t="shared" si="28"/>
        <v>112930.5</v>
      </c>
      <c r="AB53" s="23">
        <f t="shared" si="28"/>
        <v>119285.39999999991</v>
      </c>
      <c r="AC53" s="23">
        <f t="shared" si="28"/>
        <v>122095.70000000019</v>
      </c>
      <c r="AD53" s="23">
        <f t="shared" si="28"/>
        <v>129812.29999999981</v>
      </c>
      <c r="AE53" s="23">
        <f t="shared" si="28"/>
        <v>134054.09999999963</v>
      </c>
      <c r="AF53" s="23">
        <f t="shared" si="28"/>
        <v>139859.60000000009</v>
      </c>
      <c r="AG53" s="23">
        <f t="shared" si="28"/>
        <v>119085.29999999981</v>
      </c>
    </row>
    <row r="54" spans="2:33" x14ac:dyDescent="0.3">
      <c r="B54" s="24" t="str">
        <f t="shared" si="26"/>
        <v>Retire TY GR3 and CR4</v>
      </c>
      <c r="C54" s="23">
        <f>C33-C$31</f>
        <v>343.16523427003995</v>
      </c>
      <c r="D54" s="23">
        <f t="shared" ref="D54:AG54" si="29">D33-D$31</f>
        <v>0</v>
      </c>
      <c r="E54" s="23">
        <f t="shared" si="29"/>
        <v>0</v>
      </c>
      <c r="F54" s="23">
        <f t="shared" si="29"/>
        <v>-0.24199999985285103</v>
      </c>
      <c r="G54" s="23">
        <f t="shared" si="29"/>
        <v>-364.4000000001397</v>
      </c>
      <c r="H54" s="23">
        <f t="shared" si="29"/>
        <v>-393.16000000014901</v>
      </c>
      <c r="I54" s="23">
        <f t="shared" si="29"/>
        <v>9558.6699999999255</v>
      </c>
      <c r="J54" s="23">
        <f t="shared" si="29"/>
        <v>10001.459999999963</v>
      </c>
      <c r="K54" s="23">
        <f t="shared" si="29"/>
        <v>9282.5999999998603</v>
      </c>
      <c r="L54" s="23">
        <f t="shared" si="29"/>
        <v>8203.6000000000931</v>
      </c>
      <c r="M54" s="23">
        <f t="shared" si="29"/>
        <v>42072</v>
      </c>
      <c r="N54" s="23">
        <f t="shared" si="29"/>
        <v>86195.800000000047</v>
      </c>
      <c r="O54" s="23">
        <f t="shared" si="29"/>
        <v>40698.199999999953</v>
      </c>
      <c r="P54" s="23">
        <f t="shared" si="29"/>
        <v>17471.59999999986</v>
      </c>
      <c r="Q54" s="23">
        <f t="shared" si="29"/>
        <v>15364</v>
      </c>
      <c r="R54" s="23">
        <f t="shared" si="29"/>
        <v>75892.199999999953</v>
      </c>
      <c r="S54" s="23">
        <f t="shared" si="29"/>
        <v>108559.5</v>
      </c>
      <c r="T54" s="23">
        <f t="shared" si="29"/>
        <v>32826.09999999986</v>
      </c>
      <c r="U54" s="23">
        <f t="shared" si="29"/>
        <v>35274.09999999986</v>
      </c>
      <c r="V54" s="23">
        <f t="shared" si="29"/>
        <v>32765.799999999814</v>
      </c>
      <c r="W54" s="23">
        <f t="shared" si="29"/>
        <v>28546.100000000093</v>
      </c>
      <c r="X54" s="23">
        <f t="shared" si="29"/>
        <v>50275.799999999814</v>
      </c>
      <c r="Y54" s="23">
        <f t="shared" si="29"/>
        <v>29450.699999999721</v>
      </c>
      <c r="Z54" s="23">
        <f t="shared" si="29"/>
        <v>83524.900000000373</v>
      </c>
      <c r="AA54" s="23">
        <f t="shared" si="29"/>
        <v>58207.199999999721</v>
      </c>
      <c r="AB54" s="23">
        <f t="shared" si="29"/>
        <v>48715.300000000279</v>
      </c>
      <c r="AC54" s="23">
        <f t="shared" si="29"/>
        <v>43640.200000000186</v>
      </c>
      <c r="AD54" s="23">
        <f t="shared" si="29"/>
        <v>43831.5</v>
      </c>
      <c r="AE54" s="23">
        <f t="shared" si="29"/>
        <v>39669.299999999814</v>
      </c>
      <c r="AF54" s="23">
        <f t="shared" si="29"/>
        <v>34303.100000000093</v>
      </c>
      <c r="AG54" s="23">
        <f t="shared" si="29"/>
        <v>60699.5</v>
      </c>
    </row>
    <row r="55" spans="2:33" x14ac:dyDescent="0.3">
      <c r="B55" s="24" t="str">
        <f t="shared" si="26"/>
        <v>Retire TY GR3 CR4 and CR6</v>
      </c>
      <c r="C55" s="23">
        <f>C34-C$33</f>
        <v>451.99944698666513</v>
      </c>
      <c r="D55" s="23">
        <f t="shared" ref="D55:AG55" si="30">D34-D$33</f>
        <v>0</v>
      </c>
      <c r="E55" s="23">
        <f t="shared" si="30"/>
        <v>0</v>
      </c>
      <c r="F55" s="23">
        <f t="shared" si="30"/>
        <v>0</v>
      </c>
      <c r="G55" s="23">
        <f t="shared" si="30"/>
        <v>1551</v>
      </c>
      <c r="H55" s="23">
        <f t="shared" si="30"/>
        <v>2236</v>
      </c>
      <c r="I55" s="23">
        <f t="shared" si="30"/>
        <v>29305</v>
      </c>
      <c r="J55" s="23">
        <f t="shared" si="30"/>
        <v>35765.5</v>
      </c>
      <c r="K55" s="23">
        <f t="shared" si="30"/>
        <v>46509.300000000047</v>
      </c>
      <c r="L55" s="23">
        <f t="shared" si="30"/>
        <v>66383.59999999986</v>
      </c>
      <c r="M55" s="23">
        <f t="shared" si="30"/>
        <v>13379.300000000047</v>
      </c>
      <c r="N55" s="23">
        <f t="shared" si="30"/>
        <v>-34713.5</v>
      </c>
      <c r="O55" s="23">
        <f t="shared" si="30"/>
        <v>18583.399999999907</v>
      </c>
      <c r="P55" s="23">
        <f t="shared" si="30"/>
        <v>43673</v>
      </c>
      <c r="Q55" s="23">
        <f t="shared" si="30"/>
        <v>43911.199999999953</v>
      </c>
      <c r="R55" s="23">
        <f t="shared" si="30"/>
        <v>60497.800000000047</v>
      </c>
      <c r="S55" s="23">
        <f t="shared" si="30"/>
        <v>43184.200000000186</v>
      </c>
      <c r="T55" s="23">
        <f t="shared" si="30"/>
        <v>66385.40000000014</v>
      </c>
      <c r="U55" s="23">
        <f t="shared" si="30"/>
        <v>65743.900000000373</v>
      </c>
      <c r="V55" s="23">
        <f t="shared" si="30"/>
        <v>72947.600000000093</v>
      </c>
      <c r="W55" s="23">
        <f t="shared" si="30"/>
        <v>67185.200000000186</v>
      </c>
      <c r="X55" s="23">
        <f t="shared" si="30"/>
        <v>61353.700000000186</v>
      </c>
      <c r="Y55" s="23">
        <f t="shared" si="30"/>
        <v>99627.200000000186</v>
      </c>
      <c r="Z55" s="23">
        <f t="shared" si="30"/>
        <v>41043.599999999627</v>
      </c>
      <c r="AA55" s="23">
        <f t="shared" si="30"/>
        <v>68127.300000000279</v>
      </c>
      <c r="AB55" s="23">
        <f t="shared" si="30"/>
        <v>83332.099999999627</v>
      </c>
      <c r="AC55" s="23">
        <f t="shared" si="30"/>
        <v>96023.600000000093</v>
      </c>
      <c r="AD55" s="23">
        <f t="shared" si="30"/>
        <v>95567.899999999907</v>
      </c>
      <c r="AE55" s="23">
        <f t="shared" si="30"/>
        <v>90461.700000000186</v>
      </c>
      <c r="AF55" s="23">
        <f t="shared" si="30"/>
        <v>113591.5</v>
      </c>
      <c r="AG55" s="23">
        <f t="shared" si="30"/>
        <v>88876.799999999814</v>
      </c>
    </row>
    <row r="56" spans="2:33" x14ac:dyDescent="0.3">
      <c r="B56" s="24" t="str">
        <f t="shared" si="26"/>
        <v>Retire TY GR3 CR4 CR6 and BR1-2</v>
      </c>
      <c r="C56" s="23">
        <f>C35-C$34</f>
        <v>428.23749677139131</v>
      </c>
      <c r="D56" s="23">
        <f t="shared" ref="D56:AG56" si="31">D35-D$34</f>
        <v>0</v>
      </c>
      <c r="E56" s="23">
        <f t="shared" si="31"/>
        <v>0</v>
      </c>
      <c r="F56" s="23">
        <f t="shared" si="31"/>
        <v>0</v>
      </c>
      <c r="G56" s="23">
        <f t="shared" si="31"/>
        <v>-3548</v>
      </c>
      <c r="H56" s="23">
        <f t="shared" si="31"/>
        <v>-5464.3699999998789</v>
      </c>
      <c r="I56" s="23">
        <f t="shared" si="31"/>
        <v>43627.600000000093</v>
      </c>
      <c r="J56" s="23">
        <f t="shared" si="31"/>
        <v>58279.300000000047</v>
      </c>
      <c r="K56" s="23">
        <f t="shared" si="31"/>
        <v>17239.100000000093</v>
      </c>
      <c r="L56" s="23">
        <f t="shared" si="31"/>
        <v>-31987.899999999907</v>
      </c>
      <c r="M56" s="23">
        <f t="shared" si="31"/>
        <v>16900.300000000047</v>
      </c>
      <c r="N56" s="23">
        <f t="shared" si="31"/>
        <v>44084.09999999986</v>
      </c>
      <c r="O56" s="23">
        <f t="shared" si="31"/>
        <v>58485.40000000014</v>
      </c>
      <c r="P56" s="23">
        <f t="shared" si="31"/>
        <v>73220.5</v>
      </c>
      <c r="Q56" s="23">
        <f t="shared" si="31"/>
        <v>31141.800000000047</v>
      </c>
      <c r="R56" s="23">
        <f t="shared" si="31"/>
        <v>345.5999999998603</v>
      </c>
      <c r="S56" s="23">
        <f t="shared" si="31"/>
        <v>16601.5</v>
      </c>
      <c r="T56" s="23">
        <f t="shared" si="31"/>
        <v>72477.5</v>
      </c>
      <c r="U56" s="23">
        <f t="shared" si="31"/>
        <v>80376.199999999721</v>
      </c>
      <c r="V56" s="23">
        <f t="shared" si="31"/>
        <v>89974.100000000093</v>
      </c>
      <c r="W56" s="23">
        <f t="shared" si="31"/>
        <v>111063.5</v>
      </c>
      <c r="X56" s="23">
        <f t="shared" si="31"/>
        <v>38097.799999999814</v>
      </c>
      <c r="Y56" s="23">
        <f t="shared" si="31"/>
        <v>13732.200000000186</v>
      </c>
      <c r="Z56" s="23">
        <f t="shared" si="31"/>
        <v>69379.100000000093</v>
      </c>
      <c r="AA56" s="23">
        <f t="shared" si="31"/>
        <v>83083.399999999907</v>
      </c>
      <c r="AB56" s="23">
        <f t="shared" si="31"/>
        <v>90267.900000000373</v>
      </c>
      <c r="AC56" s="23">
        <f t="shared" si="31"/>
        <v>107069.29999999981</v>
      </c>
      <c r="AD56" s="23">
        <f t="shared" si="31"/>
        <v>85550.399999999907</v>
      </c>
      <c r="AE56" s="23">
        <f t="shared" si="31"/>
        <v>94060.799999999814</v>
      </c>
      <c r="AF56" s="23">
        <f t="shared" si="31"/>
        <v>65455</v>
      </c>
      <c r="AG56" s="23">
        <f t="shared" si="31"/>
        <v>88221.399999999907</v>
      </c>
    </row>
    <row r="57" spans="2:33" x14ac:dyDescent="0.3">
      <c r="B57" s="24" t="str">
        <f t="shared" si="26"/>
        <v>Retire TY GR3 and CR</v>
      </c>
      <c r="C57" s="23">
        <f>C36-C$34</f>
        <v>336.53857822542705</v>
      </c>
      <c r="D57" s="23">
        <f t="shared" ref="D57:AG57" si="32">D36-D$34</f>
        <v>0</v>
      </c>
      <c r="E57" s="23">
        <f t="shared" si="32"/>
        <v>0</v>
      </c>
      <c r="F57" s="23">
        <f t="shared" si="32"/>
        <v>0</v>
      </c>
      <c r="G57" s="23">
        <f t="shared" si="32"/>
        <v>-262</v>
      </c>
      <c r="H57" s="23">
        <f t="shared" si="32"/>
        <v>-269</v>
      </c>
      <c r="I57" s="23">
        <f t="shared" si="32"/>
        <v>30577.300000000047</v>
      </c>
      <c r="J57" s="23">
        <f t="shared" si="32"/>
        <v>36937</v>
      </c>
      <c r="K57" s="23">
        <f t="shared" si="32"/>
        <v>47482.800000000047</v>
      </c>
      <c r="L57" s="23">
        <f t="shared" si="32"/>
        <v>-6914.3999999999069</v>
      </c>
      <c r="M57" s="23">
        <f t="shared" si="32"/>
        <v>11275.100000000093</v>
      </c>
      <c r="N57" s="23">
        <f t="shared" si="32"/>
        <v>32304.5</v>
      </c>
      <c r="O57" s="23">
        <f t="shared" si="32"/>
        <v>35625</v>
      </c>
      <c r="P57" s="23">
        <f t="shared" si="32"/>
        <v>51498</v>
      </c>
      <c r="Q57" s="23">
        <f t="shared" si="32"/>
        <v>64091.100000000093</v>
      </c>
      <c r="R57" s="23">
        <f t="shared" si="32"/>
        <v>2247.5</v>
      </c>
      <c r="S57" s="23">
        <f t="shared" si="32"/>
        <v>-6156.7000000001863</v>
      </c>
      <c r="T57" s="23">
        <f t="shared" si="32"/>
        <v>54102</v>
      </c>
      <c r="U57" s="23">
        <f t="shared" si="32"/>
        <v>57387.799999999814</v>
      </c>
      <c r="V57" s="23">
        <f t="shared" si="32"/>
        <v>54904</v>
      </c>
      <c r="W57" s="23">
        <f t="shared" si="32"/>
        <v>78412.600000000093</v>
      </c>
      <c r="X57" s="23">
        <f t="shared" si="32"/>
        <v>20584.799999999814</v>
      </c>
      <c r="Y57" s="23">
        <f t="shared" si="32"/>
        <v>4237.6000000000931</v>
      </c>
      <c r="Z57" s="23">
        <f t="shared" si="32"/>
        <v>57307.900000000373</v>
      </c>
      <c r="AA57" s="23">
        <f t="shared" si="32"/>
        <v>81837.899999999907</v>
      </c>
      <c r="AB57" s="23">
        <f t="shared" si="32"/>
        <v>90663.400000000373</v>
      </c>
      <c r="AC57" s="23">
        <f t="shared" si="32"/>
        <v>45953.399999999907</v>
      </c>
      <c r="AD57" s="23">
        <f t="shared" si="32"/>
        <v>45192.899999999907</v>
      </c>
      <c r="AE57" s="23">
        <f t="shared" si="32"/>
        <v>36188.599999999627</v>
      </c>
      <c r="AF57" s="23">
        <f t="shared" si="32"/>
        <v>35714.399999999907</v>
      </c>
      <c r="AG57" s="23">
        <f t="shared" si="32"/>
        <v>53012.100000000093</v>
      </c>
    </row>
    <row r="58" spans="2:33" x14ac:dyDescent="0.3">
      <c r="B58" s="24" t="str">
        <f t="shared" si="26"/>
        <v>Retire TY GR3 CR and GH3</v>
      </c>
      <c r="C58" s="23">
        <f>C37-C$36</f>
        <v>992.50974980026149</v>
      </c>
      <c r="D58" s="23">
        <f t="shared" ref="D58:AG58" si="33">D37-D$36</f>
        <v>0.19999999995343387</v>
      </c>
      <c r="E58" s="23">
        <f t="shared" si="33"/>
        <v>0</v>
      </c>
      <c r="F58" s="23">
        <f t="shared" si="33"/>
        <v>0.64699999988079071</v>
      </c>
      <c r="G58" s="23">
        <f t="shared" si="33"/>
        <v>-0.2099999999627471</v>
      </c>
      <c r="H58" s="23">
        <f t="shared" si="33"/>
        <v>-2746.9899999999907</v>
      </c>
      <c r="I58" s="23">
        <f t="shared" si="33"/>
        <v>62659.199999999953</v>
      </c>
      <c r="J58" s="23">
        <f t="shared" si="33"/>
        <v>26999.700000000186</v>
      </c>
      <c r="K58" s="23">
        <f t="shared" si="33"/>
        <v>34475.899999999907</v>
      </c>
      <c r="L58" s="23">
        <f t="shared" si="33"/>
        <v>95685</v>
      </c>
      <c r="M58" s="23">
        <f t="shared" si="33"/>
        <v>82073</v>
      </c>
      <c r="N58" s="23">
        <f t="shared" si="33"/>
        <v>70451.299999999814</v>
      </c>
      <c r="O58" s="23">
        <f t="shared" si="33"/>
        <v>76920.699999999953</v>
      </c>
      <c r="P58" s="23">
        <f t="shared" si="33"/>
        <v>78934.5</v>
      </c>
      <c r="Q58" s="23">
        <f t="shared" si="33"/>
        <v>80295.399999999907</v>
      </c>
      <c r="R58" s="23">
        <f t="shared" si="33"/>
        <v>177555.89999999991</v>
      </c>
      <c r="S58" s="23">
        <f t="shared" si="33"/>
        <v>187228</v>
      </c>
      <c r="T58" s="23">
        <f t="shared" si="33"/>
        <v>131955.29999999981</v>
      </c>
      <c r="U58" s="23">
        <f t="shared" si="33"/>
        <v>131926.39999999991</v>
      </c>
      <c r="V58" s="23">
        <f t="shared" si="33"/>
        <v>135654</v>
      </c>
      <c r="W58" s="23">
        <f t="shared" si="33"/>
        <v>119808.29999999981</v>
      </c>
      <c r="X58" s="23">
        <f t="shared" si="33"/>
        <v>170087.80000000028</v>
      </c>
      <c r="Y58" s="23">
        <f t="shared" si="33"/>
        <v>208232.60000000009</v>
      </c>
      <c r="Z58" s="23">
        <f t="shared" si="33"/>
        <v>154517.79999999981</v>
      </c>
      <c r="AA58" s="23">
        <f t="shared" si="33"/>
        <v>134092.29999999981</v>
      </c>
      <c r="AB58" s="23">
        <f t="shared" si="33"/>
        <v>128359.39999999991</v>
      </c>
      <c r="AC58" s="23">
        <f t="shared" si="33"/>
        <v>176471.79999999981</v>
      </c>
      <c r="AD58" s="23">
        <f t="shared" si="33"/>
        <v>178603.90000000037</v>
      </c>
      <c r="AE58" s="23">
        <f t="shared" si="33"/>
        <v>173907.70000000019</v>
      </c>
      <c r="AF58" s="23">
        <f t="shared" si="33"/>
        <v>201855.29999999981</v>
      </c>
      <c r="AG58" s="23">
        <f t="shared" si="33"/>
        <v>179085.19999999972</v>
      </c>
    </row>
    <row r="59" spans="2:33" x14ac:dyDescent="0.3">
      <c r="B59" s="24" t="str">
        <f t="shared" si="26"/>
        <v>Retire TY GR3 CR and GH1</v>
      </c>
      <c r="C59" s="23">
        <f>C38-C$36</f>
        <v>948.73778617994321</v>
      </c>
      <c r="D59" s="23">
        <f t="shared" ref="D59:AG59" si="34">D38-D$36</f>
        <v>-0.30000000004656613</v>
      </c>
      <c r="E59" s="23">
        <f t="shared" si="34"/>
        <v>0</v>
      </c>
      <c r="F59" s="23">
        <f t="shared" si="34"/>
        <v>-6033.594000000041</v>
      </c>
      <c r="G59" s="23">
        <f t="shared" si="34"/>
        <v>-10630.619999999879</v>
      </c>
      <c r="H59" s="23">
        <f t="shared" si="34"/>
        <v>-19165.089999999851</v>
      </c>
      <c r="I59" s="23">
        <f t="shared" si="34"/>
        <v>45609.5</v>
      </c>
      <c r="J59" s="23">
        <f t="shared" si="34"/>
        <v>20497.700000000186</v>
      </c>
      <c r="K59" s="23">
        <f t="shared" si="34"/>
        <v>8205.6000000000931</v>
      </c>
      <c r="L59" s="23">
        <f t="shared" si="34"/>
        <v>59029.699999999953</v>
      </c>
      <c r="M59" s="23">
        <f t="shared" si="34"/>
        <v>105130.5</v>
      </c>
      <c r="N59" s="23">
        <f t="shared" si="34"/>
        <v>128152.89999999991</v>
      </c>
      <c r="O59" s="23">
        <f t="shared" si="34"/>
        <v>89400</v>
      </c>
      <c r="P59" s="23">
        <f t="shared" si="34"/>
        <v>65486.90000000014</v>
      </c>
      <c r="Q59" s="23">
        <f t="shared" si="34"/>
        <v>70253.59999999986</v>
      </c>
      <c r="R59" s="23">
        <f t="shared" si="34"/>
        <v>135883.39999999991</v>
      </c>
      <c r="S59" s="23">
        <f t="shared" si="34"/>
        <v>193732.80000000028</v>
      </c>
      <c r="T59" s="23">
        <f t="shared" si="34"/>
        <v>185975.39999999991</v>
      </c>
      <c r="U59" s="23">
        <f t="shared" si="34"/>
        <v>115064.89999999991</v>
      </c>
      <c r="V59" s="23">
        <f t="shared" si="34"/>
        <v>128423.39999999991</v>
      </c>
      <c r="W59" s="23">
        <f t="shared" si="34"/>
        <v>96617.399999999907</v>
      </c>
      <c r="X59" s="23">
        <f t="shared" si="34"/>
        <v>162487.70000000019</v>
      </c>
      <c r="Y59" s="23">
        <f t="shared" si="34"/>
        <v>163212.79999999981</v>
      </c>
      <c r="Z59" s="23">
        <f t="shared" si="34"/>
        <v>188744.59999999963</v>
      </c>
      <c r="AA59" s="23">
        <f t="shared" si="34"/>
        <v>187502.29999999981</v>
      </c>
      <c r="AB59" s="23">
        <f t="shared" si="34"/>
        <v>117440.79999999981</v>
      </c>
      <c r="AC59" s="23">
        <f t="shared" si="34"/>
        <v>177213.19999999972</v>
      </c>
      <c r="AD59" s="23">
        <f t="shared" si="34"/>
        <v>180835.20000000019</v>
      </c>
      <c r="AE59" s="23">
        <f t="shared" si="34"/>
        <v>199551.5</v>
      </c>
      <c r="AF59" s="23">
        <f t="shared" si="34"/>
        <v>197557.69999999972</v>
      </c>
      <c r="AG59" s="23">
        <f t="shared" si="34"/>
        <v>183826.29999999981</v>
      </c>
    </row>
    <row r="60" spans="2:33" x14ac:dyDescent="0.3">
      <c r="B60" s="24" t="str">
        <f t="shared" si="26"/>
        <v>Retire TY GR and CR</v>
      </c>
      <c r="C60" s="23">
        <f>C39-C$36</f>
        <v>11.295942267519422</v>
      </c>
      <c r="D60" s="23">
        <f t="shared" ref="D60:AG60" si="35">D39-D$36</f>
        <v>0</v>
      </c>
      <c r="E60" s="23">
        <f t="shared" si="35"/>
        <v>0</v>
      </c>
      <c r="F60" s="23">
        <f t="shared" si="35"/>
        <v>-2275</v>
      </c>
      <c r="G60" s="23">
        <f t="shared" si="35"/>
        <v>-9117</v>
      </c>
      <c r="H60" s="23">
        <f t="shared" si="35"/>
        <v>-13168.369999999879</v>
      </c>
      <c r="I60" s="23">
        <f t="shared" si="35"/>
        <v>7655.3000000000466</v>
      </c>
      <c r="J60" s="23">
        <f t="shared" si="35"/>
        <v>15385.300000000047</v>
      </c>
      <c r="K60" s="23">
        <f t="shared" si="35"/>
        <v>-33221.699999999953</v>
      </c>
      <c r="L60" s="23">
        <f t="shared" si="35"/>
        <v>-30006.5</v>
      </c>
      <c r="M60" s="23">
        <f t="shared" si="35"/>
        <v>1962.1999999999534</v>
      </c>
      <c r="N60" s="23">
        <f t="shared" si="35"/>
        <v>7239.5999999998603</v>
      </c>
      <c r="O60" s="23">
        <f t="shared" si="35"/>
        <v>10372.40000000014</v>
      </c>
      <c r="P60" s="23">
        <f t="shared" si="35"/>
        <v>17168.600000000093</v>
      </c>
      <c r="Q60" s="23">
        <f t="shared" si="35"/>
        <v>-42757.300000000047</v>
      </c>
      <c r="R60" s="23">
        <f t="shared" si="35"/>
        <v>-5421.9000000001397</v>
      </c>
      <c r="S60" s="23">
        <f t="shared" si="35"/>
        <v>11864.200000000186</v>
      </c>
      <c r="T60" s="23">
        <f t="shared" si="35"/>
        <v>11422.5</v>
      </c>
      <c r="U60" s="23">
        <f t="shared" si="35"/>
        <v>17008.399999999907</v>
      </c>
      <c r="V60" s="23">
        <f t="shared" si="35"/>
        <v>18779.100000000093</v>
      </c>
      <c r="W60" s="23">
        <f t="shared" si="35"/>
        <v>27867.899999999907</v>
      </c>
      <c r="X60" s="23">
        <f t="shared" si="35"/>
        <v>7845</v>
      </c>
      <c r="Y60" s="23">
        <f t="shared" si="35"/>
        <v>3529.6000000000931</v>
      </c>
      <c r="Z60" s="23">
        <f t="shared" si="35"/>
        <v>1047.1999999997206</v>
      </c>
      <c r="AA60" s="23">
        <f t="shared" si="35"/>
        <v>-8454.3999999999069</v>
      </c>
      <c r="AB60" s="23">
        <f t="shared" si="35"/>
        <v>-8592.5</v>
      </c>
      <c r="AC60" s="23">
        <f t="shared" si="35"/>
        <v>44403.899999999907</v>
      </c>
      <c r="AD60" s="23">
        <f t="shared" si="35"/>
        <v>35462.400000000373</v>
      </c>
      <c r="AE60" s="23">
        <f t="shared" si="35"/>
        <v>41505.300000000279</v>
      </c>
      <c r="AF60" s="23">
        <f t="shared" si="35"/>
        <v>20404.5</v>
      </c>
      <c r="AG60" s="23">
        <f t="shared" si="35"/>
        <v>20834.299999999814</v>
      </c>
    </row>
    <row r="61" spans="2:33" x14ac:dyDescent="0.3">
      <c r="B61" s="24" t="str">
        <f t="shared" si="26"/>
        <v>Retire TY GR CR and MC4</v>
      </c>
      <c r="C61" s="23">
        <f>C40-C$39</f>
        <v>1199.4738257545141</v>
      </c>
      <c r="D61" s="23">
        <f t="shared" ref="D61:AG66" si="36">D40-D$39</f>
        <v>0</v>
      </c>
      <c r="E61" s="23">
        <f t="shared" si="36"/>
        <v>0</v>
      </c>
      <c r="F61" s="23">
        <f t="shared" si="36"/>
        <v>2275.405999999959</v>
      </c>
      <c r="G61" s="23">
        <f t="shared" si="36"/>
        <v>1506.3800000001211</v>
      </c>
      <c r="H61" s="23">
        <f t="shared" si="36"/>
        <v>-10298.719999999972</v>
      </c>
      <c r="I61" s="23">
        <f t="shared" si="36"/>
        <v>67403.199999999953</v>
      </c>
      <c r="J61" s="23">
        <f t="shared" si="36"/>
        <v>25618.40000000014</v>
      </c>
      <c r="K61" s="23">
        <f t="shared" si="36"/>
        <v>66097.59999999986</v>
      </c>
      <c r="L61" s="23">
        <f t="shared" si="36"/>
        <v>119319.69999999995</v>
      </c>
      <c r="M61" s="23">
        <f t="shared" si="36"/>
        <v>138473.89999999991</v>
      </c>
      <c r="N61" s="23">
        <f t="shared" si="36"/>
        <v>105036.90000000014</v>
      </c>
      <c r="O61" s="23">
        <f t="shared" si="36"/>
        <v>70607.199999999953</v>
      </c>
      <c r="P61" s="23">
        <f t="shared" si="36"/>
        <v>83744.600000000093</v>
      </c>
      <c r="Q61" s="23">
        <f t="shared" si="36"/>
        <v>140684.59999999986</v>
      </c>
      <c r="R61" s="23">
        <f t="shared" si="36"/>
        <v>191103.80000000005</v>
      </c>
      <c r="S61" s="23">
        <f t="shared" si="36"/>
        <v>211550.60000000009</v>
      </c>
      <c r="T61" s="23">
        <f t="shared" si="36"/>
        <v>232541.19999999972</v>
      </c>
      <c r="U61" s="23">
        <f t="shared" si="36"/>
        <v>154232.89999999991</v>
      </c>
      <c r="V61" s="23">
        <f t="shared" si="36"/>
        <v>147872.69999999972</v>
      </c>
      <c r="W61" s="23">
        <f t="shared" si="36"/>
        <v>87131.100000000093</v>
      </c>
      <c r="X61" s="23">
        <f t="shared" si="36"/>
        <v>196810.5</v>
      </c>
      <c r="Y61" s="23">
        <f t="shared" si="36"/>
        <v>201251.79999999981</v>
      </c>
      <c r="Z61" s="23">
        <f t="shared" si="36"/>
        <v>235582.5</v>
      </c>
      <c r="AA61" s="23">
        <f t="shared" si="36"/>
        <v>243104.39999999991</v>
      </c>
      <c r="AB61" s="23">
        <f t="shared" si="36"/>
        <v>185884.09999999963</v>
      </c>
      <c r="AC61" s="23">
        <f t="shared" si="36"/>
        <v>146711.20000000019</v>
      </c>
      <c r="AD61" s="23">
        <f t="shared" si="36"/>
        <v>171943.59999999963</v>
      </c>
      <c r="AE61" s="23">
        <f t="shared" si="36"/>
        <v>138068.79999999981</v>
      </c>
      <c r="AF61" s="23">
        <f t="shared" si="36"/>
        <v>189740.29999999981</v>
      </c>
      <c r="AG61" s="23">
        <f t="shared" si="36"/>
        <v>180482.39999999991</v>
      </c>
    </row>
    <row r="62" spans="2:33" x14ac:dyDescent="0.3">
      <c r="B62" s="24" t="str">
        <f t="shared" si="26"/>
        <v>Retire TY GR CR and TC1</v>
      </c>
      <c r="C62" s="23">
        <f t="shared" ref="C62:R66" si="37">C41-C$39</f>
        <v>1079.34861743078</v>
      </c>
      <c r="D62" s="23">
        <f t="shared" si="37"/>
        <v>0</v>
      </c>
      <c r="E62" s="23">
        <f t="shared" si="37"/>
        <v>0</v>
      </c>
      <c r="F62" s="23">
        <f t="shared" si="37"/>
        <v>2275.405999999959</v>
      </c>
      <c r="G62" s="23">
        <f t="shared" si="37"/>
        <v>3551.3800000001211</v>
      </c>
      <c r="H62" s="23">
        <f t="shared" si="37"/>
        <v>5621.2800000000279</v>
      </c>
      <c r="I62" s="23">
        <f t="shared" si="37"/>
        <v>59181.199999999953</v>
      </c>
      <c r="J62" s="23">
        <f t="shared" si="37"/>
        <v>7036.4000000001397</v>
      </c>
      <c r="K62" s="23">
        <f t="shared" si="37"/>
        <v>57644.300000000047</v>
      </c>
      <c r="L62" s="23">
        <f t="shared" si="37"/>
        <v>97375.199999999953</v>
      </c>
      <c r="M62" s="23">
        <f t="shared" si="37"/>
        <v>118500.30000000005</v>
      </c>
      <c r="N62" s="23">
        <f t="shared" si="37"/>
        <v>150038.30000000005</v>
      </c>
      <c r="O62" s="23">
        <f t="shared" si="37"/>
        <v>91623.59999999986</v>
      </c>
      <c r="P62" s="23">
        <f t="shared" si="37"/>
        <v>57696.300000000047</v>
      </c>
      <c r="Q62" s="23">
        <f t="shared" si="37"/>
        <v>125664.89999999991</v>
      </c>
      <c r="R62" s="23">
        <f t="shared" si="37"/>
        <v>142321.30000000005</v>
      </c>
      <c r="S62" s="23">
        <f t="shared" si="36"/>
        <v>197024.5</v>
      </c>
      <c r="T62" s="23">
        <f t="shared" si="36"/>
        <v>186011</v>
      </c>
      <c r="U62" s="23">
        <f t="shared" si="36"/>
        <v>143411.5</v>
      </c>
      <c r="V62" s="23">
        <f t="shared" si="36"/>
        <v>109202.29999999981</v>
      </c>
      <c r="W62" s="23">
        <f t="shared" si="36"/>
        <v>89794.5</v>
      </c>
      <c r="X62" s="23">
        <f t="shared" si="36"/>
        <v>153645.70000000019</v>
      </c>
      <c r="Y62" s="23">
        <f t="shared" si="36"/>
        <v>180708.29999999981</v>
      </c>
      <c r="Z62" s="23">
        <f t="shared" si="36"/>
        <v>176002.39999999991</v>
      </c>
      <c r="AA62" s="23">
        <f t="shared" si="36"/>
        <v>214399.79999999981</v>
      </c>
      <c r="AB62" s="23">
        <f t="shared" si="36"/>
        <v>152362.29999999981</v>
      </c>
      <c r="AC62" s="23">
        <f t="shared" si="36"/>
        <v>144661.20000000019</v>
      </c>
      <c r="AD62" s="23">
        <f t="shared" si="36"/>
        <v>151316.79999999981</v>
      </c>
      <c r="AE62" s="23">
        <f t="shared" si="36"/>
        <v>169187.19999999972</v>
      </c>
      <c r="AF62" s="23">
        <f t="shared" si="36"/>
        <v>184363.10000000009</v>
      </c>
      <c r="AG62" s="23">
        <f t="shared" si="36"/>
        <v>177385</v>
      </c>
    </row>
    <row r="63" spans="2:33" x14ac:dyDescent="0.3">
      <c r="B63" s="24" t="str">
        <f t="shared" si="26"/>
        <v>Retire TY GR CR and GH4</v>
      </c>
      <c r="C63" s="23">
        <f t="shared" si="37"/>
        <v>1259.1907815877239</v>
      </c>
      <c r="D63" s="23">
        <f t="shared" si="36"/>
        <v>0</v>
      </c>
      <c r="E63" s="23">
        <f t="shared" si="36"/>
        <v>0</v>
      </c>
      <c r="F63" s="23">
        <f t="shared" si="36"/>
        <v>2275.405999999959</v>
      </c>
      <c r="G63" s="23">
        <f t="shared" si="36"/>
        <v>3551.3800000001211</v>
      </c>
      <c r="H63" s="23">
        <f t="shared" si="36"/>
        <v>6496.2800000000279</v>
      </c>
      <c r="I63" s="23">
        <f t="shared" si="36"/>
        <v>77260.199999999953</v>
      </c>
      <c r="J63" s="23">
        <f t="shared" si="36"/>
        <v>26777.40000000014</v>
      </c>
      <c r="K63" s="23">
        <f t="shared" si="36"/>
        <v>70091.59999999986</v>
      </c>
      <c r="L63" s="23">
        <f t="shared" si="36"/>
        <v>124334.69999999995</v>
      </c>
      <c r="M63" s="23">
        <f t="shared" si="36"/>
        <v>143660.89999999991</v>
      </c>
      <c r="N63" s="23">
        <f t="shared" si="36"/>
        <v>108509.90000000014</v>
      </c>
      <c r="O63" s="23">
        <f t="shared" si="36"/>
        <v>76560.199999999953</v>
      </c>
      <c r="P63" s="23">
        <f t="shared" si="36"/>
        <v>85706.600000000093</v>
      </c>
      <c r="Q63" s="23">
        <f t="shared" si="36"/>
        <v>147633.59999999986</v>
      </c>
      <c r="R63" s="23">
        <f t="shared" si="36"/>
        <v>194128.80000000005</v>
      </c>
      <c r="S63" s="23">
        <f t="shared" si="36"/>
        <v>237417.60000000009</v>
      </c>
      <c r="T63" s="23">
        <f t="shared" si="36"/>
        <v>243352.19999999972</v>
      </c>
      <c r="U63" s="23">
        <f t="shared" si="36"/>
        <v>171741.89999999991</v>
      </c>
      <c r="V63" s="23">
        <f t="shared" si="36"/>
        <v>128561.79999999981</v>
      </c>
      <c r="W63" s="23">
        <f t="shared" si="36"/>
        <v>121010.10000000009</v>
      </c>
      <c r="X63" s="23">
        <f t="shared" si="36"/>
        <v>193143.89999999991</v>
      </c>
      <c r="Y63" s="23">
        <f t="shared" si="36"/>
        <v>217877.29999999981</v>
      </c>
      <c r="Z63" s="23">
        <f t="shared" si="36"/>
        <v>234875.30000000028</v>
      </c>
      <c r="AA63" s="23">
        <f t="shared" si="36"/>
        <v>186795.19999999972</v>
      </c>
      <c r="AB63" s="23">
        <f t="shared" si="36"/>
        <v>172643.59999999963</v>
      </c>
      <c r="AC63" s="23">
        <f t="shared" si="36"/>
        <v>138160.20000000019</v>
      </c>
      <c r="AD63" s="23">
        <f t="shared" si="36"/>
        <v>177363.69999999972</v>
      </c>
      <c r="AE63" s="23">
        <f t="shared" si="36"/>
        <v>168756.39999999991</v>
      </c>
      <c r="AF63" s="23">
        <f t="shared" si="36"/>
        <v>197038.69999999972</v>
      </c>
      <c r="AG63" s="23">
        <f t="shared" si="36"/>
        <v>194988.89999999991</v>
      </c>
    </row>
    <row r="64" spans="2:33" x14ac:dyDescent="0.3">
      <c r="B64" s="24" t="str">
        <f t="shared" si="26"/>
        <v>Retire TY GR CR and MC3</v>
      </c>
      <c r="C64" s="23">
        <f t="shared" si="37"/>
        <v>972.39769113321381</v>
      </c>
      <c r="D64" s="23">
        <f t="shared" si="36"/>
        <v>0</v>
      </c>
      <c r="E64" s="23">
        <f t="shared" si="36"/>
        <v>0</v>
      </c>
      <c r="F64" s="23">
        <f t="shared" si="36"/>
        <v>0.40599999995902181</v>
      </c>
      <c r="G64" s="23">
        <f t="shared" si="36"/>
        <v>-0.61999999987892807</v>
      </c>
      <c r="H64" s="23">
        <f t="shared" si="36"/>
        <v>0.28000000002793968</v>
      </c>
      <c r="I64" s="23">
        <f t="shared" si="36"/>
        <v>46913.199999999953</v>
      </c>
      <c r="J64" s="23">
        <f t="shared" si="36"/>
        <v>5609.4000000001397</v>
      </c>
      <c r="K64" s="23">
        <f t="shared" si="36"/>
        <v>48241.300000000047</v>
      </c>
      <c r="L64" s="23">
        <f t="shared" si="36"/>
        <v>78765.199999999953</v>
      </c>
      <c r="M64" s="23">
        <f t="shared" si="36"/>
        <v>107656.30000000005</v>
      </c>
      <c r="N64" s="23">
        <f t="shared" si="36"/>
        <v>136918.19999999995</v>
      </c>
      <c r="O64" s="23">
        <f t="shared" si="36"/>
        <v>82234.59999999986</v>
      </c>
      <c r="P64" s="23">
        <f t="shared" si="36"/>
        <v>48125.300000000047</v>
      </c>
      <c r="Q64" s="23">
        <f t="shared" si="36"/>
        <v>116276.89999999991</v>
      </c>
      <c r="R64" s="23">
        <f t="shared" si="36"/>
        <v>145014.30000000005</v>
      </c>
      <c r="S64" s="23">
        <f t="shared" si="36"/>
        <v>182318.60000000009</v>
      </c>
      <c r="T64" s="23">
        <f t="shared" si="36"/>
        <v>165751.89999999991</v>
      </c>
      <c r="U64" s="23">
        <f t="shared" si="36"/>
        <v>132202.5</v>
      </c>
      <c r="V64" s="23">
        <f t="shared" si="36"/>
        <v>103107.29999999981</v>
      </c>
      <c r="W64" s="23">
        <f t="shared" si="36"/>
        <v>78566.5</v>
      </c>
      <c r="X64" s="23">
        <f t="shared" si="36"/>
        <v>146702.70000000019</v>
      </c>
      <c r="Y64" s="23">
        <f t="shared" si="36"/>
        <v>169161.29999999981</v>
      </c>
      <c r="Z64" s="23">
        <f t="shared" si="36"/>
        <v>177259.30000000028</v>
      </c>
      <c r="AA64" s="23">
        <f t="shared" si="36"/>
        <v>199590.69999999972</v>
      </c>
      <c r="AB64" s="23">
        <f t="shared" si="36"/>
        <v>126249.19999999972</v>
      </c>
      <c r="AC64" s="23">
        <f t="shared" si="36"/>
        <v>130590.29999999981</v>
      </c>
      <c r="AD64" s="23">
        <f t="shared" si="36"/>
        <v>142675.79999999981</v>
      </c>
      <c r="AE64" s="23">
        <f t="shared" si="36"/>
        <v>154860.19999999972</v>
      </c>
      <c r="AF64" s="23">
        <f t="shared" si="36"/>
        <v>173006.19999999972</v>
      </c>
      <c r="AG64" s="23">
        <f t="shared" si="36"/>
        <v>162042</v>
      </c>
    </row>
    <row r="65" spans="2:33" x14ac:dyDescent="0.3">
      <c r="B65" s="24" t="str">
        <f t="shared" si="26"/>
        <v>Retire TY GR CR and GH2</v>
      </c>
      <c r="C65" s="23">
        <f t="shared" si="37"/>
        <v>1254.7365361225711</v>
      </c>
      <c r="D65" s="23">
        <f t="shared" si="36"/>
        <v>0</v>
      </c>
      <c r="E65" s="23">
        <f t="shared" si="36"/>
        <v>-126</v>
      </c>
      <c r="F65" s="23">
        <f t="shared" si="36"/>
        <v>780.40599999995902</v>
      </c>
      <c r="G65" s="23">
        <f t="shared" si="36"/>
        <v>373.38000000012107</v>
      </c>
      <c r="H65" s="23">
        <f t="shared" si="36"/>
        <v>-7816.7199999999721</v>
      </c>
      <c r="I65" s="23">
        <f t="shared" si="36"/>
        <v>73487.199999999953</v>
      </c>
      <c r="J65" s="23">
        <f t="shared" si="36"/>
        <v>30694.40000000014</v>
      </c>
      <c r="K65" s="23">
        <f t="shared" si="36"/>
        <v>76471.59999999986</v>
      </c>
      <c r="L65" s="23">
        <f t="shared" si="36"/>
        <v>111392.69999999995</v>
      </c>
      <c r="M65" s="23">
        <f t="shared" si="36"/>
        <v>149206.89999999991</v>
      </c>
      <c r="N65" s="23">
        <f t="shared" si="36"/>
        <v>108826.90000000014</v>
      </c>
      <c r="O65" s="23">
        <f t="shared" si="36"/>
        <v>90058.199999999953</v>
      </c>
      <c r="P65" s="23">
        <f t="shared" si="36"/>
        <v>85668.600000000093</v>
      </c>
      <c r="Q65" s="23">
        <f t="shared" si="36"/>
        <v>156685.59999999986</v>
      </c>
      <c r="R65" s="23">
        <f t="shared" si="36"/>
        <v>190563.69999999995</v>
      </c>
      <c r="S65" s="23">
        <f t="shared" si="36"/>
        <v>213706.60000000009</v>
      </c>
      <c r="T65" s="23">
        <f t="shared" si="36"/>
        <v>243390.19999999972</v>
      </c>
      <c r="U65" s="23">
        <f t="shared" si="36"/>
        <v>174376.89999999991</v>
      </c>
      <c r="V65" s="23">
        <f t="shared" si="36"/>
        <v>152346.69999999972</v>
      </c>
      <c r="W65" s="23">
        <f t="shared" si="36"/>
        <v>116320.10000000009</v>
      </c>
      <c r="X65" s="23">
        <f t="shared" si="36"/>
        <v>204567.89999999991</v>
      </c>
      <c r="Y65" s="23">
        <f t="shared" si="36"/>
        <v>213766.29999999981</v>
      </c>
      <c r="Z65" s="23">
        <f t="shared" si="36"/>
        <v>219396.30000000028</v>
      </c>
      <c r="AA65" s="23">
        <f t="shared" si="36"/>
        <v>189597.19999999972</v>
      </c>
      <c r="AB65" s="23">
        <f t="shared" si="36"/>
        <v>178536.69999999972</v>
      </c>
      <c r="AC65" s="23">
        <f t="shared" si="36"/>
        <v>167773.20000000019</v>
      </c>
      <c r="AD65" s="23">
        <f t="shared" si="36"/>
        <v>174172.69999999972</v>
      </c>
      <c r="AE65" s="23">
        <f t="shared" si="36"/>
        <v>179144.39999999991</v>
      </c>
      <c r="AF65" s="23">
        <f t="shared" si="36"/>
        <v>194292.69999999972</v>
      </c>
      <c r="AG65" s="23">
        <f t="shared" si="36"/>
        <v>176987.89999999991</v>
      </c>
    </row>
    <row r="66" spans="2:33" x14ac:dyDescent="0.3">
      <c r="B66" s="24" t="str">
        <f t="shared" si="26"/>
        <v>Retire TY GR CR and MC1-2</v>
      </c>
      <c r="C66" s="23">
        <f t="shared" si="37"/>
        <v>1639.9243654099155</v>
      </c>
      <c r="D66" s="23">
        <f t="shared" si="36"/>
        <v>0</v>
      </c>
      <c r="E66" s="23">
        <f t="shared" si="36"/>
        <v>0</v>
      </c>
      <c r="F66" s="23">
        <f t="shared" si="36"/>
        <v>2275.405999999959</v>
      </c>
      <c r="G66" s="23">
        <f t="shared" si="36"/>
        <v>3551.3800000001211</v>
      </c>
      <c r="H66" s="23">
        <f t="shared" si="36"/>
        <v>-7318.7199999999721</v>
      </c>
      <c r="I66" s="23">
        <f t="shared" si="36"/>
        <v>128527.19999999995</v>
      </c>
      <c r="J66" s="23">
        <f t="shared" si="36"/>
        <v>59431.90000000014</v>
      </c>
      <c r="K66" s="23">
        <f t="shared" si="36"/>
        <v>113285.5</v>
      </c>
      <c r="L66" s="23">
        <f t="shared" si="36"/>
        <v>171947.10000000009</v>
      </c>
      <c r="M66" s="23">
        <f t="shared" si="36"/>
        <v>124576.30000000005</v>
      </c>
      <c r="N66" s="23">
        <f t="shared" si="36"/>
        <v>120037.30000000005</v>
      </c>
      <c r="O66" s="23">
        <f t="shared" si="36"/>
        <v>126926</v>
      </c>
      <c r="P66" s="23">
        <f t="shared" si="36"/>
        <v>133723</v>
      </c>
      <c r="Q66" s="23">
        <f t="shared" si="36"/>
        <v>210716.19999999995</v>
      </c>
      <c r="R66" s="23">
        <f t="shared" si="36"/>
        <v>264320.50000000023</v>
      </c>
      <c r="S66" s="23">
        <f t="shared" si="36"/>
        <v>258442.79999999981</v>
      </c>
      <c r="T66" s="23">
        <f t="shared" si="36"/>
        <v>205075.79999999981</v>
      </c>
      <c r="U66" s="23">
        <f t="shared" si="36"/>
        <v>217297.70000000019</v>
      </c>
      <c r="V66" s="23">
        <f t="shared" si="36"/>
        <v>226148.89999999991</v>
      </c>
      <c r="W66" s="23">
        <f t="shared" si="36"/>
        <v>226509.60000000009</v>
      </c>
      <c r="X66" s="23">
        <f t="shared" si="36"/>
        <v>229709.10000000009</v>
      </c>
      <c r="Y66" s="23">
        <f t="shared" si="36"/>
        <v>230900.59999999963</v>
      </c>
      <c r="Z66" s="23">
        <f t="shared" si="36"/>
        <v>243113.89999999991</v>
      </c>
      <c r="AA66" s="23">
        <f t="shared" si="36"/>
        <v>238130.69999999972</v>
      </c>
      <c r="AB66" s="23">
        <f t="shared" si="36"/>
        <v>239606.79999999981</v>
      </c>
      <c r="AC66" s="23">
        <f t="shared" si="36"/>
        <v>241516.89999999991</v>
      </c>
      <c r="AD66" s="23">
        <f t="shared" si="36"/>
        <v>249996.19999999972</v>
      </c>
      <c r="AE66" s="23">
        <f t="shared" si="36"/>
        <v>254844.19999999972</v>
      </c>
      <c r="AF66" s="23">
        <f t="shared" si="36"/>
        <v>252804.10000000009</v>
      </c>
      <c r="AG66" s="23">
        <f t="shared" si="36"/>
        <v>259712.39999999991</v>
      </c>
    </row>
    <row r="67" spans="2:33" x14ac:dyDescent="0.3">
      <c r="B67" s="24" t="str">
        <f t="shared" si="26"/>
        <v>Retire TY GR CR and BR1-2</v>
      </c>
      <c r="C67" s="23">
        <f>C46-C$39</f>
        <v>476.97819167342459</v>
      </c>
      <c r="D67" s="23">
        <f t="shared" ref="D67:AG67" si="38">D46-D$39</f>
        <v>0</v>
      </c>
      <c r="E67" s="23">
        <f t="shared" si="38"/>
        <v>0</v>
      </c>
      <c r="F67" s="23">
        <f t="shared" si="38"/>
        <v>2275.6469999998808</v>
      </c>
      <c r="G67" s="23">
        <f t="shared" si="38"/>
        <v>252.79000000003725</v>
      </c>
      <c r="H67" s="23">
        <f t="shared" si="38"/>
        <v>1451.3799999998882</v>
      </c>
      <c r="I67" s="23">
        <f t="shared" si="38"/>
        <v>13630.899999999907</v>
      </c>
      <c r="J67" s="23">
        <f t="shared" si="38"/>
        <v>-16722.800000000047</v>
      </c>
      <c r="K67" s="23">
        <f t="shared" si="38"/>
        <v>24514.800000000047</v>
      </c>
      <c r="L67" s="23">
        <f t="shared" si="38"/>
        <v>74565.199999999953</v>
      </c>
      <c r="M67" s="23">
        <f t="shared" si="38"/>
        <v>39431.699999999953</v>
      </c>
      <c r="N67" s="23">
        <f t="shared" si="38"/>
        <v>28930.100000000093</v>
      </c>
      <c r="O67" s="23">
        <f t="shared" si="38"/>
        <v>33291.59999999986</v>
      </c>
      <c r="P67" s="23">
        <f t="shared" si="38"/>
        <v>34543.199999999953</v>
      </c>
      <c r="Q67" s="23">
        <f t="shared" si="38"/>
        <v>109873.39999999991</v>
      </c>
      <c r="R67" s="23">
        <f t="shared" si="38"/>
        <v>77501.699999999953</v>
      </c>
      <c r="S67" s="23">
        <f t="shared" si="38"/>
        <v>64982.100000000093</v>
      </c>
      <c r="T67" s="23">
        <f t="shared" si="38"/>
        <v>63434.199999999721</v>
      </c>
      <c r="U67" s="23">
        <f t="shared" si="38"/>
        <v>62642.600000000093</v>
      </c>
      <c r="V67" s="23">
        <f t="shared" si="38"/>
        <v>63744</v>
      </c>
      <c r="W67" s="23">
        <f t="shared" si="38"/>
        <v>54642.899999999907</v>
      </c>
      <c r="X67" s="23">
        <f t="shared" si="38"/>
        <v>72558.5</v>
      </c>
      <c r="Y67" s="23">
        <f t="shared" si="38"/>
        <v>74618</v>
      </c>
      <c r="Z67" s="23">
        <f t="shared" si="38"/>
        <v>79226</v>
      </c>
      <c r="AA67" s="23">
        <f t="shared" si="38"/>
        <v>74462.599999999627</v>
      </c>
      <c r="AB67" s="23">
        <f t="shared" si="38"/>
        <v>74506</v>
      </c>
      <c r="AC67" s="23">
        <f t="shared" si="38"/>
        <v>72883.100000000093</v>
      </c>
      <c r="AD67" s="23">
        <f t="shared" si="38"/>
        <v>95534.5</v>
      </c>
      <c r="AE67" s="23">
        <f t="shared" si="38"/>
        <v>79603.199999999721</v>
      </c>
      <c r="AF67" s="23">
        <f t="shared" si="38"/>
        <v>99286.299999999814</v>
      </c>
      <c r="AG67" s="23">
        <f t="shared" si="38"/>
        <v>78306.300000000279</v>
      </c>
    </row>
    <row r="68" spans="2:33" x14ac:dyDescent="0.3">
      <c r="B68" s="24" t="str">
        <f t="shared" si="26"/>
        <v>Retire TY GR CR BR1-2 and MC1-2</v>
      </c>
      <c r="C68" s="23">
        <f>C47-C$46</f>
        <v>1871.650776343351</v>
      </c>
      <c r="D68" s="23">
        <f t="shared" ref="D68:AG68" si="39">D47-D$46</f>
        <v>0</v>
      </c>
      <c r="E68" s="23">
        <f t="shared" si="39"/>
        <v>0</v>
      </c>
      <c r="F68" s="23">
        <f t="shared" si="39"/>
        <v>-0.2409999999217689</v>
      </c>
      <c r="G68" s="23">
        <f t="shared" si="39"/>
        <v>0.59000000008381903</v>
      </c>
      <c r="H68" s="23">
        <f t="shared" si="39"/>
        <v>-14098.09999999986</v>
      </c>
      <c r="I68" s="23">
        <f t="shared" si="39"/>
        <v>245861.60000000009</v>
      </c>
      <c r="J68" s="23">
        <f t="shared" si="39"/>
        <v>146428.70000000019</v>
      </c>
      <c r="K68" s="23">
        <f t="shared" si="39"/>
        <v>178591.5</v>
      </c>
      <c r="L68" s="23">
        <f t="shared" si="39"/>
        <v>115253.40000000014</v>
      </c>
      <c r="M68" s="23">
        <f t="shared" si="39"/>
        <v>116575.69999999995</v>
      </c>
      <c r="N68" s="23">
        <f t="shared" si="39"/>
        <v>148934.69999999995</v>
      </c>
      <c r="O68" s="23">
        <f t="shared" si="39"/>
        <v>166693.40000000014</v>
      </c>
      <c r="P68" s="23">
        <f t="shared" si="39"/>
        <v>189954.50000000023</v>
      </c>
      <c r="Q68" s="23">
        <f t="shared" si="39"/>
        <v>225136.40000000014</v>
      </c>
      <c r="R68" s="23">
        <f t="shared" si="39"/>
        <v>221769.5</v>
      </c>
      <c r="S68" s="23">
        <f t="shared" si="39"/>
        <v>228769.09999999963</v>
      </c>
      <c r="T68" s="23">
        <f t="shared" si="39"/>
        <v>222021.60000000009</v>
      </c>
      <c r="U68" s="23">
        <f t="shared" si="39"/>
        <v>235175.10000000009</v>
      </c>
      <c r="V68" s="23">
        <f t="shared" si="39"/>
        <v>246872.69999999972</v>
      </c>
      <c r="W68" s="23">
        <f t="shared" si="39"/>
        <v>254434.20000000019</v>
      </c>
      <c r="X68" s="23">
        <f t="shared" si="39"/>
        <v>243680.60000000009</v>
      </c>
      <c r="Y68" s="23">
        <f t="shared" si="39"/>
        <v>240382.89999999991</v>
      </c>
      <c r="Z68" s="23">
        <f t="shared" si="39"/>
        <v>252809.20000000019</v>
      </c>
      <c r="AA68" s="23">
        <f t="shared" si="39"/>
        <v>249646.30000000028</v>
      </c>
      <c r="AB68" s="23">
        <f t="shared" si="39"/>
        <v>252022.79999999981</v>
      </c>
      <c r="AC68" s="23">
        <f t="shared" si="39"/>
        <v>258496.10000000009</v>
      </c>
      <c r="AD68" s="23">
        <f t="shared" si="39"/>
        <v>271380.69999999972</v>
      </c>
      <c r="AE68" s="23">
        <f t="shared" si="39"/>
        <v>273171.20000000019</v>
      </c>
      <c r="AF68" s="23">
        <f t="shared" si="39"/>
        <v>273544.60000000009</v>
      </c>
      <c r="AG68" s="23">
        <f t="shared" si="39"/>
        <v>276731.19999999972</v>
      </c>
    </row>
    <row r="69" spans="2:33" x14ac:dyDescent="0.3">
      <c r="B69" s="24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</row>
    <row r="70" spans="2:33" x14ac:dyDescent="0.3">
      <c r="B70" s="21" t="s">
        <v>5</v>
      </c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</row>
    <row r="71" spans="2:33" x14ac:dyDescent="0.3">
      <c r="B71" s="22" t="str">
        <f>B50</f>
        <v>No Retirements</v>
      </c>
      <c r="C71" s="23">
        <f t="shared" ref="C71:C89" si="40">(D71+NPV($C$2,E71:AG71))/1000</f>
        <v>1897.5011635887649</v>
      </c>
      <c r="D71" s="10">
        <v>0</v>
      </c>
      <c r="E71" s="10">
        <v>0</v>
      </c>
      <c r="F71" s="10">
        <v>0</v>
      </c>
      <c r="G71" s="10">
        <v>5320.36</v>
      </c>
      <c r="H71" s="10">
        <v>42576.05</v>
      </c>
      <c r="I71" s="10">
        <v>82488.02</v>
      </c>
      <c r="J71" s="10">
        <v>121677.3</v>
      </c>
      <c r="K71" s="10">
        <v>116414</v>
      </c>
      <c r="L71" s="10">
        <v>111518.6</v>
      </c>
      <c r="M71" s="10">
        <v>106954.1</v>
      </c>
      <c r="N71" s="10">
        <v>109011.9</v>
      </c>
      <c r="O71" s="10">
        <v>149298.9</v>
      </c>
      <c r="P71" s="10">
        <v>192870.39999999999</v>
      </c>
      <c r="Q71" s="10">
        <v>223542.2</v>
      </c>
      <c r="R71" s="10">
        <v>227043</v>
      </c>
      <c r="S71" s="10">
        <v>217288.7</v>
      </c>
      <c r="T71" s="10">
        <v>213285.4</v>
      </c>
      <c r="U71" s="10">
        <v>241763.5</v>
      </c>
      <c r="V71" s="10">
        <v>273237</v>
      </c>
      <c r="W71" s="10">
        <v>293948.3</v>
      </c>
      <c r="X71" s="10">
        <v>291668.09999999998</v>
      </c>
      <c r="Y71" s="10">
        <v>285369.59999999998</v>
      </c>
      <c r="Z71" s="10">
        <v>316895.3</v>
      </c>
      <c r="AA71" s="10">
        <v>351748.1</v>
      </c>
      <c r="AB71" s="10">
        <v>374524.9</v>
      </c>
      <c r="AC71" s="10">
        <v>371418.6</v>
      </c>
      <c r="AD71" s="10">
        <v>364148.8</v>
      </c>
      <c r="AE71" s="10">
        <v>368220.7</v>
      </c>
      <c r="AF71" s="10">
        <v>366182.7</v>
      </c>
      <c r="AG71" s="10">
        <v>357178.5</v>
      </c>
    </row>
    <row r="72" spans="2:33" x14ac:dyDescent="0.3">
      <c r="B72" s="24" t="str">
        <f>B51</f>
        <v>Retire TY</v>
      </c>
      <c r="C72" s="23">
        <f t="shared" si="40"/>
        <v>2001.6735666603111</v>
      </c>
      <c r="D72" s="10">
        <v>0</v>
      </c>
      <c r="E72" s="10">
        <v>0</v>
      </c>
      <c r="F72" s="10">
        <v>5190.5959999999995</v>
      </c>
      <c r="G72" s="10">
        <v>41537.61</v>
      </c>
      <c r="H72" s="10">
        <v>80476.11</v>
      </c>
      <c r="I72" s="10">
        <v>118709.5</v>
      </c>
      <c r="J72" s="10">
        <v>113574.6</v>
      </c>
      <c r="K72" s="10">
        <v>108798.6</v>
      </c>
      <c r="L72" s="10">
        <v>104345.5</v>
      </c>
      <c r="M72" s="10">
        <v>100183.1</v>
      </c>
      <c r="N72" s="10">
        <v>102606.5</v>
      </c>
      <c r="O72" s="10">
        <v>143115</v>
      </c>
      <c r="P72" s="10">
        <v>186780.9</v>
      </c>
      <c r="Q72" s="10">
        <v>217547.1</v>
      </c>
      <c r="R72" s="10">
        <v>221142.3</v>
      </c>
      <c r="S72" s="10">
        <v>211482.4</v>
      </c>
      <c r="T72" s="10">
        <v>209556.3</v>
      </c>
      <c r="U72" s="10">
        <v>252012.9</v>
      </c>
      <c r="V72" s="10">
        <v>298454.8</v>
      </c>
      <c r="W72" s="10">
        <v>330090.40000000002</v>
      </c>
      <c r="X72" s="10">
        <v>331331.09999999998</v>
      </c>
      <c r="Y72" s="10">
        <v>318315.40000000002</v>
      </c>
      <c r="Z72" s="10">
        <v>311969</v>
      </c>
      <c r="AA72" s="10">
        <v>343291.1</v>
      </c>
      <c r="AB72" s="10">
        <v>378087</v>
      </c>
      <c r="AC72" s="10">
        <v>400402.1</v>
      </c>
      <c r="AD72" s="10">
        <v>396053.9</v>
      </c>
      <c r="AE72" s="10">
        <v>378698.6</v>
      </c>
      <c r="AF72" s="10">
        <v>363114.9</v>
      </c>
      <c r="AG72" s="10">
        <v>349263.7</v>
      </c>
    </row>
    <row r="73" spans="2:33" x14ac:dyDescent="0.3">
      <c r="B73" s="24" t="str">
        <f t="shared" ref="B73:B89" si="41">B52</f>
        <v>Retire TY and GR3</v>
      </c>
      <c r="C73" s="23">
        <f t="shared" si="40"/>
        <v>2102.9558514891182</v>
      </c>
      <c r="D73" s="10">
        <v>0</v>
      </c>
      <c r="E73" s="10">
        <v>0</v>
      </c>
      <c r="F73" s="10">
        <v>3787.3539999999998</v>
      </c>
      <c r="G73" s="10">
        <v>30308.21</v>
      </c>
      <c r="H73" s="10">
        <v>58719.95</v>
      </c>
      <c r="I73" s="10">
        <v>86617.27</v>
      </c>
      <c r="J73" s="10">
        <v>87051.06</v>
      </c>
      <c r="K73" s="10">
        <v>112840.2</v>
      </c>
      <c r="L73" s="10">
        <v>140952.29999999999</v>
      </c>
      <c r="M73" s="10">
        <v>160749.29999999999</v>
      </c>
      <c r="N73" s="10">
        <v>162776.20000000001</v>
      </c>
      <c r="O73" s="10">
        <v>162613.9</v>
      </c>
      <c r="P73" s="10">
        <v>201625.7</v>
      </c>
      <c r="Q73" s="10">
        <v>244111.7</v>
      </c>
      <c r="R73" s="10">
        <v>273589.40000000002</v>
      </c>
      <c r="S73" s="10">
        <v>275318.09999999998</v>
      </c>
      <c r="T73" s="10">
        <v>263460.40000000002</v>
      </c>
      <c r="U73" s="10">
        <v>252012.3</v>
      </c>
      <c r="V73" s="10">
        <v>247930.8</v>
      </c>
      <c r="W73" s="10">
        <v>261073.7</v>
      </c>
      <c r="X73" s="10">
        <v>316166.40000000002</v>
      </c>
      <c r="Y73" s="10">
        <v>368911.9</v>
      </c>
      <c r="Z73" s="10">
        <v>401574.7</v>
      </c>
      <c r="AA73" s="10">
        <v>400398.8</v>
      </c>
      <c r="AB73" s="10">
        <v>383666.1</v>
      </c>
      <c r="AC73" s="10">
        <v>368420.6</v>
      </c>
      <c r="AD73" s="10">
        <v>353660.5</v>
      </c>
      <c r="AE73" s="10">
        <v>348044.3</v>
      </c>
      <c r="AF73" s="10">
        <v>353852.4</v>
      </c>
      <c r="AG73" s="10">
        <v>353045.3</v>
      </c>
    </row>
    <row r="74" spans="2:33" x14ac:dyDescent="0.3">
      <c r="B74" s="24" t="str">
        <f t="shared" si="41"/>
        <v>Retire TY GR3 and BR3</v>
      </c>
      <c r="C74" s="23">
        <f t="shared" si="40"/>
        <v>2433.3325794434063</v>
      </c>
      <c r="D74" s="10">
        <v>0</v>
      </c>
      <c r="E74" s="10">
        <v>0</v>
      </c>
      <c r="F74" s="10">
        <v>5190.5959999999995</v>
      </c>
      <c r="G74" s="10">
        <v>41537.61</v>
      </c>
      <c r="H74" s="10">
        <v>80476.11</v>
      </c>
      <c r="I74" s="10">
        <v>118709.6</v>
      </c>
      <c r="J74" s="10">
        <v>119304.1</v>
      </c>
      <c r="K74" s="10">
        <v>154648.29999999999</v>
      </c>
      <c r="L74" s="10">
        <v>193176.1</v>
      </c>
      <c r="M74" s="10">
        <v>220308</v>
      </c>
      <c r="N74" s="10">
        <v>223085.9</v>
      </c>
      <c r="O74" s="10">
        <v>213979.3</v>
      </c>
      <c r="P74" s="10">
        <v>211879.1</v>
      </c>
      <c r="Q74" s="10">
        <v>249987.5</v>
      </c>
      <c r="R74" s="10">
        <v>291706.40000000002</v>
      </c>
      <c r="S74" s="10">
        <v>320011.40000000002</v>
      </c>
      <c r="T74" s="10">
        <v>319769.90000000002</v>
      </c>
      <c r="U74" s="10">
        <v>305602.3</v>
      </c>
      <c r="V74" s="10">
        <v>291854.40000000002</v>
      </c>
      <c r="W74" s="10">
        <v>286382.40000000002</v>
      </c>
      <c r="X74" s="10">
        <v>329773.90000000002</v>
      </c>
      <c r="Y74" s="10">
        <v>378385</v>
      </c>
      <c r="Z74" s="10">
        <v>410886.2</v>
      </c>
      <c r="AA74" s="10">
        <v>409454.3</v>
      </c>
      <c r="AB74" s="10">
        <v>392718.7</v>
      </c>
      <c r="AC74" s="10">
        <v>377731.9</v>
      </c>
      <c r="AD74" s="10">
        <v>363194.2</v>
      </c>
      <c r="AE74" s="10">
        <v>357800.2</v>
      </c>
      <c r="AF74" s="10">
        <v>363830.8</v>
      </c>
      <c r="AG74" s="10">
        <v>361832</v>
      </c>
    </row>
    <row r="75" spans="2:33" x14ac:dyDescent="0.3">
      <c r="B75" s="24" t="str">
        <f t="shared" si="41"/>
        <v>Retire TY GR3 and CR4</v>
      </c>
      <c r="C75" s="23">
        <f t="shared" si="40"/>
        <v>2205.4122191350907</v>
      </c>
      <c r="D75" s="10">
        <v>0</v>
      </c>
      <c r="E75" s="10">
        <v>0</v>
      </c>
      <c r="F75" s="10">
        <v>5190.5959999999995</v>
      </c>
      <c r="G75" s="10">
        <v>41537.61</v>
      </c>
      <c r="H75" s="10">
        <v>80476.11</v>
      </c>
      <c r="I75" s="10">
        <v>118709.6</v>
      </c>
      <c r="J75" s="10">
        <v>113574.6</v>
      </c>
      <c r="K75" s="10">
        <v>108798.6</v>
      </c>
      <c r="L75" s="10">
        <v>108737.7</v>
      </c>
      <c r="M75" s="10">
        <v>135331.29999999999</v>
      </c>
      <c r="N75" s="10">
        <v>164379.4</v>
      </c>
      <c r="O75" s="10">
        <v>184592.7</v>
      </c>
      <c r="P75" s="10">
        <v>192580.1</v>
      </c>
      <c r="Q75" s="10">
        <v>231244.7</v>
      </c>
      <c r="R75" s="10">
        <v>273504.2</v>
      </c>
      <c r="S75" s="10">
        <v>302460.59999999998</v>
      </c>
      <c r="T75" s="10">
        <v>303095.3</v>
      </c>
      <c r="U75" s="10">
        <v>289910.2</v>
      </c>
      <c r="V75" s="10">
        <v>277145</v>
      </c>
      <c r="W75" s="10">
        <v>271930.59999999998</v>
      </c>
      <c r="X75" s="10">
        <v>285486.59999999998</v>
      </c>
      <c r="Y75" s="10">
        <v>342322.2</v>
      </c>
      <c r="Z75" s="10">
        <v>395917.8</v>
      </c>
      <c r="AA75" s="10">
        <v>428928.6</v>
      </c>
      <c r="AB75" s="10">
        <v>427254.8</v>
      </c>
      <c r="AC75" s="10">
        <v>408700.4</v>
      </c>
      <c r="AD75" s="10">
        <v>391694</v>
      </c>
      <c r="AE75" s="10">
        <v>376143</v>
      </c>
      <c r="AF75" s="10">
        <v>361006.3</v>
      </c>
      <c r="AG75" s="10">
        <v>346065.8</v>
      </c>
    </row>
    <row r="76" spans="2:33" x14ac:dyDescent="0.3">
      <c r="B76" s="24" t="str">
        <f t="shared" si="41"/>
        <v>Retire TY GR3 CR4 and CR6</v>
      </c>
      <c r="C76" s="23">
        <f t="shared" si="40"/>
        <v>2433.3325585630496</v>
      </c>
      <c r="D76" s="10">
        <v>0</v>
      </c>
      <c r="E76" s="10">
        <v>0</v>
      </c>
      <c r="F76" s="10">
        <v>5190.5959999999995</v>
      </c>
      <c r="G76" s="10">
        <v>41537.61</v>
      </c>
      <c r="H76" s="10">
        <v>80476.11</v>
      </c>
      <c r="I76" s="10">
        <v>118709.6</v>
      </c>
      <c r="J76" s="10">
        <v>119304.1</v>
      </c>
      <c r="K76" s="10">
        <v>154648.29999999999</v>
      </c>
      <c r="L76" s="10">
        <v>193176.1</v>
      </c>
      <c r="M76" s="10">
        <v>220308</v>
      </c>
      <c r="N76" s="10">
        <v>223085.9</v>
      </c>
      <c r="O76" s="10">
        <v>213979.3</v>
      </c>
      <c r="P76" s="10">
        <v>211879.1</v>
      </c>
      <c r="Q76" s="10">
        <v>249987.5</v>
      </c>
      <c r="R76" s="10">
        <v>291706.40000000002</v>
      </c>
      <c r="S76" s="10">
        <v>320011.40000000002</v>
      </c>
      <c r="T76" s="10">
        <v>319769.90000000002</v>
      </c>
      <c r="U76" s="10">
        <v>305602.3</v>
      </c>
      <c r="V76" s="10">
        <v>291854.40000000002</v>
      </c>
      <c r="W76" s="10">
        <v>286382.40000000002</v>
      </c>
      <c r="X76" s="10">
        <v>329773.90000000002</v>
      </c>
      <c r="Y76" s="10">
        <v>378385</v>
      </c>
      <c r="Z76" s="10">
        <v>410886.2</v>
      </c>
      <c r="AA76" s="10">
        <v>409454.3</v>
      </c>
      <c r="AB76" s="10">
        <v>392718.7</v>
      </c>
      <c r="AC76" s="10">
        <v>377731.8</v>
      </c>
      <c r="AD76" s="10">
        <v>363194.1</v>
      </c>
      <c r="AE76" s="10">
        <v>357800.3</v>
      </c>
      <c r="AF76" s="10">
        <v>363830.8</v>
      </c>
      <c r="AG76" s="10">
        <v>361832</v>
      </c>
    </row>
    <row r="77" spans="2:33" x14ac:dyDescent="0.3">
      <c r="B77" s="24" t="str">
        <f t="shared" si="41"/>
        <v>Retire TY GR3 CR4 CR6 and BR1-2</v>
      </c>
      <c r="C77" s="23">
        <f t="shared" si="40"/>
        <v>2679.8886149698756</v>
      </c>
      <c r="D77" s="10">
        <v>0</v>
      </c>
      <c r="E77" s="10">
        <v>0</v>
      </c>
      <c r="F77" s="10">
        <v>5190.5959999999995</v>
      </c>
      <c r="G77" s="10">
        <v>41537.61</v>
      </c>
      <c r="H77" s="10">
        <v>85929.48</v>
      </c>
      <c r="I77" s="10">
        <v>162350</v>
      </c>
      <c r="J77" s="10">
        <v>198124.79999999999</v>
      </c>
      <c r="K77" s="10">
        <v>223135.2</v>
      </c>
      <c r="L77" s="10">
        <v>225039</v>
      </c>
      <c r="M77" s="10">
        <v>215803.7</v>
      </c>
      <c r="N77" s="10">
        <v>213498.8</v>
      </c>
      <c r="O77" s="10">
        <v>249588.9</v>
      </c>
      <c r="P77" s="10">
        <v>289115.59999999998</v>
      </c>
      <c r="Q77" s="10">
        <v>315874.7</v>
      </c>
      <c r="R77" s="10">
        <v>315462.8</v>
      </c>
      <c r="S77" s="10">
        <v>301795.90000000002</v>
      </c>
      <c r="T77" s="10">
        <v>288528.40000000002</v>
      </c>
      <c r="U77" s="10">
        <v>283138.09999999998</v>
      </c>
      <c r="V77" s="10">
        <v>323195.3</v>
      </c>
      <c r="W77" s="10">
        <v>367158.9</v>
      </c>
      <c r="X77" s="10">
        <v>396904.1</v>
      </c>
      <c r="Y77" s="10">
        <v>395466.8</v>
      </c>
      <c r="Z77" s="10">
        <v>379463.1</v>
      </c>
      <c r="AA77" s="10">
        <v>365123.9</v>
      </c>
      <c r="AB77" s="10">
        <v>359327.8</v>
      </c>
      <c r="AC77" s="10">
        <v>364347.5</v>
      </c>
      <c r="AD77" s="10">
        <v>370619.7</v>
      </c>
      <c r="AE77" s="10">
        <v>379612.5</v>
      </c>
      <c r="AF77" s="10">
        <v>377543.8</v>
      </c>
      <c r="AG77" s="10">
        <v>368308.6</v>
      </c>
    </row>
    <row r="78" spans="2:33" x14ac:dyDescent="0.3">
      <c r="B78" s="24" t="str">
        <f t="shared" si="41"/>
        <v>Retire TY GR3 and CR</v>
      </c>
      <c r="C78" s="23">
        <f t="shared" si="40"/>
        <v>2603.7484690412366</v>
      </c>
      <c r="D78" s="10">
        <v>0</v>
      </c>
      <c r="E78" s="10">
        <v>0</v>
      </c>
      <c r="F78" s="10">
        <v>5190.5959999999995</v>
      </c>
      <c r="G78" s="10">
        <v>41537.61</v>
      </c>
      <c r="H78" s="10">
        <v>80476.11</v>
      </c>
      <c r="I78" s="10">
        <v>124299.3</v>
      </c>
      <c r="J78" s="10">
        <v>158306.1</v>
      </c>
      <c r="K78" s="10">
        <v>195462.5</v>
      </c>
      <c r="L78" s="10">
        <v>221540.5</v>
      </c>
      <c r="M78" s="10">
        <v>223893.9</v>
      </c>
      <c r="N78" s="10">
        <v>214793.4</v>
      </c>
      <c r="O78" s="10">
        <v>212652.3</v>
      </c>
      <c r="P78" s="10">
        <v>249739.1</v>
      </c>
      <c r="Q78" s="10">
        <v>290348.40000000002</v>
      </c>
      <c r="R78" s="10">
        <v>317870.90000000002</v>
      </c>
      <c r="S78" s="10">
        <v>317543.09999999998</v>
      </c>
      <c r="T78" s="10">
        <v>303628.90000000002</v>
      </c>
      <c r="U78" s="10">
        <v>295609.5</v>
      </c>
      <c r="V78" s="10">
        <v>320883.40000000002</v>
      </c>
      <c r="W78" s="10">
        <v>349227.8</v>
      </c>
      <c r="X78" s="10">
        <v>367656.1</v>
      </c>
      <c r="Y78" s="10">
        <v>363633.4</v>
      </c>
      <c r="Z78" s="10">
        <v>354320.3</v>
      </c>
      <c r="AA78" s="10">
        <v>383824.4</v>
      </c>
      <c r="AB78" s="10">
        <v>417958.3</v>
      </c>
      <c r="AC78" s="10">
        <v>439714.4</v>
      </c>
      <c r="AD78" s="10">
        <v>434940.2</v>
      </c>
      <c r="AE78" s="10">
        <v>417158.7</v>
      </c>
      <c r="AF78" s="10">
        <v>399769.4</v>
      </c>
      <c r="AG78" s="10">
        <v>384146.9</v>
      </c>
    </row>
    <row r="79" spans="2:33" x14ac:dyDescent="0.3">
      <c r="B79" s="24" t="str">
        <f t="shared" si="41"/>
        <v>Retire TY GR3 CR and GH3</v>
      </c>
      <c r="C79" s="23">
        <f t="shared" si="40"/>
        <v>3079.2567427993172</v>
      </c>
      <c r="D79" s="10">
        <v>0</v>
      </c>
      <c r="E79" s="10">
        <v>0</v>
      </c>
      <c r="F79" s="10">
        <v>8977.9490000000005</v>
      </c>
      <c r="G79" s="10">
        <v>71845.820000000007</v>
      </c>
      <c r="H79" s="10">
        <v>139196.1</v>
      </c>
      <c r="I79" s="10">
        <v>198116.1</v>
      </c>
      <c r="J79" s="10">
        <v>203125.4</v>
      </c>
      <c r="K79" s="10">
        <v>234946.6</v>
      </c>
      <c r="L79" s="10">
        <v>270190.5</v>
      </c>
      <c r="M79" s="10">
        <v>294253.90000000002</v>
      </c>
      <c r="N79" s="10">
        <v>294157.09999999998</v>
      </c>
      <c r="O79" s="10">
        <v>282267.59999999998</v>
      </c>
      <c r="P79" s="10">
        <v>277384.59999999998</v>
      </c>
      <c r="Q79" s="10">
        <v>312710</v>
      </c>
      <c r="R79" s="10">
        <v>351646</v>
      </c>
      <c r="S79" s="10">
        <v>377168.1</v>
      </c>
      <c r="T79" s="10">
        <v>374143.6</v>
      </c>
      <c r="U79" s="10">
        <v>357193.1</v>
      </c>
      <c r="V79" s="10">
        <v>340662.4</v>
      </c>
      <c r="W79" s="10">
        <v>332407.5</v>
      </c>
      <c r="X79" s="10">
        <v>373842.3</v>
      </c>
      <c r="Y79" s="10">
        <v>421322.8</v>
      </c>
      <c r="Z79" s="10">
        <v>452693.5</v>
      </c>
      <c r="AA79" s="10">
        <v>450131.1</v>
      </c>
      <c r="AB79" s="10">
        <v>432264.9</v>
      </c>
      <c r="AC79" s="10">
        <v>416147.6</v>
      </c>
      <c r="AD79" s="10">
        <v>400479.3</v>
      </c>
      <c r="AE79" s="10">
        <v>393955</v>
      </c>
      <c r="AF79" s="10">
        <v>398855.1</v>
      </c>
      <c r="AG79" s="10">
        <v>395725.7</v>
      </c>
    </row>
    <row r="80" spans="2:33" x14ac:dyDescent="0.3">
      <c r="B80" s="24" t="str">
        <f t="shared" si="41"/>
        <v>Retire TY GR3 CR and GH1</v>
      </c>
      <c r="C80" s="23">
        <f t="shared" si="40"/>
        <v>3055.3683427149967</v>
      </c>
      <c r="D80" s="10">
        <v>0</v>
      </c>
      <c r="E80" s="10">
        <v>0</v>
      </c>
      <c r="F80" s="10">
        <v>10381.19</v>
      </c>
      <c r="G80" s="10">
        <v>83075.23</v>
      </c>
      <c r="H80" s="10">
        <v>160952.20000000001</v>
      </c>
      <c r="I80" s="10">
        <v>227536.8</v>
      </c>
      <c r="J80" s="10">
        <v>228452.4</v>
      </c>
      <c r="K80" s="10">
        <v>218847.9</v>
      </c>
      <c r="L80" s="10">
        <v>215913.8</v>
      </c>
      <c r="M80" s="10">
        <v>249697.4</v>
      </c>
      <c r="N80" s="10">
        <v>287013.5</v>
      </c>
      <c r="O80" s="10">
        <v>312301.3</v>
      </c>
      <c r="P80" s="10">
        <v>311727.2</v>
      </c>
      <c r="Q80" s="10">
        <v>298536.8</v>
      </c>
      <c r="R80" s="10">
        <v>292707.5</v>
      </c>
      <c r="S80" s="10">
        <v>329122.3</v>
      </c>
      <c r="T80" s="10">
        <v>369330.5</v>
      </c>
      <c r="U80" s="10">
        <v>395445.6</v>
      </c>
      <c r="V80" s="10">
        <v>391569</v>
      </c>
      <c r="W80" s="10">
        <v>373061.4</v>
      </c>
      <c r="X80" s="10">
        <v>357242.4</v>
      </c>
      <c r="Y80" s="10">
        <v>350122.6</v>
      </c>
      <c r="Z80" s="10">
        <v>379702.7</v>
      </c>
      <c r="AA80" s="10">
        <v>412475.1</v>
      </c>
      <c r="AB80" s="10">
        <v>432897.5</v>
      </c>
      <c r="AC80" s="10">
        <v>427307.2</v>
      </c>
      <c r="AD80" s="10">
        <v>410340</v>
      </c>
      <c r="AE80" s="10">
        <v>403808.2</v>
      </c>
      <c r="AF80" s="10">
        <v>408853.7</v>
      </c>
      <c r="AG80" s="10">
        <v>406179.6</v>
      </c>
    </row>
    <row r="81" spans="2:33" x14ac:dyDescent="0.3">
      <c r="B81" s="24" t="str">
        <f t="shared" si="41"/>
        <v>Retire TY GR and CR</v>
      </c>
      <c r="C81" s="23">
        <f t="shared" si="40"/>
        <v>2679.8885640350609</v>
      </c>
      <c r="D81" s="10">
        <v>0</v>
      </c>
      <c r="E81" s="10">
        <v>0</v>
      </c>
      <c r="F81" s="10">
        <v>5190.5959999999995</v>
      </c>
      <c r="G81" s="10">
        <v>41537.61</v>
      </c>
      <c r="H81" s="10">
        <v>85929.48</v>
      </c>
      <c r="I81" s="10">
        <v>162350</v>
      </c>
      <c r="J81" s="10">
        <v>198124.79999999999</v>
      </c>
      <c r="K81" s="10">
        <v>223135.2</v>
      </c>
      <c r="L81" s="10">
        <v>225039</v>
      </c>
      <c r="M81" s="10">
        <v>215803.7</v>
      </c>
      <c r="N81" s="10">
        <v>213498.8</v>
      </c>
      <c r="O81" s="10">
        <v>249588.9</v>
      </c>
      <c r="P81" s="10">
        <v>289115.5</v>
      </c>
      <c r="Q81" s="10">
        <v>315874.7</v>
      </c>
      <c r="R81" s="10">
        <v>315462.8</v>
      </c>
      <c r="S81" s="10">
        <v>301795.90000000002</v>
      </c>
      <c r="T81" s="10">
        <v>288528.40000000002</v>
      </c>
      <c r="U81" s="10">
        <v>283138.09999999998</v>
      </c>
      <c r="V81" s="10">
        <v>323195.3</v>
      </c>
      <c r="W81" s="10">
        <v>367158.9</v>
      </c>
      <c r="X81" s="10">
        <v>396904.1</v>
      </c>
      <c r="Y81" s="10">
        <v>395466.8</v>
      </c>
      <c r="Z81" s="10">
        <v>379463.1</v>
      </c>
      <c r="AA81" s="10">
        <v>365123.8</v>
      </c>
      <c r="AB81" s="10">
        <v>359327.8</v>
      </c>
      <c r="AC81" s="10">
        <v>364347.5</v>
      </c>
      <c r="AD81" s="10">
        <v>370619.8</v>
      </c>
      <c r="AE81" s="10">
        <v>379612.4</v>
      </c>
      <c r="AF81" s="10">
        <v>377543.9</v>
      </c>
      <c r="AG81" s="10">
        <v>368308.6</v>
      </c>
    </row>
    <row r="82" spans="2:33" x14ac:dyDescent="0.3">
      <c r="B82" s="24" t="str">
        <f t="shared" si="41"/>
        <v>Retire TY GR CR and MC4</v>
      </c>
      <c r="C82" s="23">
        <f t="shared" si="40"/>
        <v>3141.7008136146774</v>
      </c>
      <c r="D82" s="10">
        <v>0</v>
      </c>
      <c r="E82" s="10">
        <v>0</v>
      </c>
      <c r="F82" s="10">
        <v>10381.19</v>
      </c>
      <c r="G82" s="10">
        <v>83075.23</v>
      </c>
      <c r="H82" s="10">
        <v>160952.20000000001</v>
      </c>
      <c r="I82" s="10">
        <v>227536.8</v>
      </c>
      <c r="J82" s="10">
        <v>228452.4</v>
      </c>
      <c r="K82" s="10">
        <v>224720.6</v>
      </c>
      <c r="L82" s="10">
        <v>256890.3</v>
      </c>
      <c r="M82" s="10">
        <v>292577.8</v>
      </c>
      <c r="N82" s="10">
        <v>316813.90000000002</v>
      </c>
      <c r="O82" s="10">
        <v>316068.7</v>
      </c>
      <c r="P82" s="10">
        <v>303014.90000000002</v>
      </c>
      <c r="Q82" s="10">
        <v>290332.09999999998</v>
      </c>
      <c r="R82" s="10">
        <v>284964</v>
      </c>
      <c r="S82" s="10">
        <v>321798.3</v>
      </c>
      <c r="T82" s="10">
        <v>362260.2</v>
      </c>
      <c r="U82" s="10">
        <v>388483.2</v>
      </c>
      <c r="V82" s="10">
        <v>384714.6</v>
      </c>
      <c r="W82" s="10">
        <v>366314.8</v>
      </c>
      <c r="X82" s="10">
        <v>350603.6</v>
      </c>
      <c r="Y82" s="10">
        <v>345835</v>
      </c>
      <c r="Z82" s="10">
        <v>391231.6</v>
      </c>
      <c r="AA82" s="10">
        <v>440940.4</v>
      </c>
      <c r="AB82" s="10">
        <v>473723.7</v>
      </c>
      <c r="AC82" s="10">
        <v>472137.3</v>
      </c>
      <c r="AD82" s="10">
        <v>454440.2</v>
      </c>
      <c r="AE82" s="10">
        <v>437267.6</v>
      </c>
      <c r="AF82" s="10">
        <v>420566.6</v>
      </c>
      <c r="AG82" s="10">
        <v>404290.2</v>
      </c>
    </row>
    <row r="83" spans="2:33" x14ac:dyDescent="0.3">
      <c r="B83" s="24" t="str">
        <f t="shared" si="41"/>
        <v>Retire TY GR CR and TC1</v>
      </c>
      <c r="C83" s="23">
        <f t="shared" si="40"/>
        <v>3055.3683330137251</v>
      </c>
      <c r="D83" s="10">
        <v>0</v>
      </c>
      <c r="E83" s="10">
        <v>0</v>
      </c>
      <c r="F83" s="10">
        <v>10381.19</v>
      </c>
      <c r="G83" s="10">
        <v>83075.23</v>
      </c>
      <c r="H83" s="10">
        <v>160952.20000000001</v>
      </c>
      <c r="I83" s="10">
        <v>227536.8</v>
      </c>
      <c r="J83" s="10">
        <v>228452.4</v>
      </c>
      <c r="K83" s="10">
        <v>218847.9</v>
      </c>
      <c r="L83" s="10">
        <v>215913.8</v>
      </c>
      <c r="M83" s="10">
        <v>249697.4</v>
      </c>
      <c r="N83" s="10">
        <v>287013.5</v>
      </c>
      <c r="O83" s="10">
        <v>312301.3</v>
      </c>
      <c r="P83" s="10">
        <v>311727.2</v>
      </c>
      <c r="Q83" s="10">
        <v>298536.8</v>
      </c>
      <c r="R83" s="10">
        <v>292707.5</v>
      </c>
      <c r="S83" s="10">
        <v>329122.40000000002</v>
      </c>
      <c r="T83" s="10">
        <v>369330.4</v>
      </c>
      <c r="U83" s="10">
        <v>395445.6</v>
      </c>
      <c r="V83" s="10">
        <v>391569</v>
      </c>
      <c r="W83" s="10">
        <v>373061.4</v>
      </c>
      <c r="X83" s="10">
        <v>357242.4</v>
      </c>
      <c r="Y83" s="10">
        <v>350122.5</v>
      </c>
      <c r="Z83" s="10">
        <v>379702.7</v>
      </c>
      <c r="AA83" s="10">
        <v>412475</v>
      </c>
      <c r="AB83" s="10">
        <v>432897.5</v>
      </c>
      <c r="AC83" s="10">
        <v>427307.3</v>
      </c>
      <c r="AD83" s="10">
        <v>410340</v>
      </c>
      <c r="AE83" s="10">
        <v>403808.2</v>
      </c>
      <c r="AF83" s="10">
        <v>408853.8</v>
      </c>
      <c r="AG83" s="10">
        <v>406179.6</v>
      </c>
    </row>
    <row r="84" spans="2:33" x14ac:dyDescent="0.3">
      <c r="B84" s="24" t="str">
        <f t="shared" si="41"/>
        <v>Retire TY GR CR and GH4</v>
      </c>
      <c r="C84" s="23">
        <f t="shared" si="40"/>
        <v>3173.4044331012819</v>
      </c>
      <c r="D84" s="10">
        <v>0</v>
      </c>
      <c r="E84" s="10">
        <v>0</v>
      </c>
      <c r="F84" s="10">
        <v>10381.19</v>
      </c>
      <c r="G84" s="10">
        <v>83075.23</v>
      </c>
      <c r="H84" s="10">
        <v>160952.20000000001</v>
      </c>
      <c r="I84" s="10">
        <v>227536.8</v>
      </c>
      <c r="J84" s="10">
        <v>228452.4</v>
      </c>
      <c r="K84" s="10">
        <v>224720.6</v>
      </c>
      <c r="L84" s="10">
        <v>256890.3</v>
      </c>
      <c r="M84" s="10">
        <v>292577.8</v>
      </c>
      <c r="N84" s="10">
        <v>316813.90000000002</v>
      </c>
      <c r="O84" s="10">
        <v>316068.7</v>
      </c>
      <c r="P84" s="10">
        <v>303014.90000000002</v>
      </c>
      <c r="Q84" s="10">
        <v>290332.09999999998</v>
      </c>
      <c r="R84" s="10">
        <v>284964</v>
      </c>
      <c r="S84" s="10">
        <v>321798.3</v>
      </c>
      <c r="T84" s="10">
        <v>362260.2</v>
      </c>
      <c r="U84" s="10">
        <v>388483.2</v>
      </c>
      <c r="V84" s="10">
        <v>384714.5</v>
      </c>
      <c r="W84" s="10">
        <v>366314.8</v>
      </c>
      <c r="X84" s="10">
        <v>358699.2</v>
      </c>
      <c r="Y84" s="10">
        <v>402321.5</v>
      </c>
      <c r="Z84" s="10">
        <v>450342.8</v>
      </c>
      <c r="AA84" s="10">
        <v>482020.6</v>
      </c>
      <c r="AB84" s="10">
        <v>478917.2</v>
      </c>
      <c r="AC84" s="10">
        <v>460127.3</v>
      </c>
      <c r="AD84" s="10">
        <v>443130.1</v>
      </c>
      <c r="AE84" s="10">
        <v>426593</v>
      </c>
      <c r="AF84" s="10">
        <v>410470.2</v>
      </c>
      <c r="AG84" s="10">
        <v>394543.7</v>
      </c>
    </row>
    <row r="85" spans="2:33" x14ac:dyDescent="0.3">
      <c r="B85" s="24" t="str">
        <f t="shared" si="41"/>
        <v>Retire TY GR CR and MC3</v>
      </c>
      <c r="C85" s="23">
        <f t="shared" si="40"/>
        <v>3055.3684143822602</v>
      </c>
      <c r="D85" s="10">
        <v>0</v>
      </c>
      <c r="E85" s="10">
        <v>0</v>
      </c>
      <c r="F85" s="10">
        <v>10381.19</v>
      </c>
      <c r="G85" s="10">
        <v>83075.23</v>
      </c>
      <c r="H85" s="10">
        <v>160952.20000000001</v>
      </c>
      <c r="I85" s="10">
        <v>227536.8</v>
      </c>
      <c r="J85" s="10">
        <v>228452.4</v>
      </c>
      <c r="K85" s="10">
        <v>218847.9</v>
      </c>
      <c r="L85" s="10">
        <v>215913.8</v>
      </c>
      <c r="M85" s="10">
        <v>249697.4</v>
      </c>
      <c r="N85" s="10">
        <v>287013.59999999998</v>
      </c>
      <c r="O85" s="10">
        <v>312301.3</v>
      </c>
      <c r="P85" s="10">
        <v>311727.2</v>
      </c>
      <c r="Q85" s="10">
        <v>298536.8</v>
      </c>
      <c r="R85" s="10">
        <v>292707.5</v>
      </c>
      <c r="S85" s="10">
        <v>329122.3</v>
      </c>
      <c r="T85" s="10">
        <v>369330.5</v>
      </c>
      <c r="U85" s="10">
        <v>395445.6</v>
      </c>
      <c r="V85" s="10">
        <v>391569</v>
      </c>
      <c r="W85" s="10">
        <v>373061.4</v>
      </c>
      <c r="X85" s="10">
        <v>357242.4</v>
      </c>
      <c r="Y85" s="10">
        <v>350122.5</v>
      </c>
      <c r="Z85" s="10">
        <v>379702.8</v>
      </c>
      <c r="AA85" s="10">
        <v>412475.1</v>
      </c>
      <c r="AB85" s="10">
        <v>432897.6</v>
      </c>
      <c r="AC85" s="10">
        <v>427307.2</v>
      </c>
      <c r="AD85" s="10">
        <v>410340</v>
      </c>
      <c r="AE85" s="10">
        <v>403808.2</v>
      </c>
      <c r="AF85" s="10">
        <v>408853.7</v>
      </c>
      <c r="AG85" s="10">
        <v>406179.6</v>
      </c>
    </row>
    <row r="86" spans="2:33" x14ac:dyDescent="0.3">
      <c r="B86" s="24" t="str">
        <f t="shared" si="41"/>
        <v>Retire TY GR CR and GH2</v>
      </c>
      <c r="C86" s="23">
        <f t="shared" si="40"/>
        <v>3173.404483410975</v>
      </c>
      <c r="D86" s="10">
        <v>0</v>
      </c>
      <c r="E86" s="10">
        <v>0</v>
      </c>
      <c r="F86" s="10">
        <v>10381.19</v>
      </c>
      <c r="G86" s="10">
        <v>83075.23</v>
      </c>
      <c r="H86" s="10">
        <v>160952.20000000001</v>
      </c>
      <c r="I86" s="10">
        <v>227536.8</v>
      </c>
      <c r="J86" s="10">
        <v>228452.4</v>
      </c>
      <c r="K86" s="10">
        <v>224720.6</v>
      </c>
      <c r="L86" s="10">
        <v>256890.3</v>
      </c>
      <c r="M86" s="10">
        <v>292577.8</v>
      </c>
      <c r="N86" s="10">
        <v>316813.90000000002</v>
      </c>
      <c r="O86" s="10">
        <v>316068.7</v>
      </c>
      <c r="P86" s="10">
        <v>303014.90000000002</v>
      </c>
      <c r="Q86" s="10">
        <v>290332.09999999998</v>
      </c>
      <c r="R86" s="10">
        <v>284964.09999999998</v>
      </c>
      <c r="S86" s="10">
        <v>321798.3</v>
      </c>
      <c r="T86" s="10">
        <v>362260.2</v>
      </c>
      <c r="U86" s="10">
        <v>388483.2</v>
      </c>
      <c r="V86" s="10">
        <v>384714.6</v>
      </c>
      <c r="W86" s="10">
        <v>366314.8</v>
      </c>
      <c r="X86" s="10">
        <v>358699.2</v>
      </c>
      <c r="Y86" s="10">
        <v>402321.5</v>
      </c>
      <c r="Z86" s="10">
        <v>450342.8</v>
      </c>
      <c r="AA86" s="10">
        <v>482020.6</v>
      </c>
      <c r="AB86" s="10">
        <v>478917.1</v>
      </c>
      <c r="AC86" s="10">
        <v>460127.3</v>
      </c>
      <c r="AD86" s="10">
        <v>443130.1</v>
      </c>
      <c r="AE86" s="10">
        <v>426593</v>
      </c>
      <c r="AF86" s="10">
        <v>410470.2</v>
      </c>
      <c r="AG86" s="10">
        <v>394543.7</v>
      </c>
    </row>
    <row r="87" spans="2:33" x14ac:dyDescent="0.3">
      <c r="B87" s="24" t="str">
        <f t="shared" si="41"/>
        <v>Retire TY GR CR and MC1-2</v>
      </c>
      <c r="C87" s="23">
        <f t="shared" si="40"/>
        <v>3281.8158078236575</v>
      </c>
      <c r="D87" s="10">
        <v>0</v>
      </c>
      <c r="E87" s="10">
        <v>0</v>
      </c>
      <c r="F87" s="10">
        <v>10381.19</v>
      </c>
      <c r="G87" s="10">
        <v>83075.23</v>
      </c>
      <c r="H87" s="10">
        <v>160952.20000000001</v>
      </c>
      <c r="I87" s="10">
        <v>227536.8</v>
      </c>
      <c r="J87" s="10">
        <v>234181.9</v>
      </c>
      <c r="K87" s="10">
        <v>264697.7</v>
      </c>
      <c r="L87" s="10">
        <v>298724.90000000002</v>
      </c>
      <c r="M87" s="10">
        <v>321651.40000000002</v>
      </c>
      <c r="N87" s="10">
        <v>320489.5</v>
      </c>
      <c r="O87" s="10">
        <v>307568.90000000002</v>
      </c>
      <c r="P87" s="10">
        <v>299858.5</v>
      </c>
      <c r="Q87" s="10">
        <v>321574.5</v>
      </c>
      <c r="R87" s="10">
        <v>346004.3</v>
      </c>
      <c r="S87" s="10">
        <v>360684.1</v>
      </c>
      <c r="T87" s="10">
        <v>354534.6</v>
      </c>
      <c r="U87" s="10">
        <v>345741.4</v>
      </c>
      <c r="V87" s="10">
        <v>382378.4</v>
      </c>
      <c r="W87" s="10">
        <v>423044.3</v>
      </c>
      <c r="X87" s="10">
        <v>450872</v>
      </c>
      <c r="Y87" s="10">
        <v>448767.2</v>
      </c>
      <c r="Z87" s="10">
        <v>430906.2</v>
      </c>
      <c r="AA87" s="10">
        <v>413520.1</v>
      </c>
      <c r="AB87" s="10">
        <v>405927</v>
      </c>
      <c r="AC87" s="10">
        <v>410399.6</v>
      </c>
      <c r="AD87" s="10">
        <v>416124.6</v>
      </c>
      <c r="AE87" s="10">
        <v>424570.2</v>
      </c>
      <c r="AF87" s="10">
        <v>420574.8</v>
      </c>
      <c r="AG87" s="10">
        <v>408033.2</v>
      </c>
    </row>
    <row r="88" spans="2:33" x14ac:dyDescent="0.3">
      <c r="B88" s="24" t="str">
        <f t="shared" si="41"/>
        <v>Retire TY GR CR and BR1-2</v>
      </c>
      <c r="C88" s="23">
        <f t="shared" si="40"/>
        <v>3004.9922704178498</v>
      </c>
      <c r="D88" s="10">
        <v>0</v>
      </c>
      <c r="E88" s="10">
        <v>0</v>
      </c>
      <c r="F88" s="10">
        <v>8977.9490000000005</v>
      </c>
      <c r="G88" s="10">
        <v>71845.820000000007</v>
      </c>
      <c r="H88" s="10">
        <v>139196.1</v>
      </c>
      <c r="I88" s="10">
        <v>198116.1</v>
      </c>
      <c r="J88" s="10">
        <v>201576.6</v>
      </c>
      <c r="K88" s="10">
        <v>222551.4</v>
      </c>
      <c r="L88" s="10">
        <v>246175.8</v>
      </c>
      <c r="M88" s="10">
        <v>261779</v>
      </c>
      <c r="N88" s="10">
        <v>259876.7</v>
      </c>
      <c r="O88" s="10">
        <v>255910.3</v>
      </c>
      <c r="P88" s="10">
        <v>291118.3</v>
      </c>
      <c r="Q88" s="10">
        <v>329800.3</v>
      </c>
      <c r="R88" s="10">
        <v>355474.1</v>
      </c>
      <c r="S88" s="10">
        <v>353398.8</v>
      </c>
      <c r="T88" s="10">
        <v>337737.2</v>
      </c>
      <c r="U88" s="10">
        <v>330002.5</v>
      </c>
      <c r="V88" s="10">
        <v>367760.3</v>
      </c>
      <c r="W88" s="10">
        <v>409603</v>
      </c>
      <c r="X88" s="10">
        <v>438210.6</v>
      </c>
      <c r="Y88" s="10">
        <v>436461.8</v>
      </c>
      <c r="Z88" s="10">
        <v>418957.1</v>
      </c>
      <c r="AA88" s="10">
        <v>401927.2</v>
      </c>
      <c r="AB88" s="10">
        <v>386236.8</v>
      </c>
      <c r="AC88" s="10">
        <v>380161.4</v>
      </c>
      <c r="AD88" s="10">
        <v>384960.3</v>
      </c>
      <c r="AE88" s="10">
        <v>390856.2</v>
      </c>
      <c r="AF88" s="10">
        <v>399540.6</v>
      </c>
      <c r="AG88" s="10">
        <v>396887.3</v>
      </c>
    </row>
    <row r="89" spans="2:33" x14ac:dyDescent="0.3">
      <c r="B89" s="24" t="str">
        <f t="shared" si="41"/>
        <v>Retire TY GR CR BR1-2 and MC1-2</v>
      </c>
      <c r="C89" s="23">
        <f t="shared" si="40"/>
        <v>3478.6459293612284</v>
      </c>
      <c r="D89" s="10">
        <v>0</v>
      </c>
      <c r="E89" s="10">
        <v>0</v>
      </c>
      <c r="F89" s="10">
        <v>10381.19</v>
      </c>
      <c r="G89" s="10">
        <v>83075.23</v>
      </c>
      <c r="H89" s="10">
        <v>160952.20000000001</v>
      </c>
      <c r="I89" s="10">
        <v>233126.5</v>
      </c>
      <c r="J89" s="10">
        <v>273183.90000000002</v>
      </c>
      <c r="K89" s="10">
        <v>305511.90000000002</v>
      </c>
      <c r="L89" s="10">
        <v>327089.40000000002</v>
      </c>
      <c r="M89" s="10">
        <v>325237.3</v>
      </c>
      <c r="N89" s="10">
        <v>312197</v>
      </c>
      <c r="O89" s="10">
        <v>306241.90000000002</v>
      </c>
      <c r="P89" s="10">
        <v>339514.8</v>
      </c>
      <c r="Q89" s="10">
        <v>376309.9</v>
      </c>
      <c r="R89" s="10">
        <v>400018.6</v>
      </c>
      <c r="S89" s="10">
        <v>395876.7</v>
      </c>
      <c r="T89" s="10">
        <v>378148.6</v>
      </c>
      <c r="U89" s="10">
        <v>368347.4</v>
      </c>
      <c r="V89" s="10">
        <v>404038.6</v>
      </c>
      <c r="W89" s="10">
        <v>443814.8</v>
      </c>
      <c r="X89" s="10">
        <v>470662</v>
      </c>
      <c r="Y89" s="10">
        <v>467458.9</v>
      </c>
      <c r="Z89" s="10">
        <v>448499.9</v>
      </c>
      <c r="AA89" s="10">
        <v>431234.9</v>
      </c>
      <c r="AB89" s="10">
        <v>415617</v>
      </c>
      <c r="AC89" s="10">
        <v>408702.3</v>
      </c>
      <c r="AD89" s="10">
        <v>412661.6</v>
      </c>
      <c r="AE89" s="10">
        <v>417718</v>
      </c>
      <c r="AF89" s="10">
        <v>425563</v>
      </c>
      <c r="AG89" s="10">
        <v>422070.1</v>
      </c>
    </row>
    <row r="90" spans="2:33" x14ac:dyDescent="0.3">
      <c r="B90" s="22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</row>
    <row r="91" spans="2:33" x14ac:dyDescent="0.3">
      <c r="B91" s="21" t="str">
        <f>B70&amp;" Delta"</f>
        <v>New Unit Capital Delta</v>
      </c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</row>
    <row r="92" spans="2:33" x14ac:dyDescent="0.3">
      <c r="B92" s="22" t="str">
        <f>B71</f>
        <v>No Retirements</v>
      </c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</row>
    <row r="93" spans="2:33" x14ac:dyDescent="0.3">
      <c r="B93" s="24" t="str">
        <f>B72</f>
        <v>Retire TY</v>
      </c>
      <c r="C93" s="23">
        <f t="shared" ref="C93:AG93" si="42">C72-C$71</f>
        <v>104.17240307154611</v>
      </c>
      <c r="D93" s="23">
        <f t="shared" si="42"/>
        <v>0</v>
      </c>
      <c r="E93" s="23">
        <f t="shared" si="42"/>
        <v>0</v>
      </c>
      <c r="F93" s="23">
        <f t="shared" si="42"/>
        <v>5190.5959999999995</v>
      </c>
      <c r="G93" s="23">
        <f t="shared" si="42"/>
        <v>36217.25</v>
      </c>
      <c r="H93" s="23">
        <f t="shared" si="42"/>
        <v>37900.06</v>
      </c>
      <c r="I93" s="23">
        <f t="shared" si="42"/>
        <v>36221.479999999996</v>
      </c>
      <c r="J93" s="23">
        <f t="shared" si="42"/>
        <v>-8102.6999999999971</v>
      </c>
      <c r="K93" s="23">
        <f t="shared" si="42"/>
        <v>-7615.3999999999942</v>
      </c>
      <c r="L93" s="23">
        <f t="shared" si="42"/>
        <v>-7173.1000000000058</v>
      </c>
      <c r="M93" s="23">
        <f t="shared" si="42"/>
        <v>-6771</v>
      </c>
      <c r="N93" s="23">
        <f t="shared" si="42"/>
        <v>-6405.3999999999942</v>
      </c>
      <c r="O93" s="23">
        <f t="shared" si="42"/>
        <v>-6183.8999999999942</v>
      </c>
      <c r="P93" s="23">
        <f t="shared" si="42"/>
        <v>-6089.5</v>
      </c>
      <c r="Q93" s="23">
        <f t="shared" si="42"/>
        <v>-5995.1000000000058</v>
      </c>
      <c r="R93" s="23">
        <f t="shared" si="42"/>
        <v>-5900.7000000000116</v>
      </c>
      <c r="S93" s="23">
        <f t="shared" si="42"/>
        <v>-5806.3000000000175</v>
      </c>
      <c r="T93" s="23">
        <f t="shared" si="42"/>
        <v>-3729.1000000000058</v>
      </c>
      <c r="U93" s="23">
        <f t="shared" si="42"/>
        <v>10249.399999999994</v>
      </c>
      <c r="V93" s="23">
        <f t="shared" si="42"/>
        <v>25217.799999999988</v>
      </c>
      <c r="W93" s="23">
        <f t="shared" si="42"/>
        <v>36142.100000000035</v>
      </c>
      <c r="X93" s="23">
        <f t="shared" si="42"/>
        <v>39663</v>
      </c>
      <c r="Y93" s="23">
        <f t="shared" si="42"/>
        <v>32945.800000000047</v>
      </c>
      <c r="Z93" s="23">
        <f t="shared" si="42"/>
        <v>-4926.2999999999884</v>
      </c>
      <c r="AA93" s="23">
        <f t="shared" si="42"/>
        <v>-8457</v>
      </c>
      <c r="AB93" s="23">
        <f t="shared" si="42"/>
        <v>3562.0999999999767</v>
      </c>
      <c r="AC93" s="23">
        <f t="shared" si="42"/>
        <v>28983.5</v>
      </c>
      <c r="AD93" s="23">
        <f t="shared" si="42"/>
        <v>31905.100000000035</v>
      </c>
      <c r="AE93" s="23">
        <f t="shared" si="42"/>
        <v>10477.899999999965</v>
      </c>
      <c r="AF93" s="23">
        <f t="shared" si="42"/>
        <v>-3067.7999999999884</v>
      </c>
      <c r="AG93" s="23">
        <f t="shared" si="42"/>
        <v>-7914.7999999999884</v>
      </c>
    </row>
    <row r="94" spans="2:33" x14ac:dyDescent="0.3">
      <c r="B94" s="24" t="str">
        <f t="shared" ref="B94:B110" si="43">B73</f>
        <v>Retire TY and GR3</v>
      </c>
      <c r="C94" s="23">
        <f>C73-C$72</f>
        <v>101.28228482880718</v>
      </c>
      <c r="D94" s="23">
        <f t="shared" ref="D94:AG94" si="44">D73-D$72</f>
        <v>0</v>
      </c>
      <c r="E94" s="23">
        <f t="shared" si="44"/>
        <v>0</v>
      </c>
      <c r="F94" s="23">
        <f t="shared" si="44"/>
        <v>-1403.2419999999997</v>
      </c>
      <c r="G94" s="23">
        <f t="shared" si="44"/>
        <v>-11229.400000000001</v>
      </c>
      <c r="H94" s="23">
        <f t="shared" si="44"/>
        <v>-21756.160000000003</v>
      </c>
      <c r="I94" s="23">
        <f t="shared" si="44"/>
        <v>-32092.229999999996</v>
      </c>
      <c r="J94" s="23">
        <f t="shared" si="44"/>
        <v>-26523.540000000008</v>
      </c>
      <c r="K94" s="23">
        <f t="shared" si="44"/>
        <v>4041.5999999999913</v>
      </c>
      <c r="L94" s="23">
        <f t="shared" si="44"/>
        <v>36606.799999999988</v>
      </c>
      <c r="M94" s="23">
        <f t="shared" si="44"/>
        <v>60566.199999999983</v>
      </c>
      <c r="N94" s="23">
        <f t="shared" si="44"/>
        <v>60169.700000000012</v>
      </c>
      <c r="O94" s="23">
        <f t="shared" si="44"/>
        <v>19498.899999999994</v>
      </c>
      <c r="P94" s="23">
        <f t="shared" si="44"/>
        <v>14844.800000000017</v>
      </c>
      <c r="Q94" s="23">
        <f t="shared" si="44"/>
        <v>26564.600000000006</v>
      </c>
      <c r="R94" s="23">
        <f t="shared" si="44"/>
        <v>52447.100000000035</v>
      </c>
      <c r="S94" s="23">
        <f t="shared" si="44"/>
        <v>63835.699999999983</v>
      </c>
      <c r="T94" s="23">
        <f t="shared" si="44"/>
        <v>53904.100000000035</v>
      </c>
      <c r="U94" s="23">
        <f t="shared" si="44"/>
        <v>-0.60000000000582077</v>
      </c>
      <c r="V94" s="23">
        <f t="shared" si="44"/>
        <v>-50524</v>
      </c>
      <c r="W94" s="23">
        <f t="shared" si="44"/>
        <v>-69016.700000000012</v>
      </c>
      <c r="X94" s="23">
        <f t="shared" si="44"/>
        <v>-15164.699999999953</v>
      </c>
      <c r="Y94" s="23">
        <f t="shared" si="44"/>
        <v>50596.5</v>
      </c>
      <c r="Z94" s="23">
        <f t="shared" si="44"/>
        <v>89605.700000000012</v>
      </c>
      <c r="AA94" s="23">
        <f t="shared" si="44"/>
        <v>57107.700000000012</v>
      </c>
      <c r="AB94" s="23">
        <f t="shared" si="44"/>
        <v>5579.0999999999767</v>
      </c>
      <c r="AC94" s="23">
        <f t="shared" si="44"/>
        <v>-31981.5</v>
      </c>
      <c r="AD94" s="23">
        <f t="shared" si="44"/>
        <v>-42393.400000000023</v>
      </c>
      <c r="AE94" s="23">
        <f t="shared" si="44"/>
        <v>-30654.299999999988</v>
      </c>
      <c r="AF94" s="23">
        <f t="shared" si="44"/>
        <v>-9262.5</v>
      </c>
      <c r="AG94" s="23">
        <f t="shared" si="44"/>
        <v>3781.5999999999767</v>
      </c>
    </row>
    <row r="95" spans="2:33" x14ac:dyDescent="0.3">
      <c r="B95" s="24" t="str">
        <f t="shared" si="43"/>
        <v>Retire TY GR3 and BR3</v>
      </c>
      <c r="C95" s="23">
        <f>C74-C$73</f>
        <v>330.37672795428807</v>
      </c>
      <c r="D95" s="23">
        <f t="shared" ref="D95:AG95" si="45">D74-D$73</f>
        <v>0</v>
      </c>
      <c r="E95" s="23">
        <f t="shared" si="45"/>
        <v>0</v>
      </c>
      <c r="F95" s="23">
        <f t="shared" si="45"/>
        <v>1403.2419999999997</v>
      </c>
      <c r="G95" s="23">
        <f t="shared" si="45"/>
        <v>11229.400000000001</v>
      </c>
      <c r="H95" s="23">
        <f t="shared" si="45"/>
        <v>21756.160000000003</v>
      </c>
      <c r="I95" s="23">
        <f t="shared" si="45"/>
        <v>32092.33</v>
      </c>
      <c r="J95" s="23">
        <f t="shared" si="45"/>
        <v>32253.040000000008</v>
      </c>
      <c r="K95" s="23">
        <f t="shared" si="45"/>
        <v>41808.099999999991</v>
      </c>
      <c r="L95" s="23">
        <f t="shared" si="45"/>
        <v>52223.800000000017</v>
      </c>
      <c r="M95" s="23">
        <f t="shared" si="45"/>
        <v>59558.700000000012</v>
      </c>
      <c r="N95" s="23">
        <f t="shared" si="45"/>
        <v>60309.699999999983</v>
      </c>
      <c r="O95" s="23">
        <f t="shared" si="45"/>
        <v>51365.399999999994</v>
      </c>
      <c r="P95" s="23">
        <f t="shared" si="45"/>
        <v>10253.399999999994</v>
      </c>
      <c r="Q95" s="23">
        <f t="shared" si="45"/>
        <v>5875.7999999999884</v>
      </c>
      <c r="R95" s="23">
        <f t="shared" si="45"/>
        <v>18117</v>
      </c>
      <c r="S95" s="23">
        <f t="shared" si="45"/>
        <v>44693.300000000047</v>
      </c>
      <c r="T95" s="23">
        <f t="shared" si="45"/>
        <v>56309.5</v>
      </c>
      <c r="U95" s="23">
        <f t="shared" si="45"/>
        <v>53590</v>
      </c>
      <c r="V95" s="23">
        <f t="shared" si="45"/>
        <v>43923.600000000035</v>
      </c>
      <c r="W95" s="23">
        <f t="shared" si="45"/>
        <v>25308.700000000012</v>
      </c>
      <c r="X95" s="23">
        <f t="shared" si="45"/>
        <v>13607.5</v>
      </c>
      <c r="Y95" s="23">
        <f t="shared" si="45"/>
        <v>9473.0999999999767</v>
      </c>
      <c r="Z95" s="23">
        <f t="shared" si="45"/>
        <v>9311.5</v>
      </c>
      <c r="AA95" s="23">
        <f t="shared" si="45"/>
        <v>9055.5</v>
      </c>
      <c r="AB95" s="23">
        <f t="shared" si="45"/>
        <v>9052.6000000000349</v>
      </c>
      <c r="AC95" s="23">
        <f t="shared" si="45"/>
        <v>9311.3000000000466</v>
      </c>
      <c r="AD95" s="23">
        <f t="shared" si="45"/>
        <v>9533.7000000000116</v>
      </c>
      <c r="AE95" s="23">
        <f t="shared" si="45"/>
        <v>9755.9000000000233</v>
      </c>
      <c r="AF95" s="23">
        <f t="shared" si="45"/>
        <v>9978.3999999999651</v>
      </c>
      <c r="AG95" s="23">
        <f t="shared" si="45"/>
        <v>8786.7000000000116</v>
      </c>
    </row>
    <row r="96" spans="2:33" x14ac:dyDescent="0.3">
      <c r="B96" s="24" t="str">
        <f t="shared" si="43"/>
        <v>Retire TY GR3 and CR4</v>
      </c>
      <c r="C96" s="23">
        <f>C75-C$73</f>
        <v>102.45636764597248</v>
      </c>
      <c r="D96" s="23">
        <f t="shared" ref="D96:AG96" si="46">D75-D$73</f>
        <v>0</v>
      </c>
      <c r="E96" s="23">
        <f t="shared" si="46"/>
        <v>0</v>
      </c>
      <c r="F96" s="23">
        <f t="shared" si="46"/>
        <v>1403.2419999999997</v>
      </c>
      <c r="G96" s="23">
        <f t="shared" si="46"/>
        <v>11229.400000000001</v>
      </c>
      <c r="H96" s="23">
        <f t="shared" si="46"/>
        <v>21756.160000000003</v>
      </c>
      <c r="I96" s="23">
        <f t="shared" si="46"/>
        <v>32092.33</v>
      </c>
      <c r="J96" s="23">
        <f t="shared" si="46"/>
        <v>26523.540000000008</v>
      </c>
      <c r="K96" s="23">
        <f t="shared" si="46"/>
        <v>-4041.5999999999913</v>
      </c>
      <c r="L96" s="23">
        <f t="shared" si="46"/>
        <v>-32214.599999999991</v>
      </c>
      <c r="M96" s="23">
        <f t="shared" si="46"/>
        <v>-25418</v>
      </c>
      <c r="N96" s="23">
        <f t="shared" si="46"/>
        <v>1603.1999999999825</v>
      </c>
      <c r="O96" s="23">
        <f t="shared" si="46"/>
        <v>21978.800000000017</v>
      </c>
      <c r="P96" s="23">
        <f t="shared" si="46"/>
        <v>-9045.6000000000058</v>
      </c>
      <c r="Q96" s="23">
        <f t="shared" si="46"/>
        <v>-12867</v>
      </c>
      <c r="R96" s="23">
        <f t="shared" si="46"/>
        <v>-85.200000000011642</v>
      </c>
      <c r="S96" s="23">
        <f t="shared" si="46"/>
        <v>27142.5</v>
      </c>
      <c r="T96" s="23">
        <f t="shared" si="46"/>
        <v>39634.899999999965</v>
      </c>
      <c r="U96" s="23">
        <f t="shared" si="46"/>
        <v>37897.900000000023</v>
      </c>
      <c r="V96" s="23">
        <f t="shared" si="46"/>
        <v>29214.200000000012</v>
      </c>
      <c r="W96" s="23">
        <f t="shared" si="46"/>
        <v>10856.899999999965</v>
      </c>
      <c r="X96" s="23">
        <f t="shared" si="46"/>
        <v>-30679.800000000047</v>
      </c>
      <c r="Y96" s="23">
        <f t="shared" si="46"/>
        <v>-26589.700000000012</v>
      </c>
      <c r="Z96" s="23">
        <f t="shared" si="46"/>
        <v>-5656.9000000000233</v>
      </c>
      <c r="AA96" s="23">
        <f t="shared" si="46"/>
        <v>28529.799999999988</v>
      </c>
      <c r="AB96" s="23">
        <f t="shared" si="46"/>
        <v>43588.700000000012</v>
      </c>
      <c r="AC96" s="23">
        <f t="shared" si="46"/>
        <v>40279.800000000047</v>
      </c>
      <c r="AD96" s="23">
        <f t="shared" si="46"/>
        <v>38033.5</v>
      </c>
      <c r="AE96" s="23">
        <f t="shared" si="46"/>
        <v>28098.700000000012</v>
      </c>
      <c r="AF96" s="23">
        <f t="shared" si="46"/>
        <v>7153.8999999999651</v>
      </c>
      <c r="AG96" s="23">
        <f t="shared" si="46"/>
        <v>-6979.5</v>
      </c>
    </row>
    <row r="97" spans="2:33" x14ac:dyDescent="0.3">
      <c r="B97" s="24" t="str">
        <f t="shared" si="43"/>
        <v>Retire TY GR3 CR4 and CR6</v>
      </c>
      <c r="C97" s="23">
        <f>C76-C$75</f>
        <v>227.92033942795888</v>
      </c>
      <c r="D97" s="23">
        <f t="shared" ref="D97:AG97" si="47">D76-D$75</f>
        <v>0</v>
      </c>
      <c r="E97" s="23">
        <f t="shared" si="47"/>
        <v>0</v>
      </c>
      <c r="F97" s="23">
        <f t="shared" si="47"/>
        <v>0</v>
      </c>
      <c r="G97" s="23">
        <f t="shared" si="47"/>
        <v>0</v>
      </c>
      <c r="H97" s="23">
        <f t="shared" si="47"/>
        <v>0</v>
      </c>
      <c r="I97" s="23">
        <f t="shared" si="47"/>
        <v>0</v>
      </c>
      <c r="J97" s="23">
        <f t="shared" si="47"/>
        <v>5729.5</v>
      </c>
      <c r="K97" s="23">
        <f t="shared" si="47"/>
        <v>45849.699999999983</v>
      </c>
      <c r="L97" s="23">
        <f t="shared" si="47"/>
        <v>84438.400000000009</v>
      </c>
      <c r="M97" s="23">
        <f t="shared" si="47"/>
        <v>84976.700000000012</v>
      </c>
      <c r="N97" s="23">
        <f t="shared" si="47"/>
        <v>58706.5</v>
      </c>
      <c r="O97" s="23">
        <f t="shared" si="47"/>
        <v>29386.599999999977</v>
      </c>
      <c r="P97" s="23">
        <f t="shared" si="47"/>
        <v>19299</v>
      </c>
      <c r="Q97" s="23">
        <f t="shared" si="47"/>
        <v>18742.799999999988</v>
      </c>
      <c r="R97" s="23">
        <f t="shared" si="47"/>
        <v>18202.200000000012</v>
      </c>
      <c r="S97" s="23">
        <f t="shared" si="47"/>
        <v>17550.800000000047</v>
      </c>
      <c r="T97" s="23">
        <f t="shared" si="47"/>
        <v>16674.600000000035</v>
      </c>
      <c r="U97" s="23">
        <f t="shared" si="47"/>
        <v>15692.099999999977</v>
      </c>
      <c r="V97" s="23">
        <f t="shared" si="47"/>
        <v>14709.400000000023</v>
      </c>
      <c r="W97" s="23">
        <f t="shared" si="47"/>
        <v>14451.800000000047</v>
      </c>
      <c r="X97" s="23">
        <f t="shared" si="47"/>
        <v>44287.300000000047</v>
      </c>
      <c r="Y97" s="23">
        <f t="shared" si="47"/>
        <v>36062.799999999988</v>
      </c>
      <c r="Z97" s="23">
        <f t="shared" si="47"/>
        <v>14968.400000000023</v>
      </c>
      <c r="AA97" s="23">
        <f t="shared" si="47"/>
        <v>-19474.299999999988</v>
      </c>
      <c r="AB97" s="23">
        <f t="shared" si="47"/>
        <v>-34536.099999999977</v>
      </c>
      <c r="AC97" s="23">
        <f t="shared" si="47"/>
        <v>-30968.600000000035</v>
      </c>
      <c r="AD97" s="23">
        <f t="shared" si="47"/>
        <v>-28499.900000000023</v>
      </c>
      <c r="AE97" s="23">
        <f t="shared" si="47"/>
        <v>-18342.700000000012</v>
      </c>
      <c r="AF97" s="23">
        <f t="shared" si="47"/>
        <v>2824.5</v>
      </c>
      <c r="AG97" s="23">
        <f t="shared" si="47"/>
        <v>15766.200000000012</v>
      </c>
    </row>
    <row r="98" spans="2:33" x14ac:dyDescent="0.3">
      <c r="B98" s="24" t="str">
        <f t="shared" si="43"/>
        <v>Retire TY GR3 CR4 CR6 and BR1-2</v>
      </c>
      <c r="C98" s="23">
        <f>C77-C$76</f>
        <v>246.55605640682597</v>
      </c>
      <c r="D98" s="23">
        <f t="shared" ref="D98:AG98" si="48">D77-D$76</f>
        <v>0</v>
      </c>
      <c r="E98" s="23">
        <f t="shared" si="48"/>
        <v>0</v>
      </c>
      <c r="F98" s="23">
        <f t="shared" si="48"/>
        <v>0</v>
      </c>
      <c r="G98" s="23">
        <f t="shared" si="48"/>
        <v>0</v>
      </c>
      <c r="H98" s="23">
        <f t="shared" si="48"/>
        <v>5453.3699999999953</v>
      </c>
      <c r="I98" s="23">
        <f t="shared" si="48"/>
        <v>43640.399999999994</v>
      </c>
      <c r="J98" s="23">
        <f t="shared" si="48"/>
        <v>78820.699999999983</v>
      </c>
      <c r="K98" s="23">
        <f t="shared" si="48"/>
        <v>68486.900000000023</v>
      </c>
      <c r="L98" s="23">
        <f t="shared" si="48"/>
        <v>31862.899999999994</v>
      </c>
      <c r="M98" s="23">
        <f t="shared" si="48"/>
        <v>-4504.2999999999884</v>
      </c>
      <c r="N98" s="23">
        <f t="shared" si="48"/>
        <v>-9587.1000000000058</v>
      </c>
      <c r="O98" s="23">
        <f t="shared" si="48"/>
        <v>35609.600000000006</v>
      </c>
      <c r="P98" s="23">
        <f t="shared" si="48"/>
        <v>77236.499999999971</v>
      </c>
      <c r="Q98" s="23">
        <f t="shared" si="48"/>
        <v>65887.200000000012</v>
      </c>
      <c r="R98" s="23">
        <f t="shared" si="48"/>
        <v>23756.399999999965</v>
      </c>
      <c r="S98" s="23">
        <f t="shared" si="48"/>
        <v>-18215.5</v>
      </c>
      <c r="T98" s="23">
        <f t="shared" si="48"/>
        <v>-31241.5</v>
      </c>
      <c r="U98" s="23">
        <f t="shared" si="48"/>
        <v>-22464.200000000012</v>
      </c>
      <c r="V98" s="23">
        <f t="shared" si="48"/>
        <v>31340.899999999965</v>
      </c>
      <c r="W98" s="23">
        <f t="shared" si="48"/>
        <v>80776.5</v>
      </c>
      <c r="X98" s="23">
        <f t="shared" si="48"/>
        <v>67130.199999999953</v>
      </c>
      <c r="Y98" s="23">
        <f t="shared" si="48"/>
        <v>17081.799999999988</v>
      </c>
      <c r="Z98" s="23">
        <f t="shared" si="48"/>
        <v>-31423.100000000035</v>
      </c>
      <c r="AA98" s="23">
        <f t="shared" si="48"/>
        <v>-44330.399999999965</v>
      </c>
      <c r="AB98" s="23">
        <f t="shared" si="48"/>
        <v>-33390.900000000023</v>
      </c>
      <c r="AC98" s="23">
        <f t="shared" si="48"/>
        <v>-13384.299999999988</v>
      </c>
      <c r="AD98" s="23">
        <f t="shared" si="48"/>
        <v>7425.6000000000349</v>
      </c>
      <c r="AE98" s="23">
        <f t="shared" si="48"/>
        <v>21812.200000000012</v>
      </c>
      <c r="AF98" s="23">
        <f t="shared" si="48"/>
        <v>13713</v>
      </c>
      <c r="AG98" s="23">
        <f t="shared" si="48"/>
        <v>6476.5999999999767</v>
      </c>
    </row>
    <row r="99" spans="2:33" x14ac:dyDescent="0.3">
      <c r="B99" s="24" t="str">
        <f t="shared" si="43"/>
        <v>Retire TY GR3 and CR</v>
      </c>
      <c r="C99" s="23">
        <f>C78-C$76</f>
        <v>170.41591047818702</v>
      </c>
      <c r="D99" s="23">
        <f t="shared" ref="D99:AG99" si="49">D78-D$76</f>
        <v>0</v>
      </c>
      <c r="E99" s="23">
        <f t="shared" si="49"/>
        <v>0</v>
      </c>
      <c r="F99" s="23">
        <f t="shared" si="49"/>
        <v>0</v>
      </c>
      <c r="G99" s="23">
        <f t="shared" si="49"/>
        <v>0</v>
      </c>
      <c r="H99" s="23">
        <f t="shared" si="49"/>
        <v>0</v>
      </c>
      <c r="I99" s="23">
        <f t="shared" si="49"/>
        <v>5589.6999999999971</v>
      </c>
      <c r="J99" s="23">
        <f t="shared" si="49"/>
        <v>39002</v>
      </c>
      <c r="K99" s="23">
        <f t="shared" si="49"/>
        <v>40814.200000000012</v>
      </c>
      <c r="L99" s="23">
        <f t="shared" si="49"/>
        <v>28364.399999999994</v>
      </c>
      <c r="M99" s="23">
        <f t="shared" si="49"/>
        <v>3585.8999999999942</v>
      </c>
      <c r="N99" s="23">
        <f t="shared" si="49"/>
        <v>-8292.5</v>
      </c>
      <c r="O99" s="23">
        <f t="shared" si="49"/>
        <v>-1327</v>
      </c>
      <c r="P99" s="23">
        <f t="shared" si="49"/>
        <v>37860</v>
      </c>
      <c r="Q99" s="23">
        <f t="shared" si="49"/>
        <v>40360.900000000023</v>
      </c>
      <c r="R99" s="23">
        <f t="shared" si="49"/>
        <v>26164.5</v>
      </c>
      <c r="S99" s="23">
        <f t="shared" si="49"/>
        <v>-2468.3000000000466</v>
      </c>
      <c r="T99" s="23">
        <f t="shared" si="49"/>
        <v>-16141</v>
      </c>
      <c r="U99" s="23">
        <f t="shared" si="49"/>
        <v>-9992.7999999999884</v>
      </c>
      <c r="V99" s="23">
        <f t="shared" si="49"/>
        <v>29029</v>
      </c>
      <c r="W99" s="23">
        <f t="shared" si="49"/>
        <v>62845.399999999965</v>
      </c>
      <c r="X99" s="23">
        <f t="shared" si="49"/>
        <v>37882.199999999953</v>
      </c>
      <c r="Y99" s="23">
        <f t="shared" si="49"/>
        <v>-14751.599999999977</v>
      </c>
      <c r="Z99" s="23">
        <f t="shared" si="49"/>
        <v>-56565.900000000023</v>
      </c>
      <c r="AA99" s="23">
        <f t="shared" si="49"/>
        <v>-25629.899999999965</v>
      </c>
      <c r="AB99" s="23">
        <f t="shared" si="49"/>
        <v>25239.599999999977</v>
      </c>
      <c r="AC99" s="23">
        <f t="shared" si="49"/>
        <v>61982.600000000035</v>
      </c>
      <c r="AD99" s="23">
        <f t="shared" si="49"/>
        <v>71746.100000000035</v>
      </c>
      <c r="AE99" s="23">
        <f t="shared" si="49"/>
        <v>59358.400000000023</v>
      </c>
      <c r="AF99" s="23">
        <f t="shared" si="49"/>
        <v>35938.600000000035</v>
      </c>
      <c r="AG99" s="23">
        <f t="shared" si="49"/>
        <v>22314.900000000023</v>
      </c>
    </row>
    <row r="100" spans="2:33" x14ac:dyDescent="0.3">
      <c r="B100" s="24" t="str">
        <f t="shared" si="43"/>
        <v>Retire TY GR3 CR and GH3</v>
      </c>
      <c r="C100" s="23">
        <f>C79-C$78</f>
        <v>475.50827375808058</v>
      </c>
      <c r="D100" s="23">
        <f t="shared" ref="D100:AG100" si="50">D79-D$78</f>
        <v>0</v>
      </c>
      <c r="E100" s="23">
        <f t="shared" si="50"/>
        <v>0</v>
      </c>
      <c r="F100" s="23">
        <f t="shared" si="50"/>
        <v>3787.353000000001</v>
      </c>
      <c r="G100" s="23">
        <f t="shared" si="50"/>
        <v>30308.210000000006</v>
      </c>
      <c r="H100" s="23">
        <f t="shared" si="50"/>
        <v>58719.990000000005</v>
      </c>
      <c r="I100" s="23">
        <f t="shared" si="50"/>
        <v>73816.800000000003</v>
      </c>
      <c r="J100" s="23">
        <f t="shared" si="50"/>
        <v>44819.299999999988</v>
      </c>
      <c r="K100" s="23">
        <f t="shared" si="50"/>
        <v>39484.100000000006</v>
      </c>
      <c r="L100" s="23">
        <f t="shared" si="50"/>
        <v>48650</v>
      </c>
      <c r="M100" s="23">
        <f t="shared" si="50"/>
        <v>70360.000000000029</v>
      </c>
      <c r="N100" s="23">
        <f t="shared" si="50"/>
        <v>79363.699999999983</v>
      </c>
      <c r="O100" s="23">
        <f t="shared" si="50"/>
        <v>69615.299999999988</v>
      </c>
      <c r="P100" s="23">
        <f t="shared" si="50"/>
        <v>27645.499999999971</v>
      </c>
      <c r="Q100" s="23">
        <f t="shared" si="50"/>
        <v>22361.599999999977</v>
      </c>
      <c r="R100" s="23">
        <f t="shared" si="50"/>
        <v>33775.099999999977</v>
      </c>
      <c r="S100" s="23">
        <f t="shared" si="50"/>
        <v>59625</v>
      </c>
      <c r="T100" s="23">
        <f t="shared" si="50"/>
        <v>70514.699999999953</v>
      </c>
      <c r="U100" s="23">
        <f t="shared" si="50"/>
        <v>61583.599999999977</v>
      </c>
      <c r="V100" s="23">
        <f t="shared" si="50"/>
        <v>19779</v>
      </c>
      <c r="W100" s="23">
        <f t="shared" si="50"/>
        <v>-16820.299999999988</v>
      </c>
      <c r="X100" s="23">
        <f t="shared" si="50"/>
        <v>6186.2000000000116</v>
      </c>
      <c r="Y100" s="23">
        <f t="shared" si="50"/>
        <v>57689.399999999965</v>
      </c>
      <c r="Z100" s="23">
        <f t="shared" si="50"/>
        <v>98373.200000000012</v>
      </c>
      <c r="AA100" s="23">
        <f t="shared" si="50"/>
        <v>66306.699999999953</v>
      </c>
      <c r="AB100" s="23">
        <f t="shared" si="50"/>
        <v>14306.600000000035</v>
      </c>
      <c r="AC100" s="23">
        <f t="shared" si="50"/>
        <v>-23566.800000000047</v>
      </c>
      <c r="AD100" s="23">
        <f t="shared" si="50"/>
        <v>-34460.900000000023</v>
      </c>
      <c r="AE100" s="23">
        <f t="shared" si="50"/>
        <v>-23203.700000000012</v>
      </c>
      <c r="AF100" s="23">
        <f t="shared" si="50"/>
        <v>-914.30000000004657</v>
      </c>
      <c r="AG100" s="23">
        <f t="shared" si="50"/>
        <v>11578.799999999988</v>
      </c>
    </row>
    <row r="101" spans="2:33" x14ac:dyDescent="0.3">
      <c r="B101" s="24" t="str">
        <f t="shared" si="43"/>
        <v>Retire TY GR3 CR and GH1</v>
      </c>
      <c r="C101" s="23">
        <f>C80-C$78</f>
        <v>451.61987367376014</v>
      </c>
      <c r="D101" s="23">
        <f t="shared" ref="D101:AG101" si="51">D80-D$78</f>
        <v>0</v>
      </c>
      <c r="E101" s="23">
        <f t="shared" si="51"/>
        <v>0</v>
      </c>
      <c r="F101" s="23">
        <f t="shared" si="51"/>
        <v>5190.594000000001</v>
      </c>
      <c r="G101" s="23">
        <f t="shared" si="51"/>
        <v>41537.619999999995</v>
      </c>
      <c r="H101" s="23">
        <f t="shared" si="51"/>
        <v>80476.090000000011</v>
      </c>
      <c r="I101" s="23">
        <f t="shared" si="51"/>
        <v>103237.49999999999</v>
      </c>
      <c r="J101" s="23">
        <f t="shared" si="51"/>
        <v>70146.299999999988</v>
      </c>
      <c r="K101" s="23">
        <f t="shared" si="51"/>
        <v>23385.399999999994</v>
      </c>
      <c r="L101" s="23">
        <f t="shared" si="51"/>
        <v>-5626.7000000000116</v>
      </c>
      <c r="M101" s="23">
        <f t="shared" si="51"/>
        <v>25803.5</v>
      </c>
      <c r="N101" s="23">
        <f t="shared" si="51"/>
        <v>72220.100000000006</v>
      </c>
      <c r="O101" s="23">
        <f t="shared" si="51"/>
        <v>99649</v>
      </c>
      <c r="P101" s="23">
        <f t="shared" si="51"/>
        <v>61988.100000000006</v>
      </c>
      <c r="Q101" s="23">
        <f t="shared" si="51"/>
        <v>8188.3999999999651</v>
      </c>
      <c r="R101" s="23">
        <f t="shared" si="51"/>
        <v>-25163.400000000023</v>
      </c>
      <c r="S101" s="23">
        <f t="shared" si="51"/>
        <v>11579.200000000012</v>
      </c>
      <c r="T101" s="23">
        <f t="shared" si="51"/>
        <v>65701.599999999977</v>
      </c>
      <c r="U101" s="23">
        <f t="shared" si="51"/>
        <v>99836.099999999977</v>
      </c>
      <c r="V101" s="23">
        <f t="shared" si="51"/>
        <v>70685.599999999977</v>
      </c>
      <c r="W101" s="23">
        <f t="shared" si="51"/>
        <v>23833.600000000035</v>
      </c>
      <c r="X101" s="23">
        <f t="shared" si="51"/>
        <v>-10413.699999999953</v>
      </c>
      <c r="Y101" s="23">
        <f t="shared" si="51"/>
        <v>-13510.800000000047</v>
      </c>
      <c r="Z101" s="23">
        <f t="shared" si="51"/>
        <v>25382.400000000023</v>
      </c>
      <c r="AA101" s="23">
        <f t="shared" si="51"/>
        <v>28650.699999999953</v>
      </c>
      <c r="AB101" s="23">
        <f t="shared" si="51"/>
        <v>14939.200000000012</v>
      </c>
      <c r="AC101" s="23">
        <f t="shared" si="51"/>
        <v>-12407.200000000012</v>
      </c>
      <c r="AD101" s="23">
        <f t="shared" si="51"/>
        <v>-24600.200000000012</v>
      </c>
      <c r="AE101" s="23">
        <f t="shared" si="51"/>
        <v>-13350.5</v>
      </c>
      <c r="AF101" s="23">
        <f t="shared" si="51"/>
        <v>9084.2999999999884</v>
      </c>
      <c r="AG101" s="23">
        <f t="shared" si="51"/>
        <v>22032.699999999953</v>
      </c>
    </row>
    <row r="102" spans="2:33" x14ac:dyDescent="0.3">
      <c r="B102" s="24" t="str">
        <f t="shared" si="43"/>
        <v>Retire TY GR and CR</v>
      </c>
      <c r="C102" s="23">
        <f>C81-C$78</f>
        <v>76.140094993824277</v>
      </c>
      <c r="D102" s="23">
        <f t="shared" ref="D102:AG102" si="52">D81-D$78</f>
        <v>0</v>
      </c>
      <c r="E102" s="23">
        <f t="shared" si="52"/>
        <v>0</v>
      </c>
      <c r="F102" s="23">
        <f t="shared" si="52"/>
        <v>0</v>
      </c>
      <c r="G102" s="23">
        <f t="shared" si="52"/>
        <v>0</v>
      </c>
      <c r="H102" s="23">
        <f t="shared" si="52"/>
        <v>5453.3699999999953</v>
      </c>
      <c r="I102" s="23">
        <f t="shared" si="52"/>
        <v>38050.699999999997</v>
      </c>
      <c r="J102" s="23">
        <f t="shared" si="52"/>
        <v>39818.699999999983</v>
      </c>
      <c r="K102" s="23">
        <f t="shared" si="52"/>
        <v>27672.700000000012</v>
      </c>
      <c r="L102" s="23">
        <f t="shared" si="52"/>
        <v>3498.5</v>
      </c>
      <c r="M102" s="23">
        <f t="shared" si="52"/>
        <v>-8090.1999999999825</v>
      </c>
      <c r="N102" s="23">
        <f t="shared" si="52"/>
        <v>-1294.6000000000058</v>
      </c>
      <c r="O102" s="23">
        <f t="shared" si="52"/>
        <v>36936.600000000006</v>
      </c>
      <c r="P102" s="23">
        <f t="shared" si="52"/>
        <v>39376.399999999994</v>
      </c>
      <c r="Q102" s="23">
        <f t="shared" si="52"/>
        <v>25526.299999999988</v>
      </c>
      <c r="R102" s="23">
        <f t="shared" si="52"/>
        <v>-2408.1000000000349</v>
      </c>
      <c r="S102" s="23">
        <f t="shared" si="52"/>
        <v>-15747.199999999953</v>
      </c>
      <c r="T102" s="23">
        <f t="shared" si="52"/>
        <v>-15100.5</v>
      </c>
      <c r="U102" s="23">
        <f t="shared" si="52"/>
        <v>-12471.400000000023</v>
      </c>
      <c r="V102" s="23">
        <f t="shared" si="52"/>
        <v>2311.8999999999651</v>
      </c>
      <c r="W102" s="23">
        <f t="shared" si="52"/>
        <v>17931.100000000035</v>
      </c>
      <c r="X102" s="23">
        <f t="shared" si="52"/>
        <v>29248</v>
      </c>
      <c r="Y102" s="23">
        <f t="shared" si="52"/>
        <v>31833.399999999965</v>
      </c>
      <c r="Z102" s="23">
        <f t="shared" si="52"/>
        <v>25142.799999999988</v>
      </c>
      <c r="AA102" s="23">
        <f t="shared" si="52"/>
        <v>-18700.600000000035</v>
      </c>
      <c r="AB102" s="23">
        <f t="shared" si="52"/>
        <v>-58630.5</v>
      </c>
      <c r="AC102" s="23">
        <f t="shared" si="52"/>
        <v>-75366.900000000023</v>
      </c>
      <c r="AD102" s="23">
        <f t="shared" si="52"/>
        <v>-64320.400000000023</v>
      </c>
      <c r="AE102" s="23">
        <f t="shared" si="52"/>
        <v>-37546.299999999988</v>
      </c>
      <c r="AF102" s="23">
        <f t="shared" si="52"/>
        <v>-22225.5</v>
      </c>
      <c r="AG102" s="23">
        <f t="shared" si="52"/>
        <v>-15838.300000000047</v>
      </c>
    </row>
    <row r="103" spans="2:33" x14ac:dyDescent="0.3">
      <c r="B103" s="24" t="str">
        <f t="shared" si="43"/>
        <v>Retire TY GR CR and MC4</v>
      </c>
      <c r="C103" s="23">
        <f>C82-C$81</f>
        <v>461.81224957961649</v>
      </c>
      <c r="D103" s="23">
        <f t="shared" ref="D103:AG108" si="53">D82-D$81</f>
        <v>0</v>
      </c>
      <c r="E103" s="23">
        <f t="shared" si="53"/>
        <v>0</v>
      </c>
      <c r="F103" s="23">
        <f t="shared" si="53"/>
        <v>5190.594000000001</v>
      </c>
      <c r="G103" s="23">
        <f t="shared" si="53"/>
        <v>41537.619999999995</v>
      </c>
      <c r="H103" s="23">
        <f t="shared" si="53"/>
        <v>75022.720000000016</v>
      </c>
      <c r="I103" s="23">
        <f t="shared" si="53"/>
        <v>65186.799999999988</v>
      </c>
      <c r="J103" s="23">
        <f t="shared" si="53"/>
        <v>30327.600000000006</v>
      </c>
      <c r="K103" s="23">
        <f t="shared" si="53"/>
        <v>1585.3999999999942</v>
      </c>
      <c r="L103" s="23">
        <f t="shared" si="53"/>
        <v>31851.299999999988</v>
      </c>
      <c r="M103" s="23">
        <f t="shared" si="53"/>
        <v>76774.099999999977</v>
      </c>
      <c r="N103" s="23">
        <f t="shared" si="53"/>
        <v>103315.10000000003</v>
      </c>
      <c r="O103" s="23">
        <f t="shared" si="53"/>
        <v>66479.800000000017</v>
      </c>
      <c r="P103" s="23">
        <f t="shared" si="53"/>
        <v>13899.400000000023</v>
      </c>
      <c r="Q103" s="23">
        <f t="shared" si="53"/>
        <v>-25542.600000000035</v>
      </c>
      <c r="R103" s="23">
        <f t="shared" si="53"/>
        <v>-30498.799999999988</v>
      </c>
      <c r="S103" s="23">
        <f t="shared" si="53"/>
        <v>20002.399999999965</v>
      </c>
      <c r="T103" s="23">
        <f t="shared" si="53"/>
        <v>73731.799999999988</v>
      </c>
      <c r="U103" s="23">
        <f t="shared" si="53"/>
        <v>105345.10000000003</v>
      </c>
      <c r="V103" s="23">
        <f t="shared" si="53"/>
        <v>61519.299999999988</v>
      </c>
      <c r="W103" s="23">
        <f t="shared" si="53"/>
        <v>-844.10000000003492</v>
      </c>
      <c r="X103" s="23">
        <f t="shared" si="53"/>
        <v>-46300.5</v>
      </c>
      <c r="Y103" s="23">
        <f t="shared" si="53"/>
        <v>-49631.799999999988</v>
      </c>
      <c r="Z103" s="23">
        <f t="shared" si="53"/>
        <v>11768.5</v>
      </c>
      <c r="AA103" s="23">
        <f t="shared" si="53"/>
        <v>75816.600000000035</v>
      </c>
      <c r="AB103" s="23">
        <f t="shared" si="53"/>
        <v>114395.90000000002</v>
      </c>
      <c r="AC103" s="23">
        <f t="shared" si="53"/>
        <v>107789.79999999999</v>
      </c>
      <c r="AD103" s="23">
        <f t="shared" si="53"/>
        <v>83820.400000000023</v>
      </c>
      <c r="AE103" s="23">
        <f t="shared" si="53"/>
        <v>57655.199999999953</v>
      </c>
      <c r="AF103" s="23">
        <f t="shared" si="53"/>
        <v>43022.699999999953</v>
      </c>
      <c r="AG103" s="23">
        <f t="shared" si="53"/>
        <v>35981.600000000035</v>
      </c>
    </row>
    <row r="104" spans="2:33" x14ac:dyDescent="0.3">
      <c r="B104" s="24" t="str">
        <f t="shared" si="43"/>
        <v>Retire TY GR CR and TC1</v>
      </c>
      <c r="C104" s="23">
        <f t="shared" ref="C104:R108" si="54">C83-C$81</f>
        <v>375.4797689786642</v>
      </c>
      <c r="D104" s="23">
        <f t="shared" si="54"/>
        <v>0</v>
      </c>
      <c r="E104" s="23">
        <f t="shared" si="54"/>
        <v>0</v>
      </c>
      <c r="F104" s="23">
        <f t="shared" si="54"/>
        <v>5190.594000000001</v>
      </c>
      <c r="G104" s="23">
        <f t="shared" si="54"/>
        <v>41537.619999999995</v>
      </c>
      <c r="H104" s="23">
        <f t="shared" si="54"/>
        <v>75022.720000000016</v>
      </c>
      <c r="I104" s="23">
        <f t="shared" si="54"/>
        <v>65186.799999999988</v>
      </c>
      <c r="J104" s="23">
        <f t="shared" si="54"/>
        <v>30327.600000000006</v>
      </c>
      <c r="K104" s="23">
        <f t="shared" si="54"/>
        <v>-4287.3000000000175</v>
      </c>
      <c r="L104" s="23">
        <f t="shared" si="54"/>
        <v>-9125.2000000000116</v>
      </c>
      <c r="M104" s="23">
        <f t="shared" si="54"/>
        <v>33893.699999999983</v>
      </c>
      <c r="N104" s="23">
        <f t="shared" si="54"/>
        <v>73514.700000000012</v>
      </c>
      <c r="O104" s="23">
        <f t="shared" si="54"/>
        <v>62712.399999999994</v>
      </c>
      <c r="P104" s="23">
        <f t="shared" si="54"/>
        <v>22611.700000000012</v>
      </c>
      <c r="Q104" s="23">
        <f t="shared" si="54"/>
        <v>-17337.900000000023</v>
      </c>
      <c r="R104" s="23">
        <f t="shared" si="54"/>
        <v>-22755.299999999988</v>
      </c>
      <c r="S104" s="23">
        <f t="shared" si="53"/>
        <v>27326.5</v>
      </c>
      <c r="T104" s="23">
        <f t="shared" si="53"/>
        <v>80802</v>
      </c>
      <c r="U104" s="23">
        <f t="shared" si="53"/>
        <v>112307.5</v>
      </c>
      <c r="V104" s="23">
        <f t="shared" si="53"/>
        <v>68373.700000000012</v>
      </c>
      <c r="W104" s="23">
        <f t="shared" si="53"/>
        <v>5902.5</v>
      </c>
      <c r="X104" s="23">
        <f t="shared" si="53"/>
        <v>-39661.699999999953</v>
      </c>
      <c r="Y104" s="23">
        <f t="shared" si="53"/>
        <v>-45344.299999999988</v>
      </c>
      <c r="Z104" s="23">
        <f t="shared" si="53"/>
        <v>239.60000000003492</v>
      </c>
      <c r="AA104" s="23">
        <f t="shared" si="53"/>
        <v>47351.200000000012</v>
      </c>
      <c r="AB104" s="23">
        <f t="shared" si="53"/>
        <v>73569.700000000012</v>
      </c>
      <c r="AC104" s="23">
        <f t="shared" si="53"/>
        <v>62959.799999999988</v>
      </c>
      <c r="AD104" s="23">
        <f t="shared" si="53"/>
        <v>39720.200000000012</v>
      </c>
      <c r="AE104" s="23">
        <f t="shared" si="53"/>
        <v>24195.799999999988</v>
      </c>
      <c r="AF104" s="23">
        <f t="shared" si="53"/>
        <v>31309.899999999965</v>
      </c>
      <c r="AG104" s="23">
        <f t="shared" si="53"/>
        <v>37871</v>
      </c>
    </row>
    <row r="105" spans="2:33" x14ac:dyDescent="0.3">
      <c r="B105" s="24" t="str">
        <f t="shared" si="43"/>
        <v>Retire TY GR CR and GH4</v>
      </c>
      <c r="C105" s="23">
        <f t="shared" si="54"/>
        <v>493.51586906622106</v>
      </c>
      <c r="D105" s="23">
        <f t="shared" si="53"/>
        <v>0</v>
      </c>
      <c r="E105" s="23">
        <f t="shared" si="53"/>
        <v>0</v>
      </c>
      <c r="F105" s="23">
        <f t="shared" si="53"/>
        <v>5190.594000000001</v>
      </c>
      <c r="G105" s="23">
        <f t="shared" si="53"/>
        <v>41537.619999999995</v>
      </c>
      <c r="H105" s="23">
        <f t="shared" si="53"/>
        <v>75022.720000000016</v>
      </c>
      <c r="I105" s="23">
        <f t="shared" si="53"/>
        <v>65186.799999999988</v>
      </c>
      <c r="J105" s="23">
        <f t="shared" si="53"/>
        <v>30327.600000000006</v>
      </c>
      <c r="K105" s="23">
        <f t="shared" si="53"/>
        <v>1585.3999999999942</v>
      </c>
      <c r="L105" s="23">
        <f t="shared" si="53"/>
        <v>31851.299999999988</v>
      </c>
      <c r="M105" s="23">
        <f t="shared" si="53"/>
        <v>76774.099999999977</v>
      </c>
      <c r="N105" s="23">
        <f t="shared" si="53"/>
        <v>103315.10000000003</v>
      </c>
      <c r="O105" s="23">
        <f t="shared" si="53"/>
        <v>66479.800000000017</v>
      </c>
      <c r="P105" s="23">
        <f t="shared" si="53"/>
        <v>13899.400000000023</v>
      </c>
      <c r="Q105" s="23">
        <f t="shared" si="53"/>
        <v>-25542.600000000035</v>
      </c>
      <c r="R105" s="23">
        <f t="shared" si="53"/>
        <v>-30498.799999999988</v>
      </c>
      <c r="S105" s="23">
        <f t="shared" si="53"/>
        <v>20002.399999999965</v>
      </c>
      <c r="T105" s="23">
        <f t="shared" si="53"/>
        <v>73731.799999999988</v>
      </c>
      <c r="U105" s="23">
        <f t="shared" si="53"/>
        <v>105345.10000000003</v>
      </c>
      <c r="V105" s="23">
        <f t="shared" si="53"/>
        <v>61519.200000000012</v>
      </c>
      <c r="W105" s="23">
        <f t="shared" si="53"/>
        <v>-844.10000000003492</v>
      </c>
      <c r="X105" s="23">
        <f t="shared" si="53"/>
        <v>-38204.899999999965</v>
      </c>
      <c r="Y105" s="23">
        <f t="shared" si="53"/>
        <v>6854.7000000000116</v>
      </c>
      <c r="Z105" s="23">
        <f t="shared" si="53"/>
        <v>70879.700000000012</v>
      </c>
      <c r="AA105" s="23">
        <f t="shared" si="53"/>
        <v>116896.79999999999</v>
      </c>
      <c r="AB105" s="23">
        <f t="shared" si="53"/>
        <v>119589.40000000002</v>
      </c>
      <c r="AC105" s="23">
        <f t="shared" si="53"/>
        <v>95779.799999999988</v>
      </c>
      <c r="AD105" s="23">
        <f t="shared" si="53"/>
        <v>72510.299999999988</v>
      </c>
      <c r="AE105" s="23">
        <f t="shared" si="53"/>
        <v>46980.599999999977</v>
      </c>
      <c r="AF105" s="23">
        <f t="shared" si="53"/>
        <v>32926.299999999988</v>
      </c>
      <c r="AG105" s="23">
        <f t="shared" si="53"/>
        <v>26235.100000000035</v>
      </c>
    </row>
    <row r="106" spans="2:33" x14ac:dyDescent="0.3">
      <c r="B106" s="24" t="str">
        <f t="shared" si="43"/>
        <v>Retire TY GR CR and MC3</v>
      </c>
      <c r="C106" s="23">
        <f t="shared" si="54"/>
        <v>375.47985034719932</v>
      </c>
      <c r="D106" s="23">
        <f t="shared" si="53"/>
        <v>0</v>
      </c>
      <c r="E106" s="23">
        <f t="shared" si="53"/>
        <v>0</v>
      </c>
      <c r="F106" s="23">
        <f t="shared" si="53"/>
        <v>5190.594000000001</v>
      </c>
      <c r="G106" s="23">
        <f t="shared" si="53"/>
        <v>41537.619999999995</v>
      </c>
      <c r="H106" s="23">
        <f t="shared" si="53"/>
        <v>75022.720000000016</v>
      </c>
      <c r="I106" s="23">
        <f t="shared" si="53"/>
        <v>65186.799999999988</v>
      </c>
      <c r="J106" s="23">
        <f t="shared" si="53"/>
        <v>30327.600000000006</v>
      </c>
      <c r="K106" s="23">
        <f t="shared" si="53"/>
        <v>-4287.3000000000175</v>
      </c>
      <c r="L106" s="23">
        <f t="shared" si="53"/>
        <v>-9125.2000000000116</v>
      </c>
      <c r="M106" s="23">
        <f t="shared" si="53"/>
        <v>33893.699999999983</v>
      </c>
      <c r="N106" s="23">
        <f t="shared" si="53"/>
        <v>73514.799999999988</v>
      </c>
      <c r="O106" s="23">
        <f t="shared" si="53"/>
        <v>62712.399999999994</v>
      </c>
      <c r="P106" s="23">
        <f t="shared" si="53"/>
        <v>22611.700000000012</v>
      </c>
      <c r="Q106" s="23">
        <f t="shared" si="53"/>
        <v>-17337.900000000023</v>
      </c>
      <c r="R106" s="23">
        <f t="shared" si="53"/>
        <v>-22755.299999999988</v>
      </c>
      <c r="S106" s="23">
        <f t="shared" si="53"/>
        <v>27326.399999999965</v>
      </c>
      <c r="T106" s="23">
        <f t="shared" si="53"/>
        <v>80802.099999999977</v>
      </c>
      <c r="U106" s="23">
        <f t="shared" si="53"/>
        <v>112307.5</v>
      </c>
      <c r="V106" s="23">
        <f t="shared" si="53"/>
        <v>68373.700000000012</v>
      </c>
      <c r="W106" s="23">
        <f t="shared" si="53"/>
        <v>5902.5</v>
      </c>
      <c r="X106" s="23">
        <f t="shared" si="53"/>
        <v>-39661.699999999953</v>
      </c>
      <c r="Y106" s="23">
        <f t="shared" si="53"/>
        <v>-45344.299999999988</v>
      </c>
      <c r="Z106" s="23">
        <f t="shared" si="53"/>
        <v>239.70000000001164</v>
      </c>
      <c r="AA106" s="23">
        <f t="shared" si="53"/>
        <v>47351.299999999988</v>
      </c>
      <c r="AB106" s="23">
        <f t="shared" si="53"/>
        <v>73569.799999999988</v>
      </c>
      <c r="AC106" s="23">
        <f t="shared" si="53"/>
        <v>62959.700000000012</v>
      </c>
      <c r="AD106" s="23">
        <f t="shared" si="53"/>
        <v>39720.200000000012</v>
      </c>
      <c r="AE106" s="23">
        <f t="shared" si="53"/>
        <v>24195.799999999988</v>
      </c>
      <c r="AF106" s="23">
        <f t="shared" si="53"/>
        <v>31309.799999999988</v>
      </c>
      <c r="AG106" s="23">
        <f t="shared" si="53"/>
        <v>37871</v>
      </c>
    </row>
    <row r="107" spans="2:33" x14ac:dyDescent="0.3">
      <c r="B107" s="24" t="str">
        <f t="shared" si="43"/>
        <v>Retire TY GR CR and GH2</v>
      </c>
      <c r="C107" s="23">
        <f t="shared" si="54"/>
        <v>493.51591937591411</v>
      </c>
      <c r="D107" s="23">
        <f t="shared" si="53"/>
        <v>0</v>
      </c>
      <c r="E107" s="23">
        <f t="shared" si="53"/>
        <v>0</v>
      </c>
      <c r="F107" s="23">
        <f t="shared" si="53"/>
        <v>5190.594000000001</v>
      </c>
      <c r="G107" s="23">
        <f t="shared" si="53"/>
        <v>41537.619999999995</v>
      </c>
      <c r="H107" s="23">
        <f t="shared" si="53"/>
        <v>75022.720000000016</v>
      </c>
      <c r="I107" s="23">
        <f t="shared" si="53"/>
        <v>65186.799999999988</v>
      </c>
      <c r="J107" s="23">
        <f t="shared" si="53"/>
        <v>30327.600000000006</v>
      </c>
      <c r="K107" s="23">
        <f t="shared" si="53"/>
        <v>1585.3999999999942</v>
      </c>
      <c r="L107" s="23">
        <f t="shared" si="53"/>
        <v>31851.299999999988</v>
      </c>
      <c r="M107" s="23">
        <f t="shared" si="53"/>
        <v>76774.099999999977</v>
      </c>
      <c r="N107" s="23">
        <f t="shared" si="53"/>
        <v>103315.10000000003</v>
      </c>
      <c r="O107" s="23">
        <f t="shared" si="53"/>
        <v>66479.800000000017</v>
      </c>
      <c r="P107" s="23">
        <f t="shared" si="53"/>
        <v>13899.400000000023</v>
      </c>
      <c r="Q107" s="23">
        <f t="shared" si="53"/>
        <v>-25542.600000000035</v>
      </c>
      <c r="R107" s="23">
        <f t="shared" si="53"/>
        <v>-30498.700000000012</v>
      </c>
      <c r="S107" s="23">
        <f t="shared" si="53"/>
        <v>20002.399999999965</v>
      </c>
      <c r="T107" s="23">
        <f t="shared" si="53"/>
        <v>73731.799999999988</v>
      </c>
      <c r="U107" s="23">
        <f t="shared" si="53"/>
        <v>105345.10000000003</v>
      </c>
      <c r="V107" s="23">
        <f t="shared" si="53"/>
        <v>61519.299999999988</v>
      </c>
      <c r="W107" s="23">
        <f t="shared" si="53"/>
        <v>-844.10000000003492</v>
      </c>
      <c r="X107" s="23">
        <f t="shared" si="53"/>
        <v>-38204.899999999965</v>
      </c>
      <c r="Y107" s="23">
        <f t="shared" si="53"/>
        <v>6854.7000000000116</v>
      </c>
      <c r="Z107" s="23">
        <f t="shared" si="53"/>
        <v>70879.700000000012</v>
      </c>
      <c r="AA107" s="23">
        <f t="shared" si="53"/>
        <v>116896.79999999999</v>
      </c>
      <c r="AB107" s="23">
        <f t="shared" si="53"/>
        <v>119589.29999999999</v>
      </c>
      <c r="AC107" s="23">
        <f t="shared" si="53"/>
        <v>95779.799999999988</v>
      </c>
      <c r="AD107" s="23">
        <f t="shared" si="53"/>
        <v>72510.299999999988</v>
      </c>
      <c r="AE107" s="23">
        <f t="shared" si="53"/>
        <v>46980.599999999977</v>
      </c>
      <c r="AF107" s="23">
        <f t="shared" si="53"/>
        <v>32926.299999999988</v>
      </c>
      <c r="AG107" s="23">
        <f t="shared" si="53"/>
        <v>26235.100000000035</v>
      </c>
    </row>
    <row r="108" spans="2:33" x14ac:dyDescent="0.3">
      <c r="B108" s="24" t="str">
        <f t="shared" si="43"/>
        <v>Retire TY GR CR and MC1-2</v>
      </c>
      <c r="C108" s="23">
        <f t="shared" si="54"/>
        <v>601.92724378859657</v>
      </c>
      <c r="D108" s="23">
        <f t="shared" si="53"/>
        <v>0</v>
      </c>
      <c r="E108" s="23">
        <f t="shared" si="53"/>
        <v>0</v>
      </c>
      <c r="F108" s="23">
        <f t="shared" si="53"/>
        <v>5190.594000000001</v>
      </c>
      <c r="G108" s="23">
        <f t="shared" si="53"/>
        <v>41537.619999999995</v>
      </c>
      <c r="H108" s="23">
        <f t="shared" si="53"/>
        <v>75022.720000000016</v>
      </c>
      <c r="I108" s="23">
        <f t="shared" si="53"/>
        <v>65186.799999999988</v>
      </c>
      <c r="J108" s="23">
        <f t="shared" si="53"/>
        <v>36057.100000000006</v>
      </c>
      <c r="K108" s="23">
        <f t="shared" si="53"/>
        <v>41562.5</v>
      </c>
      <c r="L108" s="23">
        <f t="shared" si="53"/>
        <v>73685.900000000023</v>
      </c>
      <c r="M108" s="23">
        <f t="shared" si="53"/>
        <v>105847.70000000001</v>
      </c>
      <c r="N108" s="23">
        <f t="shared" si="53"/>
        <v>106990.70000000001</v>
      </c>
      <c r="O108" s="23">
        <f t="shared" si="53"/>
        <v>57980.000000000029</v>
      </c>
      <c r="P108" s="23">
        <f t="shared" si="53"/>
        <v>10743</v>
      </c>
      <c r="Q108" s="23">
        <f t="shared" si="53"/>
        <v>5699.7999999999884</v>
      </c>
      <c r="R108" s="23">
        <f t="shared" si="53"/>
        <v>30541.5</v>
      </c>
      <c r="S108" s="23">
        <f t="shared" si="53"/>
        <v>58888.199999999953</v>
      </c>
      <c r="T108" s="23">
        <f t="shared" si="53"/>
        <v>66006.199999999953</v>
      </c>
      <c r="U108" s="23">
        <f t="shared" si="53"/>
        <v>62603.300000000047</v>
      </c>
      <c r="V108" s="23">
        <f t="shared" si="53"/>
        <v>59183.100000000035</v>
      </c>
      <c r="W108" s="23">
        <f t="shared" si="53"/>
        <v>55885.399999999965</v>
      </c>
      <c r="X108" s="23">
        <f t="shared" si="53"/>
        <v>53967.900000000023</v>
      </c>
      <c r="Y108" s="23">
        <f t="shared" si="53"/>
        <v>53300.400000000023</v>
      </c>
      <c r="Z108" s="23">
        <f t="shared" si="53"/>
        <v>51443.100000000035</v>
      </c>
      <c r="AA108" s="23">
        <f t="shared" si="53"/>
        <v>48396.299999999988</v>
      </c>
      <c r="AB108" s="23">
        <f t="shared" si="53"/>
        <v>46599.200000000012</v>
      </c>
      <c r="AC108" s="23">
        <f t="shared" si="53"/>
        <v>46052.099999999977</v>
      </c>
      <c r="AD108" s="23">
        <f t="shared" si="53"/>
        <v>45504.799999999988</v>
      </c>
      <c r="AE108" s="23">
        <f t="shared" si="53"/>
        <v>44957.799999999988</v>
      </c>
      <c r="AF108" s="23">
        <f t="shared" si="53"/>
        <v>43030.899999999965</v>
      </c>
      <c r="AG108" s="23">
        <f t="shared" si="53"/>
        <v>39724.600000000035</v>
      </c>
    </row>
    <row r="109" spans="2:33" x14ac:dyDescent="0.3">
      <c r="B109" s="24" t="str">
        <f t="shared" si="43"/>
        <v>Retire TY GR CR and BR1-2</v>
      </c>
      <c r="C109" s="23">
        <f t="shared" ref="C109:AG109" si="55">C88-C$81</f>
        <v>325.10370638278891</v>
      </c>
      <c r="D109" s="23">
        <f t="shared" si="55"/>
        <v>0</v>
      </c>
      <c r="E109" s="23">
        <f t="shared" si="55"/>
        <v>0</v>
      </c>
      <c r="F109" s="23">
        <f t="shared" si="55"/>
        <v>3787.353000000001</v>
      </c>
      <c r="G109" s="23">
        <f t="shared" si="55"/>
        <v>30308.210000000006</v>
      </c>
      <c r="H109" s="23">
        <f t="shared" si="55"/>
        <v>53266.62000000001</v>
      </c>
      <c r="I109" s="23">
        <f t="shared" si="55"/>
        <v>35766.100000000006</v>
      </c>
      <c r="J109" s="23">
        <f t="shared" si="55"/>
        <v>3451.8000000000175</v>
      </c>
      <c r="K109" s="23">
        <f t="shared" si="55"/>
        <v>-583.80000000001746</v>
      </c>
      <c r="L109" s="23">
        <f t="shared" si="55"/>
        <v>21136.799999999988</v>
      </c>
      <c r="M109" s="23">
        <f t="shared" si="55"/>
        <v>45975.299999999988</v>
      </c>
      <c r="N109" s="23">
        <f t="shared" si="55"/>
        <v>46377.900000000023</v>
      </c>
      <c r="O109" s="23">
        <f t="shared" si="55"/>
        <v>6321.3999999999942</v>
      </c>
      <c r="P109" s="23">
        <f t="shared" si="55"/>
        <v>2002.7999999999884</v>
      </c>
      <c r="Q109" s="23">
        <f t="shared" si="55"/>
        <v>13925.599999999977</v>
      </c>
      <c r="R109" s="23">
        <f t="shared" si="55"/>
        <v>40011.299999999988</v>
      </c>
      <c r="S109" s="23">
        <f t="shared" si="55"/>
        <v>51602.899999999965</v>
      </c>
      <c r="T109" s="23">
        <f t="shared" si="55"/>
        <v>49208.799999999988</v>
      </c>
      <c r="U109" s="23">
        <f t="shared" si="55"/>
        <v>46864.400000000023</v>
      </c>
      <c r="V109" s="23">
        <f t="shared" si="55"/>
        <v>44565</v>
      </c>
      <c r="W109" s="23">
        <f t="shared" si="55"/>
        <v>42444.099999999977</v>
      </c>
      <c r="X109" s="23">
        <f t="shared" si="55"/>
        <v>41306.5</v>
      </c>
      <c r="Y109" s="23">
        <f t="shared" si="55"/>
        <v>40995</v>
      </c>
      <c r="Z109" s="23">
        <f t="shared" si="55"/>
        <v>39494</v>
      </c>
      <c r="AA109" s="23">
        <f t="shared" si="55"/>
        <v>36803.400000000023</v>
      </c>
      <c r="AB109" s="23">
        <f t="shared" si="55"/>
        <v>26909</v>
      </c>
      <c r="AC109" s="23">
        <f t="shared" si="55"/>
        <v>15813.900000000023</v>
      </c>
      <c r="AD109" s="23">
        <f t="shared" si="55"/>
        <v>14340.5</v>
      </c>
      <c r="AE109" s="23">
        <f t="shared" si="55"/>
        <v>11243.799999999988</v>
      </c>
      <c r="AF109" s="23">
        <f t="shared" si="55"/>
        <v>21996.699999999953</v>
      </c>
      <c r="AG109" s="23">
        <f t="shared" si="55"/>
        <v>28578.700000000012</v>
      </c>
    </row>
    <row r="110" spans="2:33" x14ac:dyDescent="0.3">
      <c r="B110" s="24" t="str">
        <f t="shared" si="43"/>
        <v>Retire TY GR CR BR1-2 and MC1-2</v>
      </c>
      <c r="C110" s="23">
        <f>C89-C$88</f>
        <v>473.65365894337856</v>
      </c>
      <c r="D110" s="23">
        <f t="shared" ref="D110:AG110" si="56">D89-D$88</f>
        <v>0</v>
      </c>
      <c r="E110" s="23">
        <f t="shared" si="56"/>
        <v>0</v>
      </c>
      <c r="F110" s="23">
        <f t="shared" si="56"/>
        <v>1403.241</v>
      </c>
      <c r="G110" s="23">
        <f t="shared" si="56"/>
        <v>11229.409999999989</v>
      </c>
      <c r="H110" s="23">
        <f t="shared" si="56"/>
        <v>21756.100000000006</v>
      </c>
      <c r="I110" s="23">
        <f t="shared" si="56"/>
        <v>35010.399999999994</v>
      </c>
      <c r="J110" s="23">
        <f t="shared" si="56"/>
        <v>71607.300000000017</v>
      </c>
      <c r="K110" s="23">
        <f t="shared" si="56"/>
        <v>82960.500000000029</v>
      </c>
      <c r="L110" s="23">
        <f t="shared" si="56"/>
        <v>80913.600000000035</v>
      </c>
      <c r="M110" s="23">
        <f t="shared" si="56"/>
        <v>63458.299999999988</v>
      </c>
      <c r="N110" s="23">
        <f t="shared" si="56"/>
        <v>52320.299999999988</v>
      </c>
      <c r="O110" s="23">
        <f t="shared" si="56"/>
        <v>50331.600000000035</v>
      </c>
      <c r="P110" s="23">
        <f t="shared" si="56"/>
        <v>48396.5</v>
      </c>
      <c r="Q110" s="23">
        <f t="shared" si="56"/>
        <v>46509.600000000035</v>
      </c>
      <c r="R110" s="23">
        <f t="shared" si="56"/>
        <v>44544.5</v>
      </c>
      <c r="S110" s="23">
        <f t="shared" si="56"/>
        <v>42477.900000000023</v>
      </c>
      <c r="T110" s="23">
        <f t="shared" si="56"/>
        <v>40411.399999999965</v>
      </c>
      <c r="U110" s="23">
        <f t="shared" si="56"/>
        <v>38344.900000000023</v>
      </c>
      <c r="V110" s="23">
        <f t="shared" si="56"/>
        <v>36278.299999999988</v>
      </c>
      <c r="W110" s="23">
        <f t="shared" si="56"/>
        <v>34211.799999999988</v>
      </c>
      <c r="X110" s="23">
        <f t="shared" si="56"/>
        <v>32451.400000000023</v>
      </c>
      <c r="Y110" s="23">
        <f t="shared" si="56"/>
        <v>30997.100000000035</v>
      </c>
      <c r="Z110" s="23">
        <f t="shared" si="56"/>
        <v>29542.800000000047</v>
      </c>
      <c r="AA110" s="23">
        <f t="shared" si="56"/>
        <v>29307.700000000012</v>
      </c>
      <c r="AB110" s="23">
        <f t="shared" si="56"/>
        <v>29380.200000000012</v>
      </c>
      <c r="AC110" s="23">
        <f t="shared" si="56"/>
        <v>28540.899999999965</v>
      </c>
      <c r="AD110" s="23">
        <f t="shared" si="56"/>
        <v>27701.299999999988</v>
      </c>
      <c r="AE110" s="23">
        <f t="shared" si="56"/>
        <v>26861.799999999988</v>
      </c>
      <c r="AF110" s="23">
        <f t="shared" si="56"/>
        <v>26022.400000000023</v>
      </c>
      <c r="AG110" s="23">
        <f t="shared" si="56"/>
        <v>25182.799999999988</v>
      </c>
    </row>
    <row r="111" spans="2:33" x14ac:dyDescent="0.3">
      <c r="B111" s="24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</row>
    <row r="112" spans="2:33" x14ac:dyDescent="0.3">
      <c r="B112" s="21" t="s">
        <v>130</v>
      </c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</row>
    <row r="113" spans="2:71" x14ac:dyDescent="0.3">
      <c r="B113" s="22" t="str">
        <f>B92</f>
        <v>No Retirements</v>
      </c>
      <c r="C113" s="23">
        <f t="shared" ref="C113:C129" si="57">(D113+NPV($C$2,E113:AG113))/1000</f>
        <v>3617.2976844594018</v>
      </c>
      <c r="D113" s="8">
        <f>SUM(NewControlsCapital!E$2:E$50)</f>
        <v>5931.0810300000003</v>
      </c>
      <c r="E113" s="8">
        <f>SUM(NewControlsCapital!F$2:F$50)</f>
        <v>65722.661699999997</v>
      </c>
      <c r="F113" s="8">
        <f>SUM(NewControlsCapital!G$2:G$50)</f>
        <v>195138.94018000001</v>
      </c>
      <c r="G113" s="8">
        <f>SUM(NewControlsCapital!H$2:H$50)</f>
        <v>351138.89769999997</v>
      </c>
      <c r="H113" s="8">
        <f>SUM(NewControlsCapital!I$2:I$50)</f>
        <v>439718.91479999991</v>
      </c>
      <c r="I113" s="8">
        <f>SUM(NewControlsCapital!J$2:J$50)</f>
        <v>459153.74040000013</v>
      </c>
      <c r="J113" s="8">
        <f>SUM(NewControlsCapital!K$2:K$50)</f>
        <v>438358.76370000007</v>
      </c>
      <c r="K113" s="8">
        <f>SUM(NewControlsCapital!L$2:L$50)</f>
        <v>416680.59730000008</v>
      </c>
      <c r="L113" s="8">
        <f>SUM(NewControlsCapital!M$2:M$50)</f>
        <v>396005.12820000009</v>
      </c>
      <c r="M113" s="8">
        <f>SUM(NewControlsCapital!N$2:N$50)</f>
        <v>375653.00819999998</v>
      </c>
      <c r="N113" s="8">
        <f>SUM(NewControlsCapital!O$2:O$50)</f>
        <v>355389.45450000005</v>
      </c>
      <c r="O113" s="8">
        <f>SUM(NewControlsCapital!P$2:P$50)</f>
        <v>335125.89630000002</v>
      </c>
      <c r="P113" s="8">
        <f>SUM(NewControlsCapital!Q$2:Q$50)</f>
        <v>314862.34516999999</v>
      </c>
      <c r="Q113" s="8">
        <f>SUM(NewControlsCapital!R$2:R$50)</f>
        <v>294606.77893999999</v>
      </c>
      <c r="R113" s="8">
        <f>SUM(NewControlsCapital!S$2:S$50)</f>
        <v>276720.54320000001</v>
      </c>
      <c r="S113" s="8">
        <f>SUM(NewControlsCapital!T$2:T$50)</f>
        <v>263236.14035</v>
      </c>
      <c r="T113" s="8">
        <f>SUM(NewControlsCapital!U$2:U$50)</f>
        <v>252266.37989999997</v>
      </c>
      <c r="U113" s="8">
        <f>SUM(NewControlsCapital!V$2:V$50)</f>
        <v>242390.81144999998</v>
      </c>
      <c r="V113" s="8">
        <f>SUM(NewControlsCapital!W$2:W$50)</f>
        <v>233135.11821000004</v>
      </c>
      <c r="W113" s="8">
        <f>SUM(NewControlsCapital!X$2:X$50)</f>
        <v>205883.2105926121</v>
      </c>
      <c r="X113" s="8">
        <f>SUM(NewControlsCapital!Y$2:Y$50)</f>
        <v>181669.18313275281</v>
      </c>
      <c r="Y113" s="8">
        <f>SUM(NewControlsCapital!Z$2:Z$50)</f>
        <v>174624.56618275275</v>
      </c>
      <c r="Z113" s="8">
        <f>SUM(NewControlsCapital!AA$2:AA$50)</f>
        <v>148064.77528817492</v>
      </c>
      <c r="AA113" s="8">
        <f>SUM(NewControlsCapital!AB$2:AB$50)</f>
        <v>142282.41823817496</v>
      </c>
      <c r="AB113" s="8">
        <f>SUM(NewControlsCapital!AC$2:AC$50)</f>
        <v>136500.06790817491</v>
      </c>
      <c r="AC113" s="8">
        <f>SUM(NewControlsCapital!AD$2:AD$50)</f>
        <v>120613.64344817486</v>
      </c>
      <c r="AD113" s="8">
        <f>SUM(NewControlsCapital!AE$2:AE$50)</f>
        <v>110439.39251745927</v>
      </c>
      <c r="AE113" s="8">
        <f>SUM(NewControlsCapital!AF$2:AF$50)</f>
        <v>102989.8509841566</v>
      </c>
      <c r="AF113" s="8">
        <f>SUM(NewControlsCapital!AG$2:AG$50)</f>
        <v>90442.509198986154</v>
      </c>
      <c r="AG113" s="8">
        <f>SUM(NewControlsCapital!AH$2:AH$50)</f>
        <v>76053.899291209542</v>
      </c>
      <c r="AH113" s="8">
        <f>SUM(NewControlsCapital!AI$2:AI$50)</f>
        <v>57797.005758637315</v>
      </c>
      <c r="AI113" s="8">
        <f>SUM(NewControlsCapital!AJ$2:AJ$50)</f>
        <v>47523.579574491705</v>
      </c>
      <c r="AJ113" s="8">
        <f>SUM(NewControlsCapital!AK$2:AK$50)</f>
        <v>42905.603948174728</v>
      </c>
      <c r="AK113" s="8">
        <f>SUM(NewControlsCapital!AL$2:AL$50)</f>
        <v>37390.272488174713</v>
      </c>
      <c r="AL113" s="8">
        <f>SUM(NewControlsCapital!AM$2:AM$50)</f>
        <v>35539.742859730424</v>
      </c>
      <c r="AM113" s="8">
        <f>SUM(NewControlsCapital!AN$2:AN$50)</f>
        <v>32613.129508658654</v>
      </c>
      <c r="AN113" s="8">
        <f>SUM(NewControlsCapital!AO$2:AO$50)</f>
        <v>28797.760998658658</v>
      </c>
      <c r="AO113" s="8">
        <f>SUM(NewControlsCapital!AP$2:AP$50)</f>
        <v>24463.536613216656</v>
      </c>
      <c r="AP113" s="8">
        <f>SUM(NewControlsCapital!AQ$2:AQ$50)</f>
        <v>21996.75531972402</v>
      </c>
      <c r="AQ113" s="8">
        <f>SUM(NewControlsCapital!AR$2:AR$50)</f>
        <v>20583.33031972402</v>
      </c>
      <c r="AR113" s="8">
        <f>SUM(NewControlsCapital!AS$2:AS$50)</f>
        <v>17525.943524606104</v>
      </c>
      <c r="AS113" s="8">
        <f>SUM(NewControlsCapital!AT$2:AT$50)</f>
        <v>10366.4837343327</v>
      </c>
      <c r="AT113" s="8">
        <f>SUM(NewControlsCapital!AU$2:AU$50)</f>
        <v>9048.7409651352009</v>
      </c>
      <c r="AU113" s="8">
        <f>SUM(NewControlsCapital!AV$2:AV$50)</f>
        <v>4872.904365135204</v>
      </c>
      <c r="AV113" s="8">
        <f>SUM(NewControlsCapital!AW$2:AW$50)</f>
        <v>4421.341738400205</v>
      </c>
      <c r="AW113" s="8">
        <f>SUM(NewControlsCapital!AX$2:AX$50)</f>
        <v>3999.6772519198239</v>
      </c>
      <c r="AX113" s="8">
        <f>SUM(NewControlsCapital!AY$2:AY$50)</f>
        <v>3488.9912519198242</v>
      </c>
      <c r="AY113" s="8">
        <f>SUM(NewControlsCapital!AZ$2:AZ$50)</f>
        <v>253.40805191982244</v>
      </c>
      <c r="AZ113" s="8">
        <f>SUM(NewControlsCapital!BA$2:BA$50)</f>
        <v>7.8136588225000015E-3</v>
      </c>
      <c r="BA113" s="8">
        <f>SUM(NewControlsCapital!BB$2:BB$50)</f>
        <v>0</v>
      </c>
      <c r="BB113" s="8">
        <f>SUM(NewControlsCapital!BC$2:BC$50)</f>
        <v>0</v>
      </c>
      <c r="BC113" s="8">
        <f>SUM(NewControlsCapital!BD$2:BD$50)</f>
        <v>0</v>
      </c>
      <c r="BD113" s="8">
        <f>SUM(NewControlsCapital!BE$2:BE$50)</f>
        <v>0</v>
      </c>
      <c r="BE113" s="8">
        <f>SUM(NewControlsCapital!BF$2:BF$50)</f>
        <v>0</v>
      </c>
      <c r="BF113" s="8">
        <f>SUM(NewControlsCapital!BG$2:BG$50)</f>
        <v>0</v>
      </c>
      <c r="BG113" s="8">
        <f>SUM(NewControlsCapital!BH$2:BH$50)</f>
        <v>0</v>
      </c>
      <c r="BH113" s="8">
        <f>SUM(NewControlsCapital!BI$2:BI$50)</f>
        <v>0</v>
      </c>
      <c r="BI113" s="8">
        <f>SUM(NewControlsCapital!BJ$2:BJ$50)</f>
        <v>0</v>
      </c>
      <c r="BJ113" s="8">
        <f>SUM(NewControlsCapital!BK$2:BK$50)</f>
        <v>0</v>
      </c>
      <c r="BK113" s="8">
        <f>SUM(NewControlsCapital!BL$2:BL$50)</f>
        <v>0</v>
      </c>
      <c r="BL113" s="8">
        <f>SUM(NewControlsCapital!BM$2:BM$50)</f>
        <v>0</v>
      </c>
      <c r="BM113" s="8">
        <f>SUM(NewControlsCapital!BN$2:BN$50)</f>
        <v>0</v>
      </c>
      <c r="BN113" s="8">
        <f>SUM(NewControlsCapital!BO$2:BO$50)</f>
        <v>0</v>
      </c>
      <c r="BO113" s="8">
        <f>SUM(NewControlsCapital!BP$2:BP$50)</f>
        <v>0</v>
      </c>
      <c r="BP113" s="8">
        <f>SUM(NewControlsCapital!BQ$2:BQ$50)</f>
        <v>0</v>
      </c>
      <c r="BQ113" s="8">
        <f>SUM(NewControlsCapital!BR$2:BR$50)</f>
        <v>0</v>
      </c>
      <c r="BR113" s="8">
        <f>SUM(NewControlsCapital!BS$2:BS$50)</f>
        <v>0</v>
      </c>
      <c r="BS113" s="8">
        <f>SUM(NewControlsCapital!BT$2:BT$50)</f>
        <v>0</v>
      </c>
    </row>
    <row r="114" spans="2:71" x14ac:dyDescent="0.3">
      <c r="B114" s="24" t="str">
        <f>B93</f>
        <v>Retire TY</v>
      </c>
      <c r="C114" s="23">
        <f t="shared" si="57"/>
        <v>3570.9169664593501</v>
      </c>
      <c r="D114" s="8">
        <f>SUM(NewControlsCapital!E$2:E$50)-SUMIF(NewControlsCapital!$B$2:$B$50,"GR3",NewControlsCapital!E$2:E$50)</f>
        <v>5931.0810300000003</v>
      </c>
      <c r="E114" s="8">
        <f>SUM(NewControlsCapital!F$2:F$50)-SUMIF(NewControlsCapital!$B$2:$B$50,"GR3",NewControlsCapital!F$2:F$50)</f>
        <v>64399.708699999996</v>
      </c>
      <c r="F114" s="8">
        <f>SUM(NewControlsCapital!G$2:G$50)-SUMIF(NewControlsCapital!$B$2:$B$50,"GR3",NewControlsCapital!G$2:G$50)</f>
        <v>190991.34078</v>
      </c>
      <c r="G114" s="8">
        <f>SUM(NewControlsCapital!H$2:H$50)-SUMIF(NewControlsCapital!$B$2:$B$50,"GR3",NewControlsCapital!H$2:H$50)</f>
        <v>345431.97219999996</v>
      </c>
      <c r="H114" s="8">
        <f>SUM(NewControlsCapital!I$2:I$50)-SUMIF(NewControlsCapital!$B$2:$B$50,"GR3",NewControlsCapital!I$2:I$50)</f>
        <v>434319.8888999999</v>
      </c>
      <c r="I114" s="8">
        <f>SUM(NewControlsCapital!J$2:J$50)-SUMIF(NewControlsCapital!$B$2:$B$50,"GR3",NewControlsCapital!J$2:J$50)</f>
        <v>454032.30640000012</v>
      </c>
      <c r="J114" s="8">
        <f>SUM(NewControlsCapital!K$2:K$50)-SUMIF(NewControlsCapital!$B$2:$B$50,"GR3",NewControlsCapital!K$2:K$50)</f>
        <v>433488.74510000006</v>
      </c>
      <c r="K114" s="8">
        <f>SUM(NewControlsCapital!L$2:L$50)-SUMIF(NewControlsCapital!$B$2:$B$50,"GR3",NewControlsCapital!L$2:L$50)</f>
        <v>412039.38900000008</v>
      </c>
      <c r="L114" s="8">
        <f>SUM(NewControlsCapital!M$2:M$50)-SUMIF(NewControlsCapital!$B$2:$B$50,"GR3",NewControlsCapital!M$2:M$50)</f>
        <v>391589.05810000008</v>
      </c>
      <c r="M114" s="8">
        <f>SUM(NewControlsCapital!N$2:N$50)-SUMIF(NewControlsCapital!$B$2:$B$50,"GR3",NewControlsCapital!N$2:N$50)</f>
        <v>371462.07639999996</v>
      </c>
      <c r="N114" s="8">
        <f>SUM(NewControlsCapital!O$2:O$50)-SUMIF(NewControlsCapital!$B$2:$B$50,"GR3",NewControlsCapital!O$2:O$50)</f>
        <v>351423.66190000006</v>
      </c>
      <c r="O114" s="8">
        <f>SUM(NewControlsCapital!P$2:P$50)-SUMIF(NewControlsCapital!$B$2:$B$50,"GR3",NewControlsCapital!P$2:P$50)</f>
        <v>331385.24200000003</v>
      </c>
      <c r="P114" s="8">
        <f>SUM(NewControlsCapital!Q$2:Q$50)-SUMIF(NewControlsCapital!$B$2:$B$50,"GR3",NewControlsCapital!Q$2:Q$50)</f>
        <v>311346.82909999997</v>
      </c>
      <c r="Q114" s="8">
        <f>SUM(NewControlsCapital!R$2:R$50)-SUMIF(NewControlsCapital!$B$2:$B$50,"GR3",NewControlsCapital!R$2:R$50)</f>
        <v>291316.40110000002</v>
      </c>
      <c r="R114" s="8">
        <f>SUM(NewControlsCapital!S$2:S$50)-SUMIF(NewControlsCapital!$B$2:$B$50,"GR3",NewControlsCapital!S$2:S$50)</f>
        <v>273585.55379999999</v>
      </c>
      <c r="S114" s="8">
        <f>SUM(NewControlsCapital!T$2:T$50)-SUMIF(NewControlsCapital!$B$2:$B$50,"GR3",NewControlsCapital!T$2:T$50)</f>
        <v>260186.78760000001</v>
      </c>
      <c r="T114" s="8">
        <f>SUM(NewControlsCapital!U$2:U$50)-SUMIF(NewControlsCapital!$B$2:$B$50,"GR3",NewControlsCapital!U$2:U$50)</f>
        <v>249302.66379999998</v>
      </c>
      <c r="U114" s="8">
        <f>SUM(NewControlsCapital!V$2:V$50)-SUMIF(NewControlsCapital!$B$2:$B$50,"GR3",NewControlsCapital!V$2:V$50)</f>
        <v>239512.73199999999</v>
      </c>
      <c r="V114" s="8">
        <f>SUM(NewControlsCapital!W$2:W$50)-SUMIF(NewControlsCapital!$B$2:$B$50,"GR3",NewControlsCapital!W$2:W$50)</f>
        <v>230342.67540000004</v>
      </c>
      <c r="W114" s="8">
        <f>SUM(NewControlsCapital!X$2:X$50)-SUMIF(NewControlsCapital!$B$2:$B$50,"GR3",NewControlsCapital!X$2:X$50)</f>
        <v>203176.40443261209</v>
      </c>
      <c r="X114" s="8">
        <f>SUM(NewControlsCapital!Y$2:Y$50)-SUMIF(NewControlsCapital!$B$2:$B$50,"GR3",NewControlsCapital!Y$2:Y$50)</f>
        <v>179048.0136227528</v>
      </c>
      <c r="Y114" s="8">
        <f>SUM(NewControlsCapital!Z$2:Z$50)-SUMIF(NewControlsCapital!$B$2:$B$50,"GR3",NewControlsCapital!Z$2:Z$50)</f>
        <v>172089.03331275276</v>
      </c>
      <c r="Z114" s="8">
        <f>SUM(NewControlsCapital!AA$2:AA$50)-SUMIF(NewControlsCapital!$B$2:$B$50,"GR3",NewControlsCapital!AA$2:AA$50)</f>
        <v>145614.87906817492</v>
      </c>
      <c r="AA114" s="8">
        <f>SUM(NewControlsCapital!AB$2:AB$50)-SUMIF(NewControlsCapital!$B$2:$B$50,"GR3",NewControlsCapital!AB$2:AB$50)</f>
        <v>139918.15866817496</v>
      </c>
      <c r="AB114" s="8">
        <f>SUM(NewControlsCapital!AC$2:AC$50)-SUMIF(NewControlsCapital!$B$2:$B$50,"GR3",NewControlsCapital!AC$2:AC$50)</f>
        <v>134221.4449781749</v>
      </c>
      <c r="AC114" s="8">
        <f>SUM(NewControlsCapital!AD$2:AD$50)-SUMIF(NewControlsCapital!$B$2:$B$50,"GR3",NewControlsCapital!AD$2:AD$50)</f>
        <v>118420.65717817486</v>
      </c>
      <c r="AD114" s="8">
        <f>SUM(NewControlsCapital!AE$2:AE$50)-SUMIF(NewControlsCapital!$B$2:$B$50,"GR3",NewControlsCapital!AE$2:AE$50)</f>
        <v>108332.04289745928</v>
      </c>
      <c r="AE114" s="8">
        <f>SUM(NewControlsCapital!AF$2:AF$50)-SUMIF(NewControlsCapital!$B$2:$B$50,"GR3",NewControlsCapital!AF$2:AF$50)</f>
        <v>100968.1380141566</v>
      </c>
      <c r="AF114" s="8">
        <f>SUM(NewControlsCapital!AG$2:AG$50)-SUMIF(NewControlsCapital!$B$2:$B$50,"GR3",NewControlsCapital!AG$2:AG$50)</f>
        <v>88506.432878986161</v>
      </c>
      <c r="AG114" s="8">
        <f>SUM(NewControlsCapital!AH$2:AH$50)-SUMIF(NewControlsCapital!$B$2:$B$50,"GR3",NewControlsCapital!AH$2:AH$50)</f>
        <v>74203.459621209535</v>
      </c>
      <c r="AH114" s="8">
        <f>SUM(NewControlsCapital!AI$2:AI$50)-SUMIF(NewControlsCapital!$B$2:$B$50,"GR3",NewControlsCapital!AI$2:AI$50)</f>
        <v>56032.202738637316</v>
      </c>
      <c r="AI114" s="8">
        <f>SUM(NewControlsCapital!AJ$2:AJ$50)-SUMIF(NewControlsCapital!$B$2:$B$50,"GR3",NewControlsCapital!AJ$2:AJ$50)</f>
        <v>45844.413204491706</v>
      </c>
      <c r="AJ114" s="8">
        <f>SUM(NewControlsCapital!AK$2:AK$50)-SUMIF(NewControlsCapital!$B$2:$B$50,"GR3",NewControlsCapital!AK$2:AK$50)</f>
        <v>41312.074218174726</v>
      </c>
      <c r="AK114" s="8">
        <f>SUM(NewControlsCapital!AL$2:AL$50)-SUMIF(NewControlsCapital!$B$2:$B$50,"GR3",NewControlsCapital!AL$2:AL$50)</f>
        <v>35882.379418174714</v>
      </c>
      <c r="AL114" s="8">
        <f>SUM(NewControlsCapital!AM$2:AM$50)-SUMIF(NewControlsCapital!$B$2:$B$50,"GR3",NewControlsCapital!AM$2:AM$50)</f>
        <v>34117.486439730426</v>
      </c>
      <c r="AM114" s="8">
        <f>SUM(NewControlsCapital!AN$2:AN$50)-SUMIF(NewControlsCapital!$B$2:$B$50,"GR3",NewControlsCapital!AN$2:AN$50)</f>
        <v>32613.128739730426</v>
      </c>
      <c r="AN114" s="8">
        <f>SUM(NewControlsCapital!AO$2:AO$50)-SUMIF(NewControlsCapital!$B$2:$B$50,"GR3",NewControlsCapital!AO$2:AO$50)</f>
        <v>28797.760229730429</v>
      </c>
      <c r="AO114" s="8">
        <f>SUM(NewControlsCapital!AP$2:AP$50)-SUMIF(NewControlsCapital!$B$2:$B$50,"GR3",NewControlsCapital!AP$2:AP$50)</f>
        <v>24463.535844288428</v>
      </c>
      <c r="AP114" s="8">
        <f>SUM(NewControlsCapital!AQ$2:AQ$50)-SUMIF(NewControlsCapital!$B$2:$B$50,"GR3",NewControlsCapital!AQ$2:AQ$50)</f>
        <v>21996.754550795791</v>
      </c>
      <c r="AQ114" s="8">
        <f>SUM(NewControlsCapital!AR$2:AR$50)-SUMIF(NewControlsCapital!$B$2:$B$50,"GR3",NewControlsCapital!AR$2:AR$50)</f>
        <v>20583.329550795792</v>
      </c>
      <c r="AR114" s="8">
        <f>SUM(NewControlsCapital!AS$2:AS$50)-SUMIF(NewControlsCapital!$B$2:$B$50,"GR3",NewControlsCapital!AS$2:AS$50)</f>
        <v>17525.942755677876</v>
      </c>
      <c r="AS114" s="8">
        <f>SUM(NewControlsCapital!AT$2:AT$50)-SUMIF(NewControlsCapital!$B$2:$B$50,"GR3",NewControlsCapital!AT$2:AT$50)</f>
        <v>10366.482965404472</v>
      </c>
      <c r="AT114" s="8">
        <f>SUM(NewControlsCapital!AU$2:AU$50)-SUMIF(NewControlsCapital!$B$2:$B$50,"GR3",NewControlsCapital!AU$2:AU$50)</f>
        <v>9048.7401962069725</v>
      </c>
      <c r="AU114" s="8">
        <f>SUM(NewControlsCapital!AV$2:AV$50)-SUMIF(NewControlsCapital!$B$2:$B$50,"GR3",NewControlsCapital!AV$2:AV$50)</f>
        <v>4872.9035962069765</v>
      </c>
      <c r="AV114" s="8">
        <f>SUM(NewControlsCapital!AW$2:AW$50)-SUMIF(NewControlsCapital!$B$2:$B$50,"GR3",NewControlsCapital!AW$2:AW$50)</f>
        <v>4421.3409694719776</v>
      </c>
      <c r="AW114" s="8">
        <f>SUM(NewControlsCapital!AX$2:AX$50)-SUMIF(NewControlsCapital!$B$2:$B$50,"GR3",NewControlsCapital!AX$2:AX$50)</f>
        <v>3999.6764829915965</v>
      </c>
      <c r="AX114" s="8">
        <f>SUM(NewControlsCapital!AY$2:AY$50)-SUMIF(NewControlsCapital!$B$2:$B$50,"GR3",NewControlsCapital!AY$2:AY$50)</f>
        <v>3488.9904829915968</v>
      </c>
      <c r="AY114" s="8">
        <f>SUM(NewControlsCapital!AZ$2:AZ$50)-SUMIF(NewControlsCapital!$B$2:$B$50,"GR3",NewControlsCapital!AZ$2:AZ$50)</f>
        <v>253.40728299159494</v>
      </c>
      <c r="AZ114" s="8">
        <f>SUM(NewControlsCapital!BA$2:BA$50)-SUMIF(NewControlsCapital!$B$2:$B$50,"GR3",NewControlsCapital!BA$2:BA$50)</f>
        <v>7.0447305950000014E-3</v>
      </c>
      <c r="BA114" s="8">
        <f>SUM(NewControlsCapital!BB$2:BB$50)-SUMIF(NewControlsCapital!$B$2:$B$50,"GR3",NewControlsCapital!BB$2:BB$50)</f>
        <v>0</v>
      </c>
      <c r="BB114" s="8">
        <f>SUM(NewControlsCapital!BC$2:BC$50)-SUMIF(NewControlsCapital!$B$2:$B$50,"GR3",NewControlsCapital!BC$2:BC$50)</f>
        <v>0</v>
      </c>
      <c r="BC114" s="8">
        <f>SUM(NewControlsCapital!BD$2:BD$50)-SUMIF(NewControlsCapital!$B$2:$B$50,"GR3",NewControlsCapital!BD$2:BD$50)</f>
        <v>0</v>
      </c>
      <c r="BD114" s="8">
        <f>SUM(NewControlsCapital!BE$2:BE$50)-SUMIF(NewControlsCapital!$B$2:$B$50,"GR3",NewControlsCapital!BE$2:BE$50)</f>
        <v>0</v>
      </c>
      <c r="BE114" s="8">
        <f>SUM(NewControlsCapital!BF$2:BF$50)-SUMIF(NewControlsCapital!$B$2:$B$50,"GR3",NewControlsCapital!BF$2:BF$50)</f>
        <v>0</v>
      </c>
      <c r="BF114" s="8">
        <f>SUM(NewControlsCapital!BG$2:BG$50)-SUMIF(NewControlsCapital!$B$2:$B$50,"GR3",NewControlsCapital!BG$2:BG$50)</f>
        <v>0</v>
      </c>
      <c r="BG114" s="8">
        <f>SUM(NewControlsCapital!BH$2:BH$50)-SUMIF(NewControlsCapital!$B$2:$B$50,"GR3",NewControlsCapital!BH$2:BH$50)</f>
        <v>0</v>
      </c>
      <c r="BH114" s="8">
        <f>SUM(NewControlsCapital!BI$2:BI$50)-SUMIF(NewControlsCapital!$B$2:$B$50,"GR3",NewControlsCapital!BI$2:BI$50)</f>
        <v>0</v>
      </c>
      <c r="BI114" s="8">
        <f>SUM(NewControlsCapital!BJ$2:BJ$50)-SUMIF(NewControlsCapital!$B$2:$B$50,"GR3",NewControlsCapital!BJ$2:BJ$50)</f>
        <v>0</v>
      </c>
      <c r="BJ114" s="8">
        <f>SUM(NewControlsCapital!BK$2:BK$50)-SUMIF(NewControlsCapital!$B$2:$B$50,"GR3",NewControlsCapital!BK$2:BK$50)</f>
        <v>0</v>
      </c>
      <c r="BK114" s="8">
        <f>SUM(NewControlsCapital!BL$2:BL$50)-SUMIF(NewControlsCapital!$B$2:$B$50,"GR3",NewControlsCapital!BL$2:BL$50)</f>
        <v>0</v>
      </c>
      <c r="BL114" s="8">
        <f>SUM(NewControlsCapital!BM$2:BM$50)-SUMIF(NewControlsCapital!$B$2:$B$50,"GR3",NewControlsCapital!BM$2:BM$50)</f>
        <v>0</v>
      </c>
      <c r="BM114" s="8">
        <f>SUM(NewControlsCapital!BN$2:BN$50)-SUMIF(NewControlsCapital!$B$2:$B$50,"GR3",NewControlsCapital!BN$2:BN$50)</f>
        <v>0</v>
      </c>
      <c r="BN114" s="8">
        <f>SUM(NewControlsCapital!BO$2:BO$50)-SUMIF(NewControlsCapital!$B$2:$B$50,"GR3",NewControlsCapital!BO$2:BO$50)</f>
        <v>0</v>
      </c>
      <c r="BO114" s="8">
        <f>SUM(NewControlsCapital!BP$2:BP$50)-SUMIF(NewControlsCapital!$B$2:$B$50,"GR3",NewControlsCapital!BP$2:BP$50)</f>
        <v>0</v>
      </c>
      <c r="BP114" s="8">
        <f>SUM(NewControlsCapital!BQ$2:BQ$50)-SUMIF(NewControlsCapital!$B$2:$B$50,"GR3",NewControlsCapital!BQ$2:BQ$50)</f>
        <v>0</v>
      </c>
      <c r="BQ114" s="8">
        <f>SUM(NewControlsCapital!BR$2:BR$50)-SUMIF(NewControlsCapital!$B$2:$B$50,"GR3",NewControlsCapital!BR$2:BR$50)</f>
        <v>0</v>
      </c>
      <c r="BR114" s="8">
        <f>SUM(NewControlsCapital!BS$2:BS$50)-SUMIF(NewControlsCapital!$B$2:$B$50,"GR3",NewControlsCapital!BS$2:BS$50)</f>
        <v>0</v>
      </c>
      <c r="BS114" s="8">
        <f>SUM(NewControlsCapital!BT$2:BT$50)-SUMIF(NewControlsCapital!$B$2:$B$50,"GR3",NewControlsCapital!BT$2:BT$50)</f>
        <v>0</v>
      </c>
    </row>
    <row r="115" spans="2:71" x14ac:dyDescent="0.3">
      <c r="B115" s="24" t="str">
        <f t="shared" ref="B115:B131" si="58">B94</f>
        <v>Retire TY and GR3</v>
      </c>
      <c r="C115" s="23">
        <f t="shared" si="57"/>
        <v>3524.5362484593006</v>
      </c>
      <c r="D115" s="8">
        <f>SUM(NewControlsCapital!E$2:E$50)-SUMIF(NewControlsCapital!$B$2:$B$50,"GR3",NewControlsCapital!E$2:E$50)-SUMIF(NewControlsCapital!$B$2:$B$50,"GR3",NewControlsCapital!E$2:E$50)</f>
        <v>5931.0810300000003</v>
      </c>
      <c r="E115" s="8">
        <f>SUM(NewControlsCapital!F$2:F$50)-SUMIF(NewControlsCapital!$B$2:$B$50,"GR3",NewControlsCapital!F$2:F$50)-SUMIF(NewControlsCapital!$B$2:$B$50,"GR3",NewControlsCapital!F$2:F$50)</f>
        <v>63076.755699999994</v>
      </c>
      <c r="F115" s="8">
        <f>SUM(NewControlsCapital!G$2:G$50)-SUMIF(NewControlsCapital!$B$2:$B$50,"GR3",NewControlsCapital!G$2:G$50)-SUMIF(NewControlsCapital!$B$2:$B$50,"GR3",NewControlsCapital!G$2:G$50)</f>
        <v>186843.74137999999</v>
      </c>
      <c r="G115" s="8">
        <f>SUM(NewControlsCapital!H$2:H$50)-SUMIF(NewControlsCapital!$B$2:$B$50,"GR3",NewControlsCapital!H$2:H$50)-SUMIF(NewControlsCapital!$B$2:$B$50,"GR3",NewControlsCapital!H$2:H$50)</f>
        <v>339725.04669999995</v>
      </c>
      <c r="H115" s="8">
        <f>SUM(NewControlsCapital!I$2:I$50)-SUMIF(NewControlsCapital!$B$2:$B$50,"GR3",NewControlsCapital!I$2:I$50)-SUMIF(NewControlsCapital!$B$2:$B$50,"GR3",NewControlsCapital!I$2:I$50)</f>
        <v>428920.8629999999</v>
      </c>
      <c r="I115" s="8">
        <f>SUM(NewControlsCapital!J$2:J$50)-SUMIF(NewControlsCapital!$B$2:$B$50,"GR3",NewControlsCapital!J$2:J$50)-SUMIF(NewControlsCapital!$B$2:$B$50,"GR3",NewControlsCapital!J$2:J$50)</f>
        <v>448910.87240000011</v>
      </c>
      <c r="J115" s="8">
        <f>SUM(NewControlsCapital!K$2:K$50)-SUMIF(NewControlsCapital!$B$2:$B$50,"GR3",NewControlsCapital!K$2:K$50)-SUMIF(NewControlsCapital!$B$2:$B$50,"GR3",NewControlsCapital!K$2:K$50)</f>
        <v>428618.72650000005</v>
      </c>
      <c r="K115" s="8">
        <f>SUM(NewControlsCapital!L$2:L$50)-SUMIF(NewControlsCapital!$B$2:$B$50,"GR3",NewControlsCapital!L$2:L$50)-SUMIF(NewControlsCapital!$B$2:$B$50,"GR3",NewControlsCapital!L$2:L$50)</f>
        <v>407398.18070000008</v>
      </c>
      <c r="L115" s="8">
        <f>SUM(NewControlsCapital!M$2:M$50)-SUMIF(NewControlsCapital!$B$2:$B$50,"GR3",NewControlsCapital!M$2:M$50)-SUMIF(NewControlsCapital!$B$2:$B$50,"GR3",NewControlsCapital!M$2:M$50)</f>
        <v>387172.98800000007</v>
      </c>
      <c r="M115" s="8">
        <f>SUM(NewControlsCapital!N$2:N$50)-SUMIF(NewControlsCapital!$B$2:$B$50,"GR3",NewControlsCapital!N$2:N$50)-SUMIF(NewControlsCapital!$B$2:$B$50,"GR3",NewControlsCapital!N$2:N$50)</f>
        <v>367271.14459999994</v>
      </c>
      <c r="N115" s="8">
        <f>SUM(NewControlsCapital!O$2:O$50)-SUMIF(NewControlsCapital!$B$2:$B$50,"GR3",NewControlsCapital!O$2:O$50)-SUMIF(NewControlsCapital!$B$2:$B$50,"GR3",NewControlsCapital!O$2:O$50)</f>
        <v>347457.86930000008</v>
      </c>
      <c r="O115" s="8">
        <f>SUM(NewControlsCapital!P$2:P$50)-SUMIF(NewControlsCapital!$B$2:$B$50,"GR3",NewControlsCapital!P$2:P$50)-SUMIF(NewControlsCapital!$B$2:$B$50,"GR3",NewControlsCapital!P$2:P$50)</f>
        <v>327644.58770000003</v>
      </c>
      <c r="P115" s="8">
        <f>SUM(NewControlsCapital!Q$2:Q$50)-SUMIF(NewControlsCapital!$B$2:$B$50,"GR3",NewControlsCapital!Q$2:Q$50)-SUMIF(NewControlsCapital!$B$2:$B$50,"GR3",NewControlsCapital!Q$2:Q$50)</f>
        <v>307831.31302999996</v>
      </c>
      <c r="Q115" s="8">
        <f>SUM(NewControlsCapital!R$2:R$50)-SUMIF(NewControlsCapital!$B$2:$B$50,"GR3",NewControlsCapital!R$2:R$50)-SUMIF(NewControlsCapital!$B$2:$B$50,"GR3",NewControlsCapital!R$2:R$50)</f>
        <v>288026.02326000005</v>
      </c>
      <c r="R115" s="8">
        <f>SUM(NewControlsCapital!S$2:S$50)-SUMIF(NewControlsCapital!$B$2:$B$50,"GR3",NewControlsCapital!S$2:S$50)-SUMIF(NewControlsCapital!$B$2:$B$50,"GR3",NewControlsCapital!S$2:S$50)</f>
        <v>270450.56439999997</v>
      </c>
      <c r="S115" s="8">
        <f>SUM(NewControlsCapital!T$2:T$50)-SUMIF(NewControlsCapital!$B$2:$B$50,"GR3",NewControlsCapital!T$2:T$50)-SUMIF(NewControlsCapital!$B$2:$B$50,"GR3",NewControlsCapital!T$2:T$50)</f>
        <v>257137.43485000002</v>
      </c>
      <c r="T115" s="8">
        <f>SUM(NewControlsCapital!U$2:U$50)-SUMIF(NewControlsCapital!$B$2:$B$50,"GR3",NewControlsCapital!U$2:U$50)-SUMIF(NewControlsCapital!$B$2:$B$50,"GR3",NewControlsCapital!U$2:U$50)</f>
        <v>246338.94769999999</v>
      </c>
      <c r="U115" s="8">
        <f>SUM(NewControlsCapital!V$2:V$50)-SUMIF(NewControlsCapital!$B$2:$B$50,"GR3",NewControlsCapital!V$2:V$50)-SUMIF(NewControlsCapital!$B$2:$B$50,"GR3",NewControlsCapital!V$2:V$50)</f>
        <v>236634.65255</v>
      </c>
      <c r="V115" s="8">
        <f>SUM(NewControlsCapital!W$2:W$50)-SUMIF(NewControlsCapital!$B$2:$B$50,"GR3",NewControlsCapital!W$2:W$50)-SUMIF(NewControlsCapital!$B$2:$B$50,"GR3",NewControlsCapital!W$2:W$50)</f>
        <v>227550.23259000003</v>
      </c>
      <c r="W115" s="8">
        <f>SUM(NewControlsCapital!X$2:X$50)-SUMIF(NewControlsCapital!$B$2:$B$50,"GR3",NewControlsCapital!X$2:X$50)-SUMIF(NewControlsCapital!$B$2:$B$50,"GR3",NewControlsCapital!X$2:X$50)</f>
        <v>200469.59827261209</v>
      </c>
      <c r="X115" s="8">
        <f>SUM(NewControlsCapital!Y$2:Y$50)-SUMIF(NewControlsCapital!$B$2:$B$50,"GR3",NewControlsCapital!Y$2:Y$50)-SUMIF(NewControlsCapital!$B$2:$B$50,"GR3",NewControlsCapital!Y$2:Y$50)</f>
        <v>176426.84411275279</v>
      </c>
      <c r="Y115" s="8">
        <f>SUM(NewControlsCapital!Z$2:Z$50)-SUMIF(NewControlsCapital!$B$2:$B$50,"GR3",NewControlsCapital!Z$2:Z$50)-SUMIF(NewControlsCapital!$B$2:$B$50,"GR3",NewControlsCapital!Z$2:Z$50)</f>
        <v>169553.50044275276</v>
      </c>
      <c r="Z115" s="8">
        <f>SUM(NewControlsCapital!AA$2:AA$50)-SUMIF(NewControlsCapital!$B$2:$B$50,"GR3",NewControlsCapital!AA$2:AA$50)-SUMIF(NewControlsCapital!$B$2:$B$50,"GR3",NewControlsCapital!AA$2:AA$50)</f>
        <v>143164.98284817493</v>
      </c>
      <c r="AA115" s="8">
        <f>SUM(NewControlsCapital!AB$2:AB$50)-SUMIF(NewControlsCapital!$B$2:$B$50,"GR3",NewControlsCapital!AB$2:AB$50)-SUMIF(NewControlsCapital!$B$2:$B$50,"GR3",NewControlsCapital!AB$2:AB$50)</f>
        <v>137553.89909817497</v>
      </c>
      <c r="AB115" s="8">
        <f>SUM(NewControlsCapital!AC$2:AC$50)-SUMIF(NewControlsCapital!$B$2:$B$50,"GR3",NewControlsCapital!AC$2:AC$50)-SUMIF(NewControlsCapital!$B$2:$B$50,"GR3",NewControlsCapital!AC$2:AC$50)</f>
        <v>131942.82204817489</v>
      </c>
      <c r="AC115" s="8">
        <f>SUM(NewControlsCapital!AD$2:AD$50)-SUMIF(NewControlsCapital!$B$2:$B$50,"GR3",NewControlsCapital!AD$2:AD$50)-SUMIF(NewControlsCapital!$B$2:$B$50,"GR3",NewControlsCapital!AD$2:AD$50)</f>
        <v>116227.67090817487</v>
      </c>
      <c r="AD115" s="8">
        <f>SUM(NewControlsCapital!AE$2:AE$50)-SUMIF(NewControlsCapital!$B$2:$B$50,"GR3",NewControlsCapital!AE$2:AE$50)-SUMIF(NewControlsCapital!$B$2:$B$50,"GR3",NewControlsCapital!AE$2:AE$50)</f>
        <v>106224.69327745929</v>
      </c>
      <c r="AE115" s="8">
        <f>SUM(NewControlsCapital!AF$2:AF$50)-SUMIF(NewControlsCapital!$B$2:$B$50,"GR3",NewControlsCapital!AF$2:AF$50)-SUMIF(NewControlsCapital!$B$2:$B$50,"GR3",NewControlsCapital!AF$2:AF$50)</f>
        <v>98946.425044156611</v>
      </c>
      <c r="AF115" s="8">
        <f>SUM(NewControlsCapital!AG$2:AG$50)-SUMIF(NewControlsCapital!$B$2:$B$50,"GR3",NewControlsCapital!AG$2:AG$50)-SUMIF(NewControlsCapital!$B$2:$B$50,"GR3",NewControlsCapital!AG$2:AG$50)</f>
        <v>86570.356558986168</v>
      </c>
      <c r="AG115" s="8">
        <f>SUM(NewControlsCapital!AH$2:AH$50)-SUMIF(NewControlsCapital!$B$2:$B$50,"GR3",NewControlsCapital!AH$2:AH$50)-SUMIF(NewControlsCapital!$B$2:$B$50,"GR3",NewControlsCapital!AH$2:AH$50)</f>
        <v>72353.019951209528</v>
      </c>
      <c r="AH115" s="8">
        <f>SUM(NewControlsCapital!AI$2:AI$50)-SUMIF(NewControlsCapital!$B$2:$B$50,"GR3",NewControlsCapital!AI$2:AI$50)-SUMIF(NewControlsCapital!$B$2:$B$50,"GR3",NewControlsCapital!AI$2:AI$50)</f>
        <v>54267.399718637316</v>
      </c>
      <c r="AI115" s="8">
        <f>SUM(NewControlsCapital!AJ$2:AJ$50)-SUMIF(NewControlsCapital!$B$2:$B$50,"GR3",NewControlsCapital!AJ$2:AJ$50)-SUMIF(NewControlsCapital!$B$2:$B$50,"GR3",NewControlsCapital!AJ$2:AJ$50)</f>
        <v>44165.246834491707</v>
      </c>
      <c r="AJ115" s="8">
        <f>SUM(NewControlsCapital!AK$2:AK$50)-SUMIF(NewControlsCapital!$B$2:$B$50,"GR3",NewControlsCapital!AK$2:AK$50)-SUMIF(NewControlsCapital!$B$2:$B$50,"GR3",NewControlsCapital!AK$2:AK$50)</f>
        <v>39718.544488174724</v>
      </c>
      <c r="AK115" s="8">
        <f>SUM(NewControlsCapital!AL$2:AL$50)-SUMIF(NewControlsCapital!$B$2:$B$50,"GR3",NewControlsCapital!AL$2:AL$50)-SUMIF(NewControlsCapital!$B$2:$B$50,"GR3",NewControlsCapital!AL$2:AL$50)</f>
        <v>34374.486348174716</v>
      </c>
      <c r="AL115" s="8">
        <f>SUM(NewControlsCapital!AM$2:AM$50)-SUMIF(NewControlsCapital!$B$2:$B$50,"GR3",NewControlsCapital!AM$2:AM$50)-SUMIF(NewControlsCapital!$B$2:$B$50,"GR3",NewControlsCapital!AM$2:AM$50)</f>
        <v>32695.230019730425</v>
      </c>
      <c r="AM115" s="8">
        <f>SUM(NewControlsCapital!AN$2:AN$50)-SUMIF(NewControlsCapital!$B$2:$B$50,"GR3",NewControlsCapital!AN$2:AN$50)-SUMIF(NewControlsCapital!$B$2:$B$50,"GR3",NewControlsCapital!AN$2:AN$50)</f>
        <v>32613.127970802198</v>
      </c>
      <c r="AN115" s="8">
        <f>SUM(NewControlsCapital!AO$2:AO$50)-SUMIF(NewControlsCapital!$B$2:$B$50,"GR3",NewControlsCapital!AO$2:AO$50)-SUMIF(NewControlsCapital!$B$2:$B$50,"GR3",NewControlsCapital!AO$2:AO$50)</f>
        <v>28797.759460802201</v>
      </c>
      <c r="AO115" s="8">
        <f>SUM(NewControlsCapital!AP$2:AP$50)-SUMIF(NewControlsCapital!$B$2:$B$50,"GR3",NewControlsCapital!AP$2:AP$50)-SUMIF(NewControlsCapital!$B$2:$B$50,"GR3",NewControlsCapital!AP$2:AP$50)</f>
        <v>24463.5350753602</v>
      </c>
      <c r="AP115" s="8">
        <f>SUM(NewControlsCapital!AQ$2:AQ$50)-SUMIF(NewControlsCapital!$B$2:$B$50,"GR3",NewControlsCapital!AQ$2:AQ$50)-SUMIF(NewControlsCapital!$B$2:$B$50,"GR3",NewControlsCapital!AQ$2:AQ$50)</f>
        <v>21996.753781867563</v>
      </c>
      <c r="AQ115" s="8">
        <f>SUM(NewControlsCapital!AR$2:AR$50)-SUMIF(NewControlsCapital!$B$2:$B$50,"GR3",NewControlsCapital!AR$2:AR$50)-SUMIF(NewControlsCapital!$B$2:$B$50,"GR3",NewControlsCapital!AR$2:AR$50)</f>
        <v>20583.328781867564</v>
      </c>
      <c r="AR115" s="8">
        <f>SUM(NewControlsCapital!AS$2:AS$50)-SUMIF(NewControlsCapital!$B$2:$B$50,"GR3",NewControlsCapital!AS$2:AS$50)-SUMIF(NewControlsCapital!$B$2:$B$50,"GR3",NewControlsCapital!AS$2:AS$50)</f>
        <v>17525.941986749647</v>
      </c>
      <c r="AS115" s="8">
        <f>SUM(NewControlsCapital!AT$2:AT$50)-SUMIF(NewControlsCapital!$B$2:$B$50,"GR3",NewControlsCapital!AT$2:AT$50)-SUMIF(NewControlsCapital!$B$2:$B$50,"GR3",NewControlsCapital!AT$2:AT$50)</f>
        <v>10366.482196476243</v>
      </c>
      <c r="AT115" s="8">
        <f>SUM(NewControlsCapital!AU$2:AU$50)-SUMIF(NewControlsCapital!$B$2:$B$50,"GR3",NewControlsCapital!AU$2:AU$50)-SUMIF(NewControlsCapital!$B$2:$B$50,"GR3",NewControlsCapital!AU$2:AU$50)</f>
        <v>9048.7394272787442</v>
      </c>
      <c r="AU115" s="8">
        <f>SUM(NewControlsCapital!AV$2:AV$50)-SUMIF(NewControlsCapital!$B$2:$B$50,"GR3",NewControlsCapital!AV$2:AV$50)-SUMIF(NewControlsCapital!$B$2:$B$50,"GR3",NewControlsCapital!AV$2:AV$50)</f>
        <v>4872.9028272787491</v>
      </c>
      <c r="AV115" s="8">
        <f>SUM(NewControlsCapital!AW$2:AW$50)-SUMIF(NewControlsCapital!$B$2:$B$50,"GR3",NewControlsCapital!AW$2:AW$50)-SUMIF(NewControlsCapital!$B$2:$B$50,"GR3",NewControlsCapital!AW$2:AW$50)</f>
        <v>4421.3402005437501</v>
      </c>
      <c r="AW115" s="8">
        <f>SUM(NewControlsCapital!AX$2:AX$50)-SUMIF(NewControlsCapital!$B$2:$B$50,"GR3",NewControlsCapital!AX$2:AX$50)-SUMIF(NewControlsCapital!$B$2:$B$50,"GR3",NewControlsCapital!AX$2:AX$50)</f>
        <v>3999.675714063369</v>
      </c>
      <c r="AX115" s="8">
        <f>SUM(NewControlsCapital!AY$2:AY$50)-SUMIF(NewControlsCapital!$B$2:$B$50,"GR3",NewControlsCapital!AY$2:AY$50)-SUMIF(NewControlsCapital!$B$2:$B$50,"GR3",NewControlsCapital!AY$2:AY$50)</f>
        <v>3488.9897140633693</v>
      </c>
      <c r="AY115" s="8">
        <f>SUM(NewControlsCapital!AZ$2:AZ$50)-SUMIF(NewControlsCapital!$B$2:$B$50,"GR3",NewControlsCapital!AZ$2:AZ$50)-SUMIF(NewControlsCapital!$B$2:$B$50,"GR3",NewControlsCapital!AZ$2:AZ$50)</f>
        <v>253.40651406336744</v>
      </c>
      <c r="AZ115" s="8">
        <f>SUM(NewControlsCapital!BA$2:BA$50)-SUMIF(NewControlsCapital!$B$2:$B$50,"GR3",NewControlsCapital!BA$2:BA$50)-SUMIF(NewControlsCapital!$B$2:$B$50,"GR3",NewControlsCapital!BA$2:BA$50)</f>
        <v>6.2758023675000014E-3</v>
      </c>
      <c r="BA115" s="8">
        <f>SUM(NewControlsCapital!BB$2:BB$50)-SUMIF(NewControlsCapital!$B$2:$B$50,"GR3",NewControlsCapital!BB$2:BB$50)-SUMIF(NewControlsCapital!$B$2:$B$50,"GR3",NewControlsCapital!BB$2:BB$50)</f>
        <v>0</v>
      </c>
      <c r="BB115" s="8">
        <f>SUM(NewControlsCapital!BC$2:BC$50)-SUMIF(NewControlsCapital!$B$2:$B$50,"GR3",NewControlsCapital!BC$2:BC$50)-SUMIF(NewControlsCapital!$B$2:$B$50,"GR3",NewControlsCapital!BC$2:BC$50)</f>
        <v>0</v>
      </c>
      <c r="BC115" s="8">
        <f>SUM(NewControlsCapital!BD$2:BD$50)-SUMIF(NewControlsCapital!$B$2:$B$50,"GR3",NewControlsCapital!BD$2:BD$50)-SUMIF(NewControlsCapital!$B$2:$B$50,"GR3",NewControlsCapital!BD$2:BD$50)</f>
        <v>0</v>
      </c>
      <c r="BD115" s="8">
        <f>SUM(NewControlsCapital!BE$2:BE$50)-SUMIF(NewControlsCapital!$B$2:$B$50,"GR3",NewControlsCapital!BE$2:BE$50)-SUMIF(NewControlsCapital!$B$2:$B$50,"GR3",NewControlsCapital!BE$2:BE$50)</f>
        <v>0</v>
      </c>
      <c r="BE115" s="8">
        <f>SUM(NewControlsCapital!BF$2:BF$50)-SUMIF(NewControlsCapital!$B$2:$B$50,"GR3",NewControlsCapital!BF$2:BF$50)-SUMIF(NewControlsCapital!$B$2:$B$50,"GR3",NewControlsCapital!BF$2:BF$50)</f>
        <v>0</v>
      </c>
      <c r="BF115" s="8">
        <f>SUM(NewControlsCapital!BG$2:BG$50)-SUMIF(NewControlsCapital!$B$2:$B$50,"GR3",NewControlsCapital!BG$2:BG$50)-SUMIF(NewControlsCapital!$B$2:$B$50,"GR3",NewControlsCapital!BG$2:BG$50)</f>
        <v>0</v>
      </c>
      <c r="BG115" s="8">
        <f>SUM(NewControlsCapital!BH$2:BH$50)-SUMIF(NewControlsCapital!$B$2:$B$50,"GR3",NewControlsCapital!BH$2:BH$50)-SUMIF(NewControlsCapital!$B$2:$B$50,"GR3",NewControlsCapital!BH$2:BH$50)</f>
        <v>0</v>
      </c>
      <c r="BH115" s="8">
        <f>SUM(NewControlsCapital!BI$2:BI$50)-SUMIF(NewControlsCapital!$B$2:$B$50,"GR3",NewControlsCapital!BI$2:BI$50)-SUMIF(NewControlsCapital!$B$2:$B$50,"GR3",NewControlsCapital!BI$2:BI$50)</f>
        <v>0</v>
      </c>
      <c r="BI115" s="8">
        <f>SUM(NewControlsCapital!BJ$2:BJ$50)-SUMIF(NewControlsCapital!$B$2:$B$50,"GR3",NewControlsCapital!BJ$2:BJ$50)-SUMIF(NewControlsCapital!$B$2:$B$50,"GR3",NewControlsCapital!BJ$2:BJ$50)</f>
        <v>0</v>
      </c>
      <c r="BJ115" s="8">
        <f>SUM(NewControlsCapital!BK$2:BK$50)-SUMIF(NewControlsCapital!$B$2:$B$50,"GR3",NewControlsCapital!BK$2:BK$50)-SUMIF(NewControlsCapital!$B$2:$B$50,"GR3",NewControlsCapital!BK$2:BK$50)</f>
        <v>0</v>
      </c>
      <c r="BK115" s="8">
        <f>SUM(NewControlsCapital!BL$2:BL$50)-SUMIF(NewControlsCapital!$B$2:$B$50,"GR3",NewControlsCapital!BL$2:BL$50)-SUMIF(NewControlsCapital!$B$2:$B$50,"GR3",NewControlsCapital!BL$2:BL$50)</f>
        <v>0</v>
      </c>
      <c r="BL115" s="8">
        <f>SUM(NewControlsCapital!BM$2:BM$50)-SUMIF(NewControlsCapital!$B$2:$B$50,"GR3",NewControlsCapital!BM$2:BM$50)-SUMIF(NewControlsCapital!$B$2:$B$50,"GR3",NewControlsCapital!BM$2:BM$50)</f>
        <v>0</v>
      </c>
      <c r="BM115" s="8">
        <f>SUM(NewControlsCapital!BN$2:BN$50)-SUMIF(NewControlsCapital!$B$2:$B$50,"GR3",NewControlsCapital!BN$2:BN$50)-SUMIF(NewControlsCapital!$B$2:$B$50,"GR3",NewControlsCapital!BN$2:BN$50)</f>
        <v>0</v>
      </c>
      <c r="BN115" s="8">
        <f>SUM(NewControlsCapital!BO$2:BO$50)-SUMIF(NewControlsCapital!$B$2:$B$50,"GR3",NewControlsCapital!BO$2:BO$50)-SUMIF(NewControlsCapital!$B$2:$B$50,"GR3",NewControlsCapital!BO$2:BO$50)</f>
        <v>0</v>
      </c>
      <c r="BO115" s="8">
        <f>SUM(NewControlsCapital!BP$2:BP$50)-SUMIF(NewControlsCapital!$B$2:$B$50,"GR3",NewControlsCapital!BP$2:BP$50)-SUMIF(NewControlsCapital!$B$2:$B$50,"GR3",NewControlsCapital!BP$2:BP$50)</f>
        <v>0</v>
      </c>
      <c r="BP115" s="8">
        <f>SUM(NewControlsCapital!BQ$2:BQ$50)-SUMIF(NewControlsCapital!$B$2:$B$50,"GR3",NewControlsCapital!BQ$2:BQ$50)-SUMIF(NewControlsCapital!$B$2:$B$50,"GR3",NewControlsCapital!BQ$2:BQ$50)</f>
        <v>0</v>
      </c>
      <c r="BQ115" s="8">
        <f>SUM(NewControlsCapital!BR$2:BR$50)-SUMIF(NewControlsCapital!$B$2:$B$50,"GR3",NewControlsCapital!BR$2:BR$50)-SUMIF(NewControlsCapital!$B$2:$B$50,"GR3",NewControlsCapital!BR$2:BR$50)</f>
        <v>0</v>
      </c>
      <c r="BR115" s="8">
        <f>SUM(NewControlsCapital!BS$2:BS$50)-SUMIF(NewControlsCapital!$B$2:$B$50,"GR3",NewControlsCapital!BS$2:BS$50)-SUMIF(NewControlsCapital!$B$2:$B$50,"GR3",NewControlsCapital!BS$2:BS$50)</f>
        <v>0</v>
      </c>
      <c r="BS115" s="8">
        <f>SUM(NewControlsCapital!BT$2:BT$50)-SUMIF(NewControlsCapital!$B$2:$B$50,"GR3",NewControlsCapital!BT$2:BT$50)-SUMIF(NewControlsCapital!$B$2:$B$50,"GR3",NewControlsCapital!BT$2:BT$50)</f>
        <v>0</v>
      </c>
    </row>
    <row r="116" spans="2:71" x14ac:dyDescent="0.3">
      <c r="B116" s="24" t="str">
        <f t="shared" si="58"/>
        <v>Retire TY GR3 and BR3</v>
      </c>
      <c r="C116" s="23">
        <f t="shared" si="57"/>
        <v>3414.5326830610702</v>
      </c>
      <c r="D116" s="8">
        <f>SUM(NewControlsCapital!E$2:E$50)-SUMIF(NewControlsCapital!$B$2:$B$50,"GR3",NewControlsCapital!E$2:E$50)-SUMIF(NewControlsCapital!$B$2:$B$50,"GR3",NewControlsCapital!E$2:E$50)-SUMIF(NewControlsCapital!$B$2:$B$50,"BR3",NewControlsCapital!E$2:E$50)</f>
        <v>5931.0810300000003</v>
      </c>
      <c r="E116" s="8">
        <f>SUM(NewControlsCapital!F$2:F$50)-SUMIF(NewControlsCapital!$B$2:$B$50,"GR3",NewControlsCapital!F$2:F$50)-SUMIF(NewControlsCapital!$B$2:$B$50,"GR3",NewControlsCapital!F$2:F$50)-SUMIF(NewControlsCapital!$B$2:$B$50,"BR3",NewControlsCapital!F$2:F$50)</f>
        <v>62872.878299999997</v>
      </c>
      <c r="F116" s="8">
        <f>SUM(NewControlsCapital!G$2:G$50)-SUMIF(NewControlsCapital!$B$2:$B$50,"GR3",NewControlsCapital!G$2:G$50)-SUMIF(NewControlsCapital!$B$2:$B$50,"GR3",NewControlsCapital!G$2:G$50)-SUMIF(NewControlsCapital!$B$2:$B$50,"BR3",NewControlsCapital!G$2:G$50)</f>
        <v>183989.45337999999</v>
      </c>
      <c r="G116" s="8">
        <f>SUM(NewControlsCapital!H$2:H$50)-SUMIF(NewControlsCapital!$B$2:$B$50,"GR3",NewControlsCapital!H$2:H$50)-SUMIF(NewControlsCapital!$B$2:$B$50,"GR3",NewControlsCapital!H$2:H$50)-SUMIF(NewControlsCapital!$B$2:$B$50,"BR3",NewControlsCapital!H$2:H$50)</f>
        <v>332129.70369999995</v>
      </c>
      <c r="H116" s="8">
        <f>SUM(NewControlsCapital!I$2:I$50)-SUMIF(NewControlsCapital!$B$2:$B$50,"GR3",NewControlsCapital!I$2:I$50)-SUMIF(NewControlsCapital!$B$2:$B$50,"GR3",NewControlsCapital!I$2:I$50)-SUMIF(NewControlsCapital!$B$2:$B$50,"BR3",NewControlsCapital!I$2:I$50)</f>
        <v>415483.46299999987</v>
      </c>
      <c r="I116" s="8">
        <f>SUM(NewControlsCapital!J$2:J$50)-SUMIF(NewControlsCapital!$B$2:$B$50,"GR3",NewControlsCapital!J$2:J$50)-SUMIF(NewControlsCapital!$B$2:$B$50,"GR3",NewControlsCapital!J$2:J$50)-SUMIF(NewControlsCapital!$B$2:$B$50,"BR3",NewControlsCapital!J$2:J$50)</f>
        <v>434790.77240000013</v>
      </c>
      <c r="J116" s="8">
        <f>SUM(NewControlsCapital!K$2:K$50)-SUMIF(NewControlsCapital!$B$2:$B$50,"GR3",NewControlsCapital!K$2:K$50)-SUMIF(NewControlsCapital!$B$2:$B$50,"GR3",NewControlsCapital!K$2:K$50)-SUMIF(NewControlsCapital!$B$2:$B$50,"BR3",NewControlsCapital!K$2:K$50)</f>
        <v>415215.16650000005</v>
      </c>
      <c r="K116" s="8">
        <f>SUM(NewControlsCapital!L$2:L$50)-SUMIF(NewControlsCapital!$B$2:$B$50,"GR3",NewControlsCapital!L$2:L$50)-SUMIF(NewControlsCapital!$B$2:$B$50,"GR3",NewControlsCapital!L$2:L$50)-SUMIF(NewControlsCapital!$B$2:$B$50,"BR3",NewControlsCapital!L$2:L$50)</f>
        <v>394641.09070000006</v>
      </c>
      <c r="L116" s="8">
        <f>SUM(NewControlsCapital!M$2:M$50)-SUMIF(NewControlsCapital!$B$2:$B$50,"GR3",NewControlsCapital!M$2:M$50)-SUMIF(NewControlsCapital!$B$2:$B$50,"GR3",NewControlsCapital!M$2:M$50)-SUMIF(NewControlsCapital!$B$2:$B$50,"BR3",NewControlsCapital!M$2:M$50)</f>
        <v>375001.85800000007</v>
      </c>
      <c r="M116" s="8">
        <f>SUM(NewControlsCapital!N$2:N$50)-SUMIF(NewControlsCapital!$B$2:$B$50,"GR3",NewControlsCapital!N$2:N$50)-SUMIF(NewControlsCapital!$B$2:$B$50,"GR3",NewControlsCapital!N$2:N$50)-SUMIF(NewControlsCapital!$B$2:$B$50,"BR3",NewControlsCapital!N$2:N$50)</f>
        <v>355676.15459999995</v>
      </c>
      <c r="N116" s="8">
        <f>SUM(NewControlsCapital!O$2:O$50)-SUMIF(NewControlsCapital!$B$2:$B$50,"GR3",NewControlsCapital!O$2:O$50)-SUMIF(NewControlsCapital!$B$2:$B$50,"GR3",NewControlsCapital!O$2:O$50)-SUMIF(NewControlsCapital!$B$2:$B$50,"BR3",NewControlsCapital!O$2:O$50)</f>
        <v>336439.00930000009</v>
      </c>
      <c r="O116" s="8">
        <f>SUM(NewControlsCapital!P$2:P$50)-SUMIF(NewControlsCapital!$B$2:$B$50,"GR3",NewControlsCapital!P$2:P$50)-SUMIF(NewControlsCapital!$B$2:$B$50,"GR3",NewControlsCapital!P$2:P$50)-SUMIF(NewControlsCapital!$B$2:$B$50,"BR3",NewControlsCapital!P$2:P$50)</f>
        <v>317201.85770000005</v>
      </c>
      <c r="P116" s="8">
        <f>SUM(NewControlsCapital!Q$2:Q$50)-SUMIF(NewControlsCapital!$B$2:$B$50,"GR3",NewControlsCapital!Q$2:Q$50)-SUMIF(NewControlsCapital!$B$2:$B$50,"GR3",NewControlsCapital!Q$2:Q$50)-SUMIF(NewControlsCapital!$B$2:$B$50,"BR3",NewControlsCapital!Q$2:Q$50)</f>
        <v>297964.71902999998</v>
      </c>
      <c r="Q116" s="8">
        <f>SUM(NewControlsCapital!R$2:R$50)-SUMIF(NewControlsCapital!$B$2:$B$50,"GR3",NewControlsCapital!R$2:R$50)-SUMIF(NewControlsCapital!$B$2:$B$50,"GR3",NewControlsCapital!R$2:R$50)-SUMIF(NewControlsCapital!$B$2:$B$50,"BR3",NewControlsCapital!R$2:R$50)</f>
        <v>278735.56226000004</v>
      </c>
      <c r="R116" s="8">
        <f>SUM(NewControlsCapital!S$2:S$50)-SUMIF(NewControlsCapital!$B$2:$B$50,"GR3",NewControlsCapital!S$2:S$50)-SUMIF(NewControlsCapital!$B$2:$B$50,"GR3",NewControlsCapital!S$2:S$50)-SUMIF(NewControlsCapital!$B$2:$B$50,"BR3",NewControlsCapital!S$2:S$50)</f>
        <v>261736.23639999997</v>
      </c>
      <c r="S116" s="8">
        <f>SUM(NewControlsCapital!T$2:T$50)-SUMIF(NewControlsCapital!$B$2:$B$50,"GR3",NewControlsCapital!T$2:T$50)-SUMIF(NewControlsCapital!$B$2:$B$50,"GR3",NewControlsCapital!T$2:T$50)-SUMIF(NewControlsCapital!$B$2:$B$50,"BR3",NewControlsCapital!T$2:T$50)</f>
        <v>248812.52385000003</v>
      </c>
      <c r="T116" s="8">
        <f>SUM(NewControlsCapital!U$2:U$50)-SUMIF(NewControlsCapital!$B$2:$B$50,"GR3",NewControlsCapital!U$2:U$50)-SUMIF(NewControlsCapital!$B$2:$B$50,"GR3",NewControlsCapital!U$2:U$50)-SUMIF(NewControlsCapital!$B$2:$B$50,"BR3",NewControlsCapital!U$2:U$50)</f>
        <v>238216.73669999998</v>
      </c>
      <c r="U116" s="8">
        <f>SUM(NewControlsCapital!V$2:V$50)-SUMIF(NewControlsCapital!$B$2:$B$50,"GR3",NewControlsCapital!V$2:V$50)-SUMIF(NewControlsCapital!$B$2:$B$50,"GR3",NewControlsCapital!V$2:V$50)-SUMIF(NewControlsCapital!$B$2:$B$50,"BR3",NewControlsCapital!V$2:V$50)</f>
        <v>228715.14155</v>
      </c>
      <c r="V116" s="8">
        <f>SUM(NewControlsCapital!W$2:W$50)-SUMIF(NewControlsCapital!$B$2:$B$50,"GR3",NewControlsCapital!W$2:W$50)-SUMIF(NewControlsCapital!$B$2:$B$50,"GR3",NewControlsCapital!W$2:W$50)-SUMIF(NewControlsCapital!$B$2:$B$50,"BR3",NewControlsCapital!W$2:W$50)</f>
        <v>219833.42159000004</v>
      </c>
      <c r="W116" s="8">
        <f>SUM(NewControlsCapital!X$2:X$50)-SUMIF(NewControlsCapital!$B$2:$B$50,"GR3",NewControlsCapital!X$2:X$50)-SUMIF(NewControlsCapital!$B$2:$B$50,"GR3",NewControlsCapital!X$2:X$50)-SUMIF(NewControlsCapital!$B$2:$B$50,"BR3",NewControlsCapital!X$2:X$50)</f>
        <v>192955.4882726121</v>
      </c>
      <c r="X116" s="8">
        <f>SUM(NewControlsCapital!Y$2:Y$50)-SUMIF(NewControlsCapital!$B$2:$B$50,"GR3",NewControlsCapital!Y$2:Y$50)-SUMIF(NewControlsCapital!$B$2:$B$50,"GR3",NewControlsCapital!Y$2:Y$50)-SUMIF(NewControlsCapital!$B$2:$B$50,"BR3",NewControlsCapital!Y$2:Y$50)</f>
        <v>169115.43511275278</v>
      </c>
      <c r="Y116" s="8">
        <f>SUM(NewControlsCapital!Z$2:Z$50)-SUMIF(NewControlsCapital!$B$2:$B$50,"GR3",NewControlsCapital!Z$2:Z$50)-SUMIF(NewControlsCapital!$B$2:$B$50,"GR3",NewControlsCapital!Z$2:Z$50)-SUMIF(NewControlsCapital!$B$2:$B$50,"BR3",NewControlsCapital!Z$2:Z$50)</f>
        <v>162444.79144275276</v>
      </c>
      <c r="Z116" s="8">
        <f>SUM(NewControlsCapital!AA$2:AA$50)-SUMIF(NewControlsCapital!$B$2:$B$50,"GR3",NewControlsCapital!AA$2:AA$50)-SUMIF(NewControlsCapital!$B$2:$B$50,"GR3",NewControlsCapital!AA$2:AA$50)-SUMIF(NewControlsCapital!$B$2:$B$50,"BR3",NewControlsCapital!AA$2:AA$50)</f>
        <v>136258.97384817494</v>
      </c>
      <c r="AA116" s="8">
        <f>SUM(NewControlsCapital!AB$2:AB$50)-SUMIF(NewControlsCapital!$B$2:$B$50,"GR3",NewControlsCapital!AB$2:AB$50)-SUMIF(NewControlsCapital!$B$2:$B$50,"GR3",NewControlsCapital!AB$2:AB$50)-SUMIF(NewControlsCapital!$B$2:$B$50,"BR3",NewControlsCapital!AB$2:AB$50)</f>
        <v>130850.59009817497</v>
      </c>
      <c r="AB116" s="8">
        <f>SUM(NewControlsCapital!AC$2:AC$50)-SUMIF(NewControlsCapital!$B$2:$B$50,"GR3",NewControlsCapital!AC$2:AC$50)-SUMIF(NewControlsCapital!$B$2:$B$50,"GR3",NewControlsCapital!AC$2:AC$50)-SUMIF(NewControlsCapital!$B$2:$B$50,"BR3",NewControlsCapital!AC$2:AC$50)</f>
        <v>125442.21404817488</v>
      </c>
      <c r="AC116" s="8">
        <f>SUM(NewControlsCapital!AD$2:AD$50)-SUMIF(NewControlsCapital!$B$2:$B$50,"GR3",NewControlsCapital!AD$2:AD$50)-SUMIF(NewControlsCapital!$B$2:$B$50,"GR3",NewControlsCapital!AD$2:AD$50)-SUMIF(NewControlsCapital!$B$2:$B$50,"BR3",NewControlsCapital!AD$2:AD$50)</f>
        <v>109929.76290817487</v>
      </c>
      <c r="AD116" s="8">
        <f>SUM(NewControlsCapital!AE$2:AE$50)-SUMIF(NewControlsCapital!$B$2:$B$50,"GR3",NewControlsCapital!AE$2:AE$50)-SUMIF(NewControlsCapital!$B$2:$B$50,"GR3",NewControlsCapital!AE$2:AE$50)-SUMIF(NewControlsCapital!$B$2:$B$50,"BR3",NewControlsCapital!AE$2:AE$50)</f>
        <v>100129.48627745929</v>
      </c>
      <c r="AE116" s="8">
        <f>SUM(NewControlsCapital!AF$2:AF$50)-SUMIF(NewControlsCapital!$B$2:$B$50,"GR3",NewControlsCapital!AF$2:AF$50)-SUMIF(NewControlsCapital!$B$2:$B$50,"GR3",NewControlsCapital!AF$2:AF$50)-SUMIF(NewControlsCapital!$B$2:$B$50,"BR3",NewControlsCapital!AF$2:AF$50)</f>
        <v>93053.918044156613</v>
      </c>
      <c r="AF116" s="8">
        <f>SUM(NewControlsCapital!AG$2:AG$50)-SUMIF(NewControlsCapital!$B$2:$B$50,"GR3",NewControlsCapital!AG$2:AG$50)-SUMIF(NewControlsCapital!$B$2:$B$50,"GR3",NewControlsCapital!AG$2:AG$50)-SUMIF(NewControlsCapital!$B$2:$B$50,"BR3",NewControlsCapital!AG$2:AG$50)</f>
        <v>80880.550558986171</v>
      </c>
      <c r="AG116" s="8">
        <f>SUM(NewControlsCapital!AH$2:AH$50)-SUMIF(NewControlsCapital!$B$2:$B$50,"GR3",NewControlsCapital!AH$2:AH$50)-SUMIF(NewControlsCapital!$B$2:$B$50,"GR3",NewControlsCapital!AH$2:AH$50)-SUMIF(NewControlsCapital!$B$2:$B$50,"BR3",NewControlsCapital!AH$2:AH$50)</f>
        <v>66865.914951209532</v>
      </c>
      <c r="AH116" s="8">
        <f>SUM(NewControlsCapital!AI$2:AI$50)-SUMIF(NewControlsCapital!$B$2:$B$50,"GR3",NewControlsCapital!AI$2:AI$50)-SUMIF(NewControlsCapital!$B$2:$B$50,"GR3",NewControlsCapital!AI$2:AI$50)-SUMIF(NewControlsCapital!$B$2:$B$50,"BR3",NewControlsCapital!AI$2:AI$50)</f>
        <v>48982.995718637314</v>
      </c>
      <c r="AI116" s="8">
        <f>SUM(NewControlsCapital!AJ$2:AJ$50)-SUMIF(NewControlsCapital!$B$2:$B$50,"GR3",NewControlsCapital!AJ$2:AJ$50)-SUMIF(NewControlsCapital!$B$2:$B$50,"GR3",NewControlsCapital!AJ$2:AJ$50)-SUMIF(NewControlsCapital!$B$2:$B$50,"BR3",NewControlsCapital!AJ$2:AJ$50)</f>
        <v>39083.542834491709</v>
      </c>
      <c r="AJ116" s="8">
        <f>SUM(NewControlsCapital!AK$2:AK$50)-SUMIF(NewControlsCapital!$B$2:$B$50,"GR3",NewControlsCapital!AK$2:AK$50)-SUMIF(NewControlsCapital!$B$2:$B$50,"GR3",NewControlsCapital!AK$2:AK$50)-SUMIF(NewControlsCapital!$B$2:$B$50,"BR3",NewControlsCapital!AK$2:AK$50)</f>
        <v>34839.541488174727</v>
      </c>
      <c r="AK116" s="8">
        <f>SUM(NewControlsCapital!AL$2:AL$50)-SUMIF(NewControlsCapital!$B$2:$B$50,"GR3",NewControlsCapital!AL$2:AL$50)-SUMIF(NewControlsCapital!$B$2:$B$50,"GR3",NewControlsCapital!AL$2:AL$50)-SUMIF(NewControlsCapital!$B$2:$B$50,"BR3",NewControlsCapital!AL$2:AL$50)</f>
        <v>29698.183348174716</v>
      </c>
      <c r="AL116" s="8">
        <f>SUM(NewControlsCapital!AM$2:AM$50)-SUMIF(NewControlsCapital!$B$2:$B$50,"GR3",NewControlsCapital!AM$2:AM$50)-SUMIF(NewControlsCapital!$B$2:$B$50,"GR3",NewControlsCapital!AM$2:AM$50)-SUMIF(NewControlsCapital!$B$2:$B$50,"BR3",NewControlsCapital!AM$2:AM$50)</f>
        <v>28221.628019730426</v>
      </c>
      <c r="AM116" s="8">
        <f>SUM(NewControlsCapital!AN$2:AN$50)-SUMIF(NewControlsCapital!$B$2:$B$50,"GR3",NewControlsCapital!AN$2:AN$50)-SUMIF(NewControlsCapital!$B$2:$B$50,"GR3",NewControlsCapital!AN$2:AN$50)-SUMIF(NewControlsCapital!$B$2:$B$50,"BR3",NewControlsCapital!AN$2:AN$50)</f>
        <v>28342.2269708022</v>
      </c>
      <c r="AN116" s="8">
        <f>SUM(NewControlsCapital!AO$2:AO$50)-SUMIF(NewControlsCapital!$B$2:$B$50,"GR3",NewControlsCapital!AO$2:AO$50)-SUMIF(NewControlsCapital!$B$2:$B$50,"GR3",NewControlsCapital!AO$2:AO$50)-SUMIF(NewControlsCapital!$B$2:$B$50,"BR3",NewControlsCapital!AO$2:AO$50)</f>
        <v>24729.5584608022</v>
      </c>
      <c r="AO116" s="8">
        <f>SUM(NewControlsCapital!AP$2:AP$50)-SUMIF(NewControlsCapital!$B$2:$B$50,"GR3",NewControlsCapital!AP$2:AP$50)-SUMIF(NewControlsCapital!$B$2:$B$50,"GR3",NewControlsCapital!AP$2:AP$50)-SUMIF(NewControlsCapital!$B$2:$B$50,"BR3",NewControlsCapital!AP$2:AP$50)</f>
        <v>20598.0370753602</v>
      </c>
      <c r="AP116" s="8">
        <f>SUM(NewControlsCapital!AQ$2:AQ$50)-SUMIF(NewControlsCapital!$B$2:$B$50,"GR3",NewControlsCapital!AQ$2:AQ$50)-SUMIF(NewControlsCapital!$B$2:$B$50,"GR3",NewControlsCapital!AQ$2:AQ$50)-SUMIF(NewControlsCapital!$B$2:$B$50,"BR3",NewControlsCapital!AQ$2:AQ$50)</f>
        <v>18333.956781867564</v>
      </c>
      <c r="AQ116" s="8">
        <f>SUM(NewControlsCapital!AR$2:AR$50)-SUMIF(NewControlsCapital!$B$2:$B$50,"GR3",NewControlsCapital!AR$2:AR$50)-SUMIF(NewControlsCapital!$B$2:$B$50,"GR3",NewControlsCapital!AR$2:AR$50)-SUMIF(NewControlsCapital!$B$2:$B$50,"BR3",NewControlsCapital!AR$2:AR$50)</f>
        <v>17123.230781867562</v>
      </c>
      <c r="AR116" s="8">
        <f>SUM(NewControlsCapital!AS$2:AS$50)-SUMIF(NewControlsCapital!$B$2:$B$50,"GR3",NewControlsCapital!AS$2:AS$50)-SUMIF(NewControlsCapital!$B$2:$B$50,"GR3",NewControlsCapital!AS$2:AS$50)-SUMIF(NewControlsCapital!$B$2:$B$50,"BR3",NewControlsCapital!AS$2:AS$50)</f>
        <v>16120.620986749647</v>
      </c>
      <c r="AS116" s="8">
        <f>SUM(NewControlsCapital!AT$2:AT$50)-SUMIF(NewControlsCapital!$B$2:$B$50,"GR3",NewControlsCapital!AT$2:AT$50)-SUMIF(NewControlsCapital!$B$2:$B$50,"GR3",NewControlsCapital!AT$2:AT$50)-SUMIF(NewControlsCapital!$B$2:$B$50,"BR3",NewControlsCapital!AT$2:AT$50)</f>
        <v>10366.480694296242</v>
      </c>
      <c r="AT116" s="8">
        <f>SUM(NewControlsCapital!AU$2:AU$50)-SUMIF(NewControlsCapital!$B$2:$B$50,"GR3",NewControlsCapital!AU$2:AU$50)-SUMIF(NewControlsCapital!$B$2:$B$50,"GR3",NewControlsCapital!AU$2:AU$50)-SUMIF(NewControlsCapital!$B$2:$B$50,"BR3",NewControlsCapital!AU$2:AU$50)</f>
        <v>9048.7379250987433</v>
      </c>
      <c r="AU116" s="8">
        <f>SUM(NewControlsCapital!AV$2:AV$50)-SUMIF(NewControlsCapital!$B$2:$B$50,"GR3",NewControlsCapital!AV$2:AV$50)-SUMIF(NewControlsCapital!$B$2:$B$50,"GR3",NewControlsCapital!AV$2:AV$50)-SUMIF(NewControlsCapital!$B$2:$B$50,"BR3",NewControlsCapital!AV$2:AV$50)</f>
        <v>4872.9013250987491</v>
      </c>
      <c r="AV116" s="8">
        <f>SUM(NewControlsCapital!AW$2:AW$50)-SUMIF(NewControlsCapital!$B$2:$B$50,"GR3",NewControlsCapital!AW$2:AW$50)-SUMIF(NewControlsCapital!$B$2:$B$50,"GR3",NewControlsCapital!AW$2:AW$50)-SUMIF(NewControlsCapital!$B$2:$B$50,"BR3",NewControlsCapital!AW$2:AW$50)</f>
        <v>4421.3386983637502</v>
      </c>
      <c r="AW116" s="8">
        <f>SUM(NewControlsCapital!AX$2:AX$50)-SUMIF(NewControlsCapital!$B$2:$B$50,"GR3",NewControlsCapital!AX$2:AX$50)-SUMIF(NewControlsCapital!$B$2:$B$50,"GR3",NewControlsCapital!AX$2:AX$50)-SUMIF(NewControlsCapital!$B$2:$B$50,"BR3",NewControlsCapital!AX$2:AX$50)</f>
        <v>3999.674211883369</v>
      </c>
      <c r="AX116" s="8">
        <f>SUM(NewControlsCapital!AY$2:AY$50)-SUMIF(NewControlsCapital!$B$2:$B$50,"GR3",NewControlsCapital!AY$2:AY$50)-SUMIF(NewControlsCapital!$B$2:$B$50,"GR3",NewControlsCapital!AY$2:AY$50)-SUMIF(NewControlsCapital!$B$2:$B$50,"BR3",NewControlsCapital!AY$2:AY$50)</f>
        <v>3488.9882118833693</v>
      </c>
      <c r="AY116" s="8">
        <f>SUM(NewControlsCapital!AZ$2:AZ$50)-SUMIF(NewControlsCapital!$B$2:$B$50,"GR3",NewControlsCapital!AZ$2:AZ$50)-SUMIF(NewControlsCapital!$B$2:$B$50,"GR3",NewControlsCapital!AZ$2:AZ$50)-SUMIF(NewControlsCapital!$B$2:$B$50,"BR3",NewControlsCapital!AZ$2:AZ$50)</f>
        <v>253.40501188336745</v>
      </c>
      <c r="AZ116" s="8">
        <f>SUM(NewControlsCapital!BA$2:BA$50)-SUMIF(NewControlsCapital!$B$2:$B$50,"GR3",NewControlsCapital!BA$2:BA$50)-SUMIF(NewControlsCapital!$B$2:$B$50,"GR3",NewControlsCapital!BA$2:BA$50)-SUMIF(NewControlsCapital!$B$2:$B$50,"BR3",NewControlsCapital!BA$2:BA$50)</f>
        <v>4.7736223675000009E-3</v>
      </c>
      <c r="BA116" s="8">
        <f>SUM(NewControlsCapital!BB$2:BB$50)-SUMIF(NewControlsCapital!$B$2:$B$50,"GR3",NewControlsCapital!BB$2:BB$50)-SUMIF(NewControlsCapital!$B$2:$B$50,"GR3",NewControlsCapital!BB$2:BB$50)-SUMIF(NewControlsCapital!$B$2:$B$50,"BR3",NewControlsCapital!BB$2:BB$50)</f>
        <v>0</v>
      </c>
      <c r="BB116" s="8">
        <f>SUM(NewControlsCapital!BC$2:BC$50)-SUMIF(NewControlsCapital!$B$2:$B$50,"GR3",NewControlsCapital!BC$2:BC$50)-SUMIF(NewControlsCapital!$B$2:$B$50,"GR3",NewControlsCapital!BC$2:BC$50)-SUMIF(NewControlsCapital!$B$2:$B$50,"BR3",NewControlsCapital!BC$2:BC$50)</f>
        <v>0</v>
      </c>
      <c r="BC116" s="8">
        <f>SUM(NewControlsCapital!BD$2:BD$50)-SUMIF(NewControlsCapital!$B$2:$B$50,"GR3",NewControlsCapital!BD$2:BD$50)-SUMIF(NewControlsCapital!$B$2:$B$50,"GR3",NewControlsCapital!BD$2:BD$50)-SUMIF(NewControlsCapital!$B$2:$B$50,"BR3",NewControlsCapital!BD$2:BD$50)</f>
        <v>0</v>
      </c>
      <c r="BD116" s="8">
        <f>SUM(NewControlsCapital!BE$2:BE$50)-SUMIF(NewControlsCapital!$B$2:$B$50,"GR3",NewControlsCapital!BE$2:BE$50)-SUMIF(NewControlsCapital!$B$2:$B$50,"GR3",NewControlsCapital!BE$2:BE$50)-SUMIF(NewControlsCapital!$B$2:$B$50,"BR3",NewControlsCapital!BE$2:BE$50)</f>
        <v>0</v>
      </c>
      <c r="BE116" s="8">
        <f>SUM(NewControlsCapital!BF$2:BF$50)-SUMIF(NewControlsCapital!$B$2:$B$50,"GR3",NewControlsCapital!BF$2:BF$50)-SUMIF(NewControlsCapital!$B$2:$B$50,"GR3",NewControlsCapital!BF$2:BF$50)-SUMIF(NewControlsCapital!$B$2:$B$50,"BR3",NewControlsCapital!BF$2:BF$50)</f>
        <v>0</v>
      </c>
      <c r="BF116" s="8">
        <f>SUM(NewControlsCapital!BG$2:BG$50)-SUMIF(NewControlsCapital!$B$2:$B$50,"GR3",NewControlsCapital!BG$2:BG$50)-SUMIF(NewControlsCapital!$B$2:$B$50,"GR3",NewControlsCapital!BG$2:BG$50)-SUMIF(NewControlsCapital!$B$2:$B$50,"BR3",NewControlsCapital!BG$2:BG$50)</f>
        <v>0</v>
      </c>
      <c r="BG116" s="8">
        <f>SUM(NewControlsCapital!BH$2:BH$50)-SUMIF(NewControlsCapital!$B$2:$B$50,"GR3",NewControlsCapital!BH$2:BH$50)-SUMIF(NewControlsCapital!$B$2:$B$50,"GR3",NewControlsCapital!BH$2:BH$50)-SUMIF(NewControlsCapital!$B$2:$B$50,"BR3",NewControlsCapital!BH$2:BH$50)</f>
        <v>0</v>
      </c>
      <c r="BH116" s="8">
        <f>SUM(NewControlsCapital!BI$2:BI$50)-SUMIF(NewControlsCapital!$B$2:$B$50,"GR3",NewControlsCapital!BI$2:BI$50)-SUMIF(NewControlsCapital!$B$2:$B$50,"GR3",NewControlsCapital!BI$2:BI$50)-SUMIF(NewControlsCapital!$B$2:$B$50,"BR3",NewControlsCapital!BI$2:BI$50)</f>
        <v>0</v>
      </c>
      <c r="BI116" s="8">
        <f>SUM(NewControlsCapital!BJ$2:BJ$50)-SUMIF(NewControlsCapital!$B$2:$B$50,"GR3",NewControlsCapital!BJ$2:BJ$50)-SUMIF(NewControlsCapital!$B$2:$B$50,"GR3",NewControlsCapital!BJ$2:BJ$50)-SUMIF(NewControlsCapital!$B$2:$B$50,"BR3",NewControlsCapital!BJ$2:BJ$50)</f>
        <v>0</v>
      </c>
      <c r="BJ116" s="8">
        <f>SUM(NewControlsCapital!BK$2:BK$50)-SUMIF(NewControlsCapital!$B$2:$B$50,"GR3",NewControlsCapital!BK$2:BK$50)-SUMIF(NewControlsCapital!$B$2:$B$50,"GR3",NewControlsCapital!BK$2:BK$50)-SUMIF(NewControlsCapital!$B$2:$B$50,"BR3",NewControlsCapital!BK$2:BK$50)</f>
        <v>0</v>
      </c>
      <c r="BK116" s="8">
        <f>SUM(NewControlsCapital!BL$2:BL$50)-SUMIF(NewControlsCapital!$B$2:$B$50,"GR3",NewControlsCapital!BL$2:BL$50)-SUMIF(NewControlsCapital!$B$2:$B$50,"GR3",NewControlsCapital!BL$2:BL$50)-SUMIF(NewControlsCapital!$B$2:$B$50,"BR3",NewControlsCapital!BL$2:BL$50)</f>
        <v>0</v>
      </c>
      <c r="BL116" s="8">
        <f>SUM(NewControlsCapital!BM$2:BM$50)-SUMIF(NewControlsCapital!$B$2:$B$50,"GR3",NewControlsCapital!BM$2:BM$50)-SUMIF(NewControlsCapital!$B$2:$B$50,"GR3",NewControlsCapital!BM$2:BM$50)-SUMIF(NewControlsCapital!$B$2:$B$50,"BR3",NewControlsCapital!BM$2:BM$50)</f>
        <v>0</v>
      </c>
      <c r="BM116" s="8">
        <f>SUM(NewControlsCapital!BN$2:BN$50)-SUMIF(NewControlsCapital!$B$2:$B$50,"GR3",NewControlsCapital!BN$2:BN$50)-SUMIF(NewControlsCapital!$B$2:$B$50,"GR3",NewControlsCapital!BN$2:BN$50)-SUMIF(NewControlsCapital!$B$2:$B$50,"BR3",NewControlsCapital!BN$2:BN$50)</f>
        <v>0</v>
      </c>
      <c r="BN116" s="8">
        <f>SUM(NewControlsCapital!BO$2:BO$50)-SUMIF(NewControlsCapital!$B$2:$B$50,"GR3",NewControlsCapital!BO$2:BO$50)-SUMIF(NewControlsCapital!$B$2:$B$50,"GR3",NewControlsCapital!BO$2:BO$50)-SUMIF(NewControlsCapital!$B$2:$B$50,"BR3",NewControlsCapital!BO$2:BO$50)</f>
        <v>0</v>
      </c>
      <c r="BO116" s="8">
        <f>SUM(NewControlsCapital!BP$2:BP$50)-SUMIF(NewControlsCapital!$B$2:$B$50,"GR3",NewControlsCapital!BP$2:BP$50)-SUMIF(NewControlsCapital!$B$2:$B$50,"GR3",NewControlsCapital!BP$2:BP$50)-SUMIF(NewControlsCapital!$B$2:$B$50,"BR3",NewControlsCapital!BP$2:BP$50)</f>
        <v>0</v>
      </c>
      <c r="BP116" s="8">
        <f>SUM(NewControlsCapital!BQ$2:BQ$50)-SUMIF(NewControlsCapital!$B$2:$B$50,"GR3",NewControlsCapital!BQ$2:BQ$50)-SUMIF(NewControlsCapital!$B$2:$B$50,"GR3",NewControlsCapital!BQ$2:BQ$50)-SUMIF(NewControlsCapital!$B$2:$B$50,"BR3",NewControlsCapital!BQ$2:BQ$50)</f>
        <v>0</v>
      </c>
      <c r="BQ116" s="8">
        <f>SUM(NewControlsCapital!BR$2:BR$50)-SUMIF(NewControlsCapital!$B$2:$B$50,"GR3",NewControlsCapital!BR$2:BR$50)-SUMIF(NewControlsCapital!$B$2:$B$50,"GR3",NewControlsCapital!BR$2:BR$50)-SUMIF(NewControlsCapital!$B$2:$B$50,"BR3",NewControlsCapital!BR$2:BR$50)</f>
        <v>0</v>
      </c>
      <c r="BR116" s="8">
        <f>SUM(NewControlsCapital!BS$2:BS$50)-SUMIF(NewControlsCapital!$B$2:$B$50,"GR3",NewControlsCapital!BS$2:BS$50)-SUMIF(NewControlsCapital!$B$2:$B$50,"GR3",NewControlsCapital!BS$2:BS$50)-SUMIF(NewControlsCapital!$B$2:$B$50,"BR3",NewControlsCapital!BS$2:BS$50)</f>
        <v>0</v>
      </c>
      <c r="BS116" s="8">
        <f>SUM(NewControlsCapital!BT$2:BT$50)-SUMIF(NewControlsCapital!$B$2:$B$50,"GR3",NewControlsCapital!BT$2:BT$50)-SUMIF(NewControlsCapital!$B$2:$B$50,"GR3",NewControlsCapital!BT$2:BT$50)-SUMIF(NewControlsCapital!$B$2:$B$50,"BR3",NewControlsCapital!BT$2:BT$50)</f>
        <v>0</v>
      </c>
    </row>
    <row r="117" spans="2:71" x14ac:dyDescent="0.3">
      <c r="B117" s="24" t="str">
        <f t="shared" si="58"/>
        <v>Retire TY GR3 and CR4</v>
      </c>
      <c r="C117" s="23">
        <f t="shared" si="57"/>
        <v>3220.1550896644276</v>
      </c>
      <c r="D117" s="8">
        <f>SUM(NewControlsCapital!E$2:E$50)-SUMIF(NewControlsCapital!$B$2:$B$50,"GR3",NewControlsCapital!E$2:E$50)-SUMIF(NewControlsCapital!$B$2:$B$50,"GR3",NewControlsCapital!E$2:E$50)-SUMIF(NewControlsCapital!$B$2:$B$50,"CR4",NewControlsCapital!E$2:E$50)</f>
        <v>4866.7713300000005</v>
      </c>
      <c r="E117" s="8">
        <f>SUM(NewControlsCapital!F$2:F$50)-SUMIF(NewControlsCapital!$B$2:$B$50,"GR3",NewControlsCapital!F$2:F$50)-SUMIF(NewControlsCapital!$B$2:$B$50,"GR3",NewControlsCapital!F$2:F$50)-SUMIF(NewControlsCapital!$B$2:$B$50,"CR4",NewControlsCapital!F$2:F$50)</f>
        <v>55745.047699999996</v>
      </c>
      <c r="F117" s="8">
        <f>SUM(NewControlsCapital!G$2:G$50)-SUMIF(NewControlsCapital!$B$2:$B$50,"GR3",NewControlsCapital!G$2:G$50)-SUMIF(NewControlsCapital!$B$2:$B$50,"GR3",NewControlsCapital!G$2:G$50)-SUMIF(NewControlsCapital!$B$2:$B$50,"CR4",NewControlsCapital!G$2:G$50)</f>
        <v>163283.15088</v>
      </c>
      <c r="G117" s="8">
        <f>SUM(NewControlsCapital!H$2:H$50)-SUMIF(NewControlsCapital!$B$2:$B$50,"GR3",NewControlsCapital!H$2:H$50)-SUMIF(NewControlsCapital!$B$2:$B$50,"GR3",NewControlsCapital!H$2:H$50)-SUMIF(NewControlsCapital!$B$2:$B$50,"CR4",NewControlsCapital!H$2:H$50)</f>
        <v>295304.42659999995</v>
      </c>
      <c r="H117" s="8">
        <f>SUM(NewControlsCapital!I$2:I$50)-SUMIF(NewControlsCapital!$B$2:$B$50,"GR3",NewControlsCapital!I$2:I$50)-SUMIF(NewControlsCapital!$B$2:$B$50,"GR3",NewControlsCapital!I$2:I$50)-SUMIF(NewControlsCapital!$B$2:$B$50,"CR4",NewControlsCapital!I$2:I$50)</f>
        <v>386981.90919999988</v>
      </c>
      <c r="I117" s="8">
        <f>SUM(NewControlsCapital!J$2:J$50)-SUMIF(NewControlsCapital!$B$2:$B$50,"GR3",NewControlsCapital!J$2:J$50)-SUMIF(NewControlsCapital!$B$2:$B$50,"GR3",NewControlsCapital!J$2:J$50)-SUMIF(NewControlsCapital!$B$2:$B$50,"CR4",NewControlsCapital!J$2:J$50)</f>
        <v>409257.59610000008</v>
      </c>
      <c r="J117" s="8">
        <f>SUM(NewControlsCapital!K$2:K$50)-SUMIF(NewControlsCapital!$B$2:$B$50,"GR3",NewControlsCapital!K$2:K$50)-SUMIF(NewControlsCapital!$B$2:$B$50,"GR3",NewControlsCapital!K$2:K$50)-SUMIF(NewControlsCapital!$B$2:$B$50,"CR4",NewControlsCapital!K$2:K$50)</f>
        <v>391081.88340000005</v>
      </c>
      <c r="K117" s="8">
        <f>SUM(NewControlsCapital!L$2:L$50)-SUMIF(NewControlsCapital!$B$2:$B$50,"GR3",NewControlsCapital!L$2:L$50)-SUMIF(NewControlsCapital!$B$2:$B$50,"GR3",NewControlsCapital!L$2:L$50)-SUMIF(NewControlsCapital!$B$2:$B$50,"CR4",NewControlsCapital!L$2:L$50)</f>
        <v>371831.60700000008</v>
      </c>
      <c r="L117" s="8">
        <f>SUM(NewControlsCapital!M$2:M$50)-SUMIF(NewControlsCapital!$B$2:$B$50,"GR3",NewControlsCapital!M$2:M$50)-SUMIF(NewControlsCapital!$B$2:$B$50,"GR3",NewControlsCapital!M$2:M$50)-SUMIF(NewControlsCapital!$B$2:$B$50,"CR4",NewControlsCapital!M$2:M$50)</f>
        <v>353552.93190000008</v>
      </c>
      <c r="M117" s="8">
        <f>SUM(NewControlsCapital!N$2:N$50)-SUMIF(NewControlsCapital!$B$2:$B$50,"GR3",NewControlsCapital!N$2:N$50)-SUMIF(NewControlsCapital!$B$2:$B$50,"GR3",NewControlsCapital!N$2:N$50)-SUMIF(NewControlsCapital!$B$2:$B$50,"CR4",NewControlsCapital!N$2:N$50)</f>
        <v>335597.61009999993</v>
      </c>
      <c r="N117" s="8">
        <f>SUM(NewControlsCapital!O$2:O$50)-SUMIF(NewControlsCapital!$B$2:$B$50,"GR3",NewControlsCapital!O$2:O$50)-SUMIF(NewControlsCapital!$B$2:$B$50,"GR3",NewControlsCapital!O$2:O$50)-SUMIF(NewControlsCapital!$B$2:$B$50,"CR4",NewControlsCapital!O$2:O$50)</f>
        <v>317730.85540000006</v>
      </c>
      <c r="O117" s="8">
        <f>SUM(NewControlsCapital!P$2:P$50)-SUMIF(NewControlsCapital!$B$2:$B$50,"GR3",NewControlsCapital!P$2:P$50)-SUMIF(NewControlsCapital!$B$2:$B$50,"GR3",NewControlsCapital!P$2:P$50)-SUMIF(NewControlsCapital!$B$2:$B$50,"CR4",NewControlsCapital!P$2:P$50)</f>
        <v>299864.10330000002</v>
      </c>
      <c r="P117" s="8">
        <f>SUM(NewControlsCapital!Q$2:Q$50)-SUMIF(NewControlsCapital!$B$2:$B$50,"GR3",NewControlsCapital!Q$2:Q$50)-SUMIF(NewControlsCapital!$B$2:$B$50,"GR3",NewControlsCapital!Q$2:Q$50)-SUMIF(NewControlsCapital!$B$2:$B$50,"CR4",NewControlsCapital!Q$2:Q$50)</f>
        <v>281997.34922999993</v>
      </c>
      <c r="Q117" s="8">
        <f>SUM(NewControlsCapital!R$2:R$50)-SUMIF(NewControlsCapital!$B$2:$B$50,"GR3",NewControlsCapital!R$2:R$50)-SUMIF(NewControlsCapital!$B$2:$B$50,"GR3",NewControlsCapital!R$2:R$50)-SUMIF(NewControlsCapital!$B$2:$B$50,"CR4",NewControlsCapital!R$2:R$50)</f>
        <v>264138.58106000006</v>
      </c>
      <c r="R117" s="8">
        <f>SUM(NewControlsCapital!S$2:S$50)-SUMIF(NewControlsCapital!$B$2:$B$50,"GR3",NewControlsCapital!S$2:S$50)-SUMIF(NewControlsCapital!$B$2:$B$50,"GR3",NewControlsCapital!S$2:S$50)-SUMIF(NewControlsCapital!$B$2:$B$50,"CR4",NewControlsCapital!S$2:S$50)</f>
        <v>248058.63539999997</v>
      </c>
      <c r="S117" s="8">
        <f>SUM(NewControlsCapital!T$2:T$50)-SUMIF(NewControlsCapital!$B$2:$B$50,"GR3",NewControlsCapital!T$2:T$50)-SUMIF(NewControlsCapital!$B$2:$B$50,"GR3",NewControlsCapital!T$2:T$50)-SUMIF(NewControlsCapital!$B$2:$B$50,"CR4",NewControlsCapital!T$2:T$50)</f>
        <v>235790.00255000003</v>
      </c>
      <c r="T117" s="8">
        <f>SUM(NewControlsCapital!U$2:U$50)-SUMIF(NewControlsCapital!$B$2:$B$50,"GR3",NewControlsCapital!U$2:U$50)-SUMIF(NewControlsCapital!$B$2:$B$50,"GR3",NewControlsCapital!U$2:U$50)-SUMIF(NewControlsCapital!$B$2:$B$50,"CR4",NewControlsCapital!U$2:U$50)</f>
        <v>226036.02109999998</v>
      </c>
      <c r="U117" s="8">
        <f>SUM(NewControlsCapital!V$2:V$50)-SUMIF(NewControlsCapital!$B$2:$B$50,"GR3",NewControlsCapital!V$2:V$50)-SUMIF(NewControlsCapital!$B$2:$B$50,"GR3",NewControlsCapital!V$2:V$50)-SUMIF(NewControlsCapital!$B$2:$B$50,"CR4",NewControlsCapital!V$2:V$50)</f>
        <v>217376.23185000001</v>
      </c>
      <c r="V117" s="8">
        <f>SUM(NewControlsCapital!W$2:W$50)-SUMIF(NewControlsCapital!$B$2:$B$50,"GR3",NewControlsCapital!W$2:W$50)-SUMIF(NewControlsCapital!$B$2:$B$50,"GR3",NewControlsCapital!W$2:W$50)-SUMIF(NewControlsCapital!$B$2:$B$50,"CR4",NewControlsCapital!W$2:W$50)</f>
        <v>209336.31859000004</v>
      </c>
      <c r="W117" s="8">
        <f>SUM(NewControlsCapital!X$2:X$50)-SUMIF(NewControlsCapital!$B$2:$B$50,"GR3",NewControlsCapital!X$2:X$50)-SUMIF(NewControlsCapital!$B$2:$B$50,"GR3",NewControlsCapital!X$2:X$50)-SUMIF(NewControlsCapital!$B$2:$B$50,"CR4",NewControlsCapital!X$2:X$50)</f>
        <v>183300.18097261208</v>
      </c>
      <c r="X117" s="8">
        <f>SUM(NewControlsCapital!Y$2:Y$50)-SUMIF(NewControlsCapital!$B$2:$B$50,"GR3",NewControlsCapital!Y$2:Y$50)-SUMIF(NewControlsCapital!$B$2:$B$50,"GR3",NewControlsCapital!Y$2:Y$50)-SUMIF(NewControlsCapital!$B$2:$B$50,"CR4",NewControlsCapital!Y$2:Y$50)</f>
        <v>176426.84453261207</v>
      </c>
      <c r="Y117" s="8">
        <f>SUM(NewControlsCapital!Z$2:Z$50)-SUMIF(NewControlsCapital!$B$2:$B$50,"GR3",NewControlsCapital!Z$2:Z$50)-SUMIF(NewControlsCapital!$B$2:$B$50,"GR3",NewControlsCapital!Z$2:Z$50)-SUMIF(NewControlsCapital!$B$2:$B$50,"CR4",NewControlsCapital!Z$2:Z$50)</f>
        <v>169553.50086261204</v>
      </c>
      <c r="Z117" s="8">
        <f>SUM(NewControlsCapital!AA$2:AA$50)-SUMIF(NewControlsCapital!$B$2:$B$50,"GR3",NewControlsCapital!AA$2:AA$50)-SUMIF(NewControlsCapital!$B$2:$B$50,"GR3",NewControlsCapital!AA$2:AA$50)-SUMIF(NewControlsCapital!$B$2:$B$50,"CR4",NewControlsCapital!AA$2:AA$50)</f>
        <v>143164.98326803421</v>
      </c>
      <c r="AA117" s="8">
        <f>SUM(NewControlsCapital!AB$2:AB$50)-SUMIF(NewControlsCapital!$B$2:$B$50,"GR3",NewControlsCapital!AB$2:AB$50)-SUMIF(NewControlsCapital!$B$2:$B$50,"GR3",NewControlsCapital!AB$2:AB$50)-SUMIF(NewControlsCapital!$B$2:$B$50,"CR4",NewControlsCapital!AB$2:AB$50)</f>
        <v>137553.89951803425</v>
      </c>
      <c r="AB117" s="8">
        <f>SUM(NewControlsCapital!AC$2:AC$50)-SUMIF(NewControlsCapital!$B$2:$B$50,"GR3",NewControlsCapital!AC$2:AC$50)-SUMIF(NewControlsCapital!$B$2:$B$50,"GR3",NewControlsCapital!AC$2:AC$50)-SUMIF(NewControlsCapital!$B$2:$B$50,"CR4",NewControlsCapital!AC$2:AC$50)</f>
        <v>131942.82246803417</v>
      </c>
      <c r="AC117" s="8">
        <f>SUM(NewControlsCapital!AD$2:AD$50)-SUMIF(NewControlsCapital!$B$2:$B$50,"GR3",NewControlsCapital!AD$2:AD$50)-SUMIF(NewControlsCapital!$B$2:$B$50,"GR3",NewControlsCapital!AD$2:AD$50)-SUMIF(NewControlsCapital!$B$2:$B$50,"CR4",NewControlsCapital!AD$2:AD$50)</f>
        <v>116227.67132803415</v>
      </c>
      <c r="AD117" s="8">
        <f>SUM(NewControlsCapital!AE$2:AE$50)-SUMIF(NewControlsCapital!$B$2:$B$50,"GR3",NewControlsCapital!AE$2:AE$50)-SUMIF(NewControlsCapital!$B$2:$B$50,"GR3",NewControlsCapital!AE$2:AE$50)-SUMIF(NewControlsCapital!$B$2:$B$50,"CR4",NewControlsCapital!AE$2:AE$50)</f>
        <v>106224.69369731857</v>
      </c>
      <c r="AE117" s="8">
        <f>SUM(NewControlsCapital!AF$2:AF$50)-SUMIF(NewControlsCapital!$B$2:$B$50,"GR3",NewControlsCapital!AF$2:AF$50)-SUMIF(NewControlsCapital!$B$2:$B$50,"GR3",NewControlsCapital!AF$2:AF$50)-SUMIF(NewControlsCapital!$B$2:$B$50,"CR4",NewControlsCapital!AF$2:AF$50)</f>
        <v>98946.425464015891</v>
      </c>
      <c r="AF117" s="8">
        <f>SUM(NewControlsCapital!AG$2:AG$50)-SUMIF(NewControlsCapital!$B$2:$B$50,"GR3",NewControlsCapital!AG$2:AG$50)-SUMIF(NewControlsCapital!$B$2:$B$50,"GR3",NewControlsCapital!AG$2:AG$50)-SUMIF(NewControlsCapital!$B$2:$B$50,"CR4",NewControlsCapital!AG$2:AG$50)</f>
        <v>86570.356978845448</v>
      </c>
      <c r="AG117" s="8">
        <f>SUM(NewControlsCapital!AH$2:AH$50)-SUMIF(NewControlsCapital!$B$2:$B$50,"GR3",NewControlsCapital!AH$2:AH$50)-SUMIF(NewControlsCapital!$B$2:$B$50,"GR3",NewControlsCapital!AH$2:AH$50)-SUMIF(NewControlsCapital!$B$2:$B$50,"CR4",NewControlsCapital!AH$2:AH$50)</f>
        <v>72353.020371068807</v>
      </c>
      <c r="AH117" s="8">
        <f>SUM(NewControlsCapital!AI$2:AI$50)-SUMIF(NewControlsCapital!$B$2:$B$50,"GR3",NewControlsCapital!AI$2:AI$50)-SUMIF(NewControlsCapital!$B$2:$B$50,"GR3",NewControlsCapital!AI$2:AI$50)-SUMIF(NewControlsCapital!$B$2:$B$50,"CR4",NewControlsCapital!AI$2:AI$50)</f>
        <v>54267.400138496596</v>
      </c>
      <c r="AI117" s="8">
        <f>SUM(NewControlsCapital!AJ$2:AJ$50)-SUMIF(NewControlsCapital!$B$2:$B$50,"GR3",NewControlsCapital!AJ$2:AJ$50)-SUMIF(NewControlsCapital!$B$2:$B$50,"GR3",NewControlsCapital!AJ$2:AJ$50)-SUMIF(NewControlsCapital!$B$2:$B$50,"CR4",NewControlsCapital!AJ$2:AJ$50)</f>
        <v>44165.247254350987</v>
      </c>
      <c r="AJ117" s="8">
        <f>SUM(NewControlsCapital!AK$2:AK$50)-SUMIF(NewControlsCapital!$B$2:$B$50,"GR3",NewControlsCapital!AK$2:AK$50)-SUMIF(NewControlsCapital!$B$2:$B$50,"GR3",NewControlsCapital!AK$2:AK$50)-SUMIF(NewControlsCapital!$B$2:$B$50,"CR4",NewControlsCapital!AK$2:AK$50)</f>
        <v>39718.544908034004</v>
      </c>
      <c r="AK117" s="8">
        <f>SUM(NewControlsCapital!AL$2:AL$50)-SUMIF(NewControlsCapital!$B$2:$B$50,"GR3",NewControlsCapital!AL$2:AL$50)-SUMIF(NewControlsCapital!$B$2:$B$50,"GR3",NewControlsCapital!AL$2:AL$50)-SUMIF(NewControlsCapital!$B$2:$B$50,"CR4",NewControlsCapital!AL$2:AL$50)</f>
        <v>34374.486768033996</v>
      </c>
      <c r="AL117" s="8">
        <f>SUM(NewControlsCapital!AM$2:AM$50)-SUMIF(NewControlsCapital!$B$2:$B$50,"GR3",NewControlsCapital!AM$2:AM$50)-SUMIF(NewControlsCapital!$B$2:$B$50,"GR3",NewControlsCapital!AM$2:AM$50)-SUMIF(NewControlsCapital!$B$2:$B$50,"CR4",NewControlsCapital!AM$2:AM$50)</f>
        <v>32695.230439589704</v>
      </c>
      <c r="AM117" s="8">
        <f>SUM(NewControlsCapital!AN$2:AN$50)-SUMIF(NewControlsCapital!$B$2:$B$50,"GR3",NewControlsCapital!AN$2:AN$50)-SUMIF(NewControlsCapital!$B$2:$B$50,"GR3",NewControlsCapital!AN$2:AN$50)-SUMIF(NewControlsCapital!$B$2:$B$50,"CR4",NewControlsCapital!AN$2:AN$50)</f>
        <v>32613.128390661477</v>
      </c>
      <c r="AN117" s="8">
        <f>SUM(NewControlsCapital!AO$2:AO$50)-SUMIF(NewControlsCapital!$B$2:$B$50,"GR3",NewControlsCapital!AO$2:AO$50)-SUMIF(NewControlsCapital!$B$2:$B$50,"GR3",NewControlsCapital!AO$2:AO$50)-SUMIF(NewControlsCapital!$B$2:$B$50,"CR4",NewControlsCapital!AO$2:AO$50)</f>
        <v>28797.759880661481</v>
      </c>
      <c r="AO117" s="8">
        <f>SUM(NewControlsCapital!AP$2:AP$50)-SUMIF(NewControlsCapital!$B$2:$B$50,"GR3",NewControlsCapital!AP$2:AP$50)-SUMIF(NewControlsCapital!$B$2:$B$50,"GR3",NewControlsCapital!AP$2:AP$50)-SUMIF(NewControlsCapital!$B$2:$B$50,"CR4",NewControlsCapital!AP$2:AP$50)</f>
        <v>24463.535495219479</v>
      </c>
      <c r="AP117" s="8">
        <f>SUM(NewControlsCapital!AQ$2:AQ$50)-SUMIF(NewControlsCapital!$B$2:$B$50,"GR3",NewControlsCapital!AQ$2:AQ$50)-SUMIF(NewControlsCapital!$B$2:$B$50,"GR3",NewControlsCapital!AQ$2:AQ$50)-SUMIF(NewControlsCapital!$B$2:$B$50,"CR4",NewControlsCapital!AQ$2:AQ$50)</f>
        <v>21996.754201726842</v>
      </c>
      <c r="AQ117" s="8">
        <f>SUM(NewControlsCapital!AR$2:AR$50)-SUMIF(NewControlsCapital!$B$2:$B$50,"GR3",NewControlsCapital!AR$2:AR$50)-SUMIF(NewControlsCapital!$B$2:$B$50,"GR3",NewControlsCapital!AR$2:AR$50)-SUMIF(NewControlsCapital!$B$2:$B$50,"CR4",NewControlsCapital!AR$2:AR$50)</f>
        <v>20583.329201726843</v>
      </c>
      <c r="AR117" s="8">
        <f>SUM(NewControlsCapital!AS$2:AS$50)-SUMIF(NewControlsCapital!$B$2:$B$50,"GR3",NewControlsCapital!AS$2:AS$50)-SUMIF(NewControlsCapital!$B$2:$B$50,"GR3",NewControlsCapital!AS$2:AS$50)-SUMIF(NewControlsCapital!$B$2:$B$50,"CR4",NewControlsCapital!AS$2:AS$50)</f>
        <v>17525.942406608927</v>
      </c>
      <c r="AS117" s="8">
        <f>SUM(NewControlsCapital!AT$2:AT$50)-SUMIF(NewControlsCapital!$B$2:$B$50,"GR3",NewControlsCapital!AT$2:AT$50)-SUMIF(NewControlsCapital!$B$2:$B$50,"GR3",NewControlsCapital!AT$2:AT$50)-SUMIF(NewControlsCapital!$B$2:$B$50,"CR4",NewControlsCapital!AT$2:AT$50)</f>
        <v>10366.482616335523</v>
      </c>
      <c r="AT117" s="8">
        <f>SUM(NewControlsCapital!AU$2:AU$50)-SUMIF(NewControlsCapital!$B$2:$B$50,"GR3",NewControlsCapital!AU$2:AU$50)-SUMIF(NewControlsCapital!$B$2:$B$50,"GR3",NewControlsCapital!AU$2:AU$50)-SUMIF(NewControlsCapital!$B$2:$B$50,"CR4",NewControlsCapital!AU$2:AU$50)</f>
        <v>9048.7398471380238</v>
      </c>
      <c r="AU117" s="8">
        <f>SUM(NewControlsCapital!AV$2:AV$50)-SUMIF(NewControlsCapital!$B$2:$B$50,"GR3",NewControlsCapital!AV$2:AV$50)-SUMIF(NewControlsCapital!$B$2:$B$50,"GR3",NewControlsCapital!AV$2:AV$50)-SUMIF(NewControlsCapital!$B$2:$B$50,"CR4",NewControlsCapital!AV$2:AV$50)</f>
        <v>4872.9032471380287</v>
      </c>
      <c r="AV117" s="8">
        <f>SUM(NewControlsCapital!AW$2:AW$50)-SUMIF(NewControlsCapital!$B$2:$B$50,"GR3",NewControlsCapital!AW$2:AW$50)-SUMIF(NewControlsCapital!$B$2:$B$50,"GR3",NewControlsCapital!AW$2:AW$50)-SUMIF(NewControlsCapital!$B$2:$B$50,"CR4",NewControlsCapital!AW$2:AW$50)</f>
        <v>4421.3406204030298</v>
      </c>
      <c r="AW117" s="8">
        <f>SUM(NewControlsCapital!AX$2:AX$50)-SUMIF(NewControlsCapital!$B$2:$B$50,"GR3",NewControlsCapital!AX$2:AX$50)-SUMIF(NewControlsCapital!$B$2:$B$50,"GR3",NewControlsCapital!AX$2:AX$50)-SUMIF(NewControlsCapital!$B$2:$B$50,"CR4",NewControlsCapital!AX$2:AX$50)</f>
        <v>3999.6761339226491</v>
      </c>
      <c r="AX117" s="8">
        <f>SUM(NewControlsCapital!AY$2:AY$50)-SUMIF(NewControlsCapital!$B$2:$B$50,"GR3",NewControlsCapital!AY$2:AY$50)-SUMIF(NewControlsCapital!$B$2:$B$50,"GR3",NewControlsCapital!AY$2:AY$50)-SUMIF(NewControlsCapital!$B$2:$B$50,"CR4",NewControlsCapital!AY$2:AY$50)</f>
        <v>3488.9901339226494</v>
      </c>
      <c r="AY117" s="8">
        <f>SUM(NewControlsCapital!AZ$2:AZ$50)-SUMIF(NewControlsCapital!$B$2:$B$50,"GR3",NewControlsCapital!AZ$2:AZ$50)-SUMIF(NewControlsCapital!$B$2:$B$50,"GR3",NewControlsCapital!AZ$2:AZ$50)-SUMIF(NewControlsCapital!$B$2:$B$50,"CR4",NewControlsCapital!AZ$2:AZ$50)</f>
        <v>253.40693392264743</v>
      </c>
      <c r="AZ117" s="8">
        <f>SUM(NewControlsCapital!BA$2:BA$50)-SUMIF(NewControlsCapital!$B$2:$B$50,"GR3",NewControlsCapital!BA$2:BA$50)-SUMIF(NewControlsCapital!$B$2:$B$50,"GR3",NewControlsCapital!BA$2:BA$50)-SUMIF(NewControlsCapital!$B$2:$B$50,"CR4",NewControlsCapital!BA$2:BA$50)</f>
        <v>6.6956616475000019E-3</v>
      </c>
      <c r="BA117" s="8">
        <f>SUM(NewControlsCapital!BB$2:BB$50)-SUMIF(NewControlsCapital!$B$2:$B$50,"GR3",NewControlsCapital!BB$2:BB$50)-SUMIF(NewControlsCapital!$B$2:$B$50,"GR3",NewControlsCapital!BB$2:BB$50)-SUMIF(NewControlsCapital!$B$2:$B$50,"CR4",NewControlsCapital!BB$2:BB$50)</f>
        <v>0</v>
      </c>
      <c r="BB117" s="8">
        <f>SUM(NewControlsCapital!BC$2:BC$50)-SUMIF(NewControlsCapital!$B$2:$B$50,"GR3",NewControlsCapital!BC$2:BC$50)-SUMIF(NewControlsCapital!$B$2:$B$50,"GR3",NewControlsCapital!BC$2:BC$50)-SUMIF(NewControlsCapital!$B$2:$B$50,"CR4",NewControlsCapital!BC$2:BC$50)</f>
        <v>0</v>
      </c>
      <c r="BC117" s="8">
        <f>SUM(NewControlsCapital!BD$2:BD$50)-SUMIF(NewControlsCapital!$B$2:$B$50,"GR3",NewControlsCapital!BD$2:BD$50)-SUMIF(NewControlsCapital!$B$2:$B$50,"GR3",NewControlsCapital!BD$2:BD$50)-SUMIF(NewControlsCapital!$B$2:$B$50,"CR4",NewControlsCapital!BD$2:BD$50)</f>
        <v>0</v>
      </c>
      <c r="BD117" s="8">
        <f>SUM(NewControlsCapital!BE$2:BE$50)-SUMIF(NewControlsCapital!$B$2:$B$50,"GR3",NewControlsCapital!BE$2:BE$50)-SUMIF(NewControlsCapital!$B$2:$B$50,"GR3",NewControlsCapital!BE$2:BE$50)-SUMIF(NewControlsCapital!$B$2:$B$50,"CR4",NewControlsCapital!BE$2:BE$50)</f>
        <v>0</v>
      </c>
      <c r="BE117" s="8">
        <f>SUM(NewControlsCapital!BF$2:BF$50)-SUMIF(NewControlsCapital!$B$2:$B$50,"GR3",NewControlsCapital!BF$2:BF$50)-SUMIF(NewControlsCapital!$B$2:$B$50,"GR3",NewControlsCapital!BF$2:BF$50)-SUMIF(NewControlsCapital!$B$2:$B$50,"CR4",NewControlsCapital!BF$2:BF$50)</f>
        <v>0</v>
      </c>
      <c r="BF117" s="8">
        <f>SUM(NewControlsCapital!BG$2:BG$50)-SUMIF(NewControlsCapital!$B$2:$B$50,"GR3",NewControlsCapital!BG$2:BG$50)-SUMIF(NewControlsCapital!$B$2:$B$50,"GR3",NewControlsCapital!BG$2:BG$50)-SUMIF(NewControlsCapital!$B$2:$B$50,"CR4",NewControlsCapital!BG$2:BG$50)</f>
        <v>0</v>
      </c>
      <c r="BG117" s="8">
        <f>SUM(NewControlsCapital!BH$2:BH$50)-SUMIF(NewControlsCapital!$B$2:$B$50,"GR3",NewControlsCapital!BH$2:BH$50)-SUMIF(NewControlsCapital!$B$2:$B$50,"GR3",NewControlsCapital!BH$2:BH$50)-SUMIF(NewControlsCapital!$B$2:$B$50,"CR4",NewControlsCapital!BH$2:BH$50)</f>
        <v>0</v>
      </c>
      <c r="BH117" s="8">
        <f>SUM(NewControlsCapital!BI$2:BI$50)-SUMIF(NewControlsCapital!$B$2:$B$50,"GR3",NewControlsCapital!BI$2:BI$50)-SUMIF(NewControlsCapital!$B$2:$B$50,"GR3",NewControlsCapital!BI$2:BI$50)-SUMIF(NewControlsCapital!$B$2:$B$50,"CR4",NewControlsCapital!BI$2:BI$50)</f>
        <v>0</v>
      </c>
      <c r="BI117" s="8">
        <f>SUM(NewControlsCapital!BJ$2:BJ$50)-SUMIF(NewControlsCapital!$B$2:$B$50,"GR3",NewControlsCapital!BJ$2:BJ$50)-SUMIF(NewControlsCapital!$B$2:$B$50,"GR3",NewControlsCapital!BJ$2:BJ$50)-SUMIF(NewControlsCapital!$B$2:$B$50,"CR4",NewControlsCapital!BJ$2:BJ$50)</f>
        <v>0</v>
      </c>
      <c r="BJ117" s="8">
        <f>SUM(NewControlsCapital!BK$2:BK$50)-SUMIF(NewControlsCapital!$B$2:$B$50,"GR3",NewControlsCapital!BK$2:BK$50)-SUMIF(NewControlsCapital!$B$2:$B$50,"GR3",NewControlsCapital!BK$2:BK$50)-SUMIF(NewControlsCapital!$B$2:$B$50,"CR4",NewControlsCapital!BK$2:BK$50)</f>
        <v>0</v>
      </c>
      <c r="BK117" s="8">
        <f>SUM(NewControlsCapital!BL$2:BL$50)-SUMIF(NewControlsCapital!$B$2:$B$50,"GR3",NewControlsCapital!BL$2:BL$50)-SUMIF(NewControlsCapital!$B$2:$B$50,"GR3",NewControlsCapital!BL$2:BL$50)-SUMIF(NewControlsCapital!$B$2:$B$50,"CR4",NewControlsCapital!BL$2:BL$50)</f>
        <v>0</v>
      </c>
      <c r="BL117" s="8">
        <f>SUM(NewControlsCapital!BM$2:BM$50)-SUMIF(NewControlsCapital!$B$2:$B$50,"GR3",NewControlsCapital!BM$2:BM$50)-SUMIF(NewControlsCapital!$B$2:$B$50,"GR3",NewControlsCapital!BM$2:BM$50)-SUMIF(NewControlsCapital!$B$2:$B$50,"CR4",NewControlsCapital!BM$2:BM$50)</f>
        <v>0</v>
      </c>
      <c r="BM117" s="8">
        <f>SUM(NewControlsCapital!BN$2:BN$50)-SUMIF(NewControlsCapital!$B$2:$B$50,"GR3",NewControlsCapital!BN$2:BN$50)-SUMIF(NewControlsCapital!$B$2:$B$50,"GR3",NewControlsCapital!BN$2:BN$50)-SUMIF(NewControlsCapital!$B$2:$B$50,"CR4",NewControlsCapital!BN$2:BN$50)</f>
        <v>0</v>
      </c>
      <c r="BN117" s="8">
        <f>SUM(NewControlsCapital!BO$2:BO$50)-SUMIF(NewControlsCapital!$B$2:$B$50,"GR3",NewControlsCapital!BO$2:BO$50)-SUMIF(NewControlsCapital!$B$2:$B$50,"GR3",NewControlsCapital!BO$2:BO$50)-SUMIF(NewControlsCapital!$B$2:$B$50,"CR4",NewControlsCapital!BO$2:BO$50)</f>
        <v>0</v>
      </c>
      <c r="BO117" s="8">
        <f>SUM(NewControlsCapital!BP$2:BP$50)-SUMIF(NewControlsCapital!$B$2:$B$50,"GR3",NewControlsCapital!BP$2:BP$50)-SUMIF(NewControlsCapital!$B$2:$B$50,"GR3",NewControlsCapital!BP$2:BP$50)-SUMIF(NewControlsCapital!$B$2:$B$50,"CR4",NewControlsCapital!BP$2:BP$50)</f>
        <v>0</v>
      </c>
      <c r="BP117" s="8">
        <f>SUM(NewControlsCapital!BQ$2:BQ$50)-SUMIF(NewControlsCapital!$B$2:$B$50,"GR3",NewControlsCapital!BQ$2:BQ$50)-SUMIF(NewControlsCapital!$B$2:$B$50,"GR3",NewControlsCapital!BQ$2:BQ$50)-SUMIF(NewControlsCapital!$B$2:$B$50,"CR4",NewControlsCapital!BQ$2:BQ$50)</f>
        <v>0</v>
      </c>
      <c r="BQ117" s="8">
        <f>SUM(NewControlsCapital!BR$2:BR$50)-SUMIF(NewControlsCapital!$B$2:$B$50,"GR3",NewControlsCapital!BR$2:BR$50)-SUMIF(NewControlsCapital!$B$2:$B$50,"GR3",NewControlsCapital!BR$2:BR$50)-SUMIF(NewControlsCapital!$B$2:$B$50,"CR4",NewControlsCapital!BR$2:BR$50)</f>
        <v>0</v>
      </c>
      <c r="BR117" s="8">
        <f>SUM(NewControlsCapital!BS$2:BS$50)-SUMIF(NewControlsCapital!$B$2:$B$50,"GR3",NewControlsCapital!BS$2:BS$50)-SUMIF(NewControlsCapital!$B$2:$B$50,"GR3",NewControlsCapital!BS$2:BS$50)-SUMIF(NewControlsCapital!$B$2:$B$50,"CR4",NewControlsCapital!BS$2:BS$50)</f>
        <v>0</v>
      </c>
      <c r="BS117" s="8">
        <f>SUM(NewControlsCapital!BT$2:BT$50)-SUMIF(NewControlsCapital!$B$2:$B$50,"GR3",NewControlsCapital!BT$2:BT$50)-SUMIF(NewControlsCapital!$B$2:$B$50,"GR3",NewControlsCapital!BT$2:BT$50)-SUMIF(NewControlsCapital!$B$2:$B$50,"CR4",NewControlsCapital!BT$2:BT$50)</f>
        <v>0</v>
      </c>
    </row>
    <row r="118" spans="2:71" x14ac:dyDescent="0.3">
      <c r="B118" s="24" t="str">
        <f t="shared" si="58"/>
        <v>Retire TY GR3 CR4 and CR6</v>
      </c>
      <c r="C118" s="23">
        <f t="shared" si="57"/>
        <v>2807.658745202652</v>
      </c>
      <c r="D118" s="8">
        <f>SUM(NewControlsCapital!E$2:E$50)-SUMIF(NewControlsCapital!$B$2:$B$50,"GR3",NewControlsCapital!E$2:E$50)-SUMIF(NewControlsCapital!$B$2:$B$50,"GR3",NewControlsCapital!E$2:E$50)-SUMIF(NewControlsCapital!$B$2:$B$50,"CR4",NewControlsCapital!E$2:E$50)-SUMIF(NewControlsCapital!$B$2:$B$50,"CR6",NewControlsCapital!E$2:E$50)</f>
        <v>2833.2093300000006</v>
      </c>
      <c r="E118" s="8">
        <f>SUM(NewControlsCapital!F$2:F$50)-SUMIF(NewControlsCapital!$B$2:$B$50,"GR3",NewControlsCapital!F$2:F$50)-SUMIF(NewControlsCapital!$B$2:$B$50,"GR3",NewControlsCapital!F$2:F$50)-SUMIF(NewControlsCapital!$B$2:$B$50,"CR4",NewControlsCapital!F$2:F$50)-SUMIF(NewControlsCapital!$B$2:$B$50,"CR6",NewControlsCapital!F$2:F$50)</f>
        <v>45293.946699999993</v>
      </c>
      <c r="F118" s="8">
        <f>SUM(NewControlsCapital!G$2:G$50)-SUMIF(NewControlsCapital!$B$2:$B$50,"GR3",NewControlsCapital!G$2:G$50)-SUMIF(NewControlsCapital!$B$2:$B$50,"GR3",NewControlsCapital!G$2:G$50)-SUMIF(NewControlsCapital!$B$2:$B$50,"CR4",NewControlsCapital!G$2:G$50)-SUMIF(NewControlsCapital!$B$2:$B$50,"CR6",NewControlsCapital!G$2:G$50)</f>
        <v>131137.19338000001</v>
      </c>
      <c r="G118" s="8">
        <f>SUM(NewControlsCapital!H$2:H$50)-SUMIF(NewControlsCapital!$B$2:$B$50,"GR3",NewControlsCapital!H$2:H$50)-SUMIF(NewControlsCapital!$B$2:$B$50,"GR3",NewControlsCapital!H$2:H$50)-SUMIF(NewControlsCapital!$B$2:$B$50,"CR4",NewControlsCapital!H$2:H$50)-SUMIF(NewControlsCapital!$B$2:$B$50,"CR6",NewControlsCapital!H$2:H$50)</f>
        <v>237554.60279999994</v>
      </c>
      <c r="H118" s="8">
        <f>SUM(NewControlsCapital!I$2:I$50)-SUMIF(NewControlsCapital!$B$2:$B$50,"GR3",NewControlsCapital!I$2:I$50)-SUMIF(NewControlsCapital!$B$2:$B$50,"GR3",NewControlsCapital!I$2:I$50)-SUMIF(NewControlsCapital!$B$2:$B$50,"CR4",NewControlsCapital!I$2:I$50)-SUMIF(NewControlsCapital!$B$2:$B$50,"CR6",NewControlsCapital!I$2:I$50)</f>
        <v>332437.76649999991</v>
      </c>
      <c r="I118" s="8">
        <f>SUM(NewControlsCapital!J$2:J$50)-SUMIF(NewControlsCapital!$B$2:$B$50,"GR3",NewControlsCapital!J$2:J$50)-SUMIF(NewControlsCapital!$B$2:$B$50,"GR3",NewControlsCapital!J$2:J$50)-SUMIF(NewControlsCapital!$B$2:$B$50,"CR4",NewControlsCapital!J$2:J$50)-SUMIF(NewControlsCapital!$B$2:$B$50,"CR6",NewControlsCapital!J$2:J$50)</f>
        <v>357654.13000000006</v>
      </c>
      <c r="J118" s="8">
        <f>SUM(NewControlsCapital!K$2:K$50)-SUMIF(NewControlsCapital!$B$2:$B$50,"GR3",NewControlsCapital!K$2:K$50)-SUMIF(NewControlsCapital!$B$2:$B$50,"GR3",NewControlsCapital!K$2:K$50)-SUMIF(NewControlsCapital!$B$2:$B$50,"CR4",NewControlsCapital!K$2:K$50)-SUMIF(NewControlsCapital!$B$2:$B$50,"CR6",NewControlsCapital!K$2:K$50)</f>
        <v>342190.21580000006</v>
      </c>
      <c r="K118" s="8">
        <f>SUM(NewControlsCapital!L$2:L$50)-SUMIF(NewControlsCapital!$B$2:$B$50,"GR3",NewControlsCapital!L$2:L$50)-SUMIF(NewControlsCapital!$B$2:$B$50,"GR3",NewControlsCapital!L$2:L$50)-SUMIF(NewControlsCapital!$B$2:$B$50,"CR4",NewControlsCapital!L$2:L$50)-SUMIF(NewControlsCapital!$B$2:$B$50,"CR6",NewControlsCapital!L$2:L$50)</f>
        <v>325454.06900000008</v>
      </c>
      <c r="L118" s="8">
        <f>SUM(NewControlsCapital!M$2:M$50)-SUMIF(NewControlsCapital!$B$2:$B$50,"GR3",NewControlsCapital!M$2:M$50)-SUMIF(NewControlsCapital!$B$2:$B$50,"GR3",NewControlsCapital!M$2:M$50)-SUMIF(NewControlsCapital!$B$2:$B$50,"CR4",NewControlsCapital!M$2:M$50)-SUMIF(NewControlsCapital!$B$2:$B$50,"CR6",NewControlsCapital!M$2:M$50)</f>
        <v>309657.42110000009</v>
      </c>
      <c r="M118" s="8">
        <f>SUM(NewControlsCapital!N$2:N$50)-SUMIF(NewControlsCapital!$B$2:$B$50,"GR3",NewControlsCapital!N$2:N$50)-SUMIF(NewControlsCapital!$B$2:$B$50,"GR3",NewControlsCapital!N$2:N$50)-SUMIF(NewControlsCapital!$B$2:$B$50,"CR4",NewControlsCapital!N$2:N$50)-SUMIF(NewControlsCapital!$B$2:$B$50,"CR6",NewControlsCapital!N$2:N$50)</f>
        <v>294184.12549999991</v>
      </c>
      <c r="N118" s="8">
        <f>SUM(NewControlsCapital!O$2:O$50)-SUMIF(NewControlsCapital!$B$2:$B$50,"GR3",NewControlsCapital!O$2:O$50)-SUMIF(NewControlsCapital!$B$2:$B$50,"GR3",NewControlsCapital!O$2:O$50)-SUMIF(NewControlsCapital!$B$2:$B$50,"CR4",NewControlsCapital!O$2:O$50)-SUMIF(NewControlsCapital!$B$2:$B$50,"CR6",NewControlsCapital!O$2:O$50)</f>
        <v>278799.40800000005</v>
      </c>
      <c r="O118" s="8">
        <f>SUM(NewControlsCapital!P$2:P$50)-SUMIF(NewControlsCapital!$B$2:$B$50,"GR3",NewControlsCapital!P$2:P$50)-SUMIF(NewControlsCapital!$B$2:$B$50,"GR3",NewControlsCapital!P$2:P$50)-SUMIF(NewControlsCapital!$B$2:$B$50,"CR4",NewControlsCapital!P$2:P$50)-SUMIF(NewControlsCapital!$B$2:$B$50,"CR6",NewControlsCapital!P$2:P$50)</f>
        <v>263414.68890000001</v>
      </c>
      <c r="P118" s="8">
        <f>SUM(NewControlsCapital!Q$2:Q$50)-SUMIF(NewControlsCapital!$B$2:$B$50,"GR3",NewControlsCapital!Q$2:Q$50)-SUMIF(NewControlsCapital!$B$2:$B$50,"GR3",NewControlsCapital!Q$2:Q$50)-SUMIF(NewControlsCapital!$B$2:$B$50,"CR4",NewControlsCapital!Q$2:Q$50)-SUMIF(NewControlsCapital!$B$2:$B$50,"CR6",NewControlsCapital!Q$2:Q$50)</f>
        <v>248029.96802999993</v>
      </c>
      <c r="Q118" s="8">
        <f>SUM(NewControlsCapital!R$2:R$50)-SUMIF(NewControlsCapital!$B$2:$B$50,"GR3",NewControlsCapital!R$2:R$50)-SUMIF(NewControlsCapital!$B$2:$B$50,"GR3",NewControlsCapital!R$2:R$50)-SUMIF(NewControlsCapital!$B$2:$B$50,"CR4",NewControlsCapital!R$2:R$50)-SUMIF(NewControlsCapital!$B$2:$B$50,"CR6",NewControlsCapital!R$2:R$50)</f>
        <v>232653.23306000006</v>
      </c>
      <c r="R118" s="8">
        <f>SUM(NewControlsCapital!S$2:S$50)-SUMIF(NewControlsCapital!$B$2:$B$50,"GR3",NewControlsCapital!S$2:S$50)-SUMIF(NewControlsCapital!$B$2:$B$50,"GR3",NewControlsCapital!S$2:S$50)-SUMIF(NewControlsCapital!$B$2:$B$50,"CR4",NewControlsCapital!S$2:S$50)-SUMIF(NewControlsCapital!$B$2:$B$50,"CR6",NewControlsCapital!S$2:S$50)</f>
        <v>218445.43569999997</v>
      </c>
      <c r="S118" s="8">
        <f>SUM(NewControlsCapital!T$2:T$50)-SUMIF(NewControlsCapital!$B$2:$B$50,"GR3",NewControlsCapital!T$2:T$50)-SUMIF(NewControlsCapital!$B$2:$B$50,"GR3",NewControlsCapital!T$2:T$50)-SUMIF(NewControlsCapital!$B$2:$B$50,"CR4",NewControlsCapital!T$2:T$50)-SUMIF(NewControlsCapital!$B$2:$B$50,"CR6",NewControlsCapital!T$2:T$50)</f>
        <v>207439.05595000004</v>
      </c>
      <c r="T118" s="8">
        <f>SUM(NewControlsCapital!U$2:U$50)-SUMIF(NewControlsCapital!$B$2:$B$50,"GR3",NewControlsCapital!U$2:U$50)-SUMIF(NewControlsCapital!$B$2:$B$50,"GR3",NewControlsCapital!U$2:U$50)-SUMIF(NewControlsCapital!$B$2:$B$50,"CR4",NewControlsCapital!U$2:U$50)-SUMIF(NewControlsCapital!$B$2:$B$50,"CR6",NewControlsCapital!U$2:U$50)</f>
        <v>198947.32779999997</v>
      </c>
      <c r="U118" s="8">
        <f>SUM(NewControlsCapital!V$2:V$50)-SUMIF(NewControlsCapital!$B$2:$B$50,"GR3",NewControlsCapital!V$2:V$50)-SUMIF(NewControlsCapital!$B$2:$B$50,"GR3",NewControlsCapital!V$2:V$50)-SUMIF(NewControlsCapital!$B$2:$B$50,"CR4",NewControlsCapital!V$2:V$50)-SUMIF(NewControlsCapital!$B$2:$B$50,"CR6",NewControlsCapital!V$2:V$50)</f>
        <v>191549.79185000001</v>
      </c>
      <c r="V118" s="8">
        <f>SUM(NewControlsCapital!W$2:W$50)-SUMIF(NewControlsCapital!$B$2:$B$50,"GR3",NewControlsCapital!W$2:W$50)-SUMIF(NewControlsCapital!$B$2:$B$50,"GR3",NewControlsCapital!W$2:W$50)-SUMIF(NewControlsCapital!$B$2:$B$50,"CR4",NewControlsCapital!W$2:W$50)-SUMIF(NewControlsCapital!$B$2:$B$50,"CR6",NewControlsCapital!W$2:W$50)</f>
        <v>184772.13189000005</v>
      </c>
      <c r="W118" s="8">
        <f>SUM(NewControlsCapital!X$2:X$50)-SUMIF(NewControlsCapital!$B$2:$B$50,"GR3",NewControlsCapital!X$2:X$50)-SUMIF(NewControlsCapital!$B$2:$B$50,"GR3",NewControlsCapital!X$2:X$50)-SUMIF(NewControlsCapital!$B$2:$B$50,"CR4",NewControlsCapital!X$2:X$50)-SUMIF(NewControlsCapital!$B$2:$B$50,"CR6",NewControlsCapital!X$2:X$50)</f>
        <v>159998.24747261207</v>
      </c>
      <c r="X118" s="8">
        <f>SUM(NewControlsCapital!Y$2:Y$50)-SUMIF(NewControlsCapital!$B$2:$B$50,"GR3",NewControlsCapital!Y$2:Y$50)-SUMIF(NewControlsCapital!$B$2:$B$50,"GR3",NewControlsCapital!Y$2:Y$50)-SUMIF(NewControlsCapital!$B$2:$B$50,"CR4",NewControlsCapital!Y$2:Y$50)-SUMIF(NewControlsCapital!$B$2:$B$50,"CR6",NewControlsCapital!Y$2:Y$50)</f>
        <v>154387.16523261208</v>
      </c>
      <c r="Y118" s="8">
        <f>SUM(NewControlsCapital!Z$2:Z$50)-SUMIF(NewControlsCapital!$B$2:$B$50,"GR3",NewControlsCapital!Z$2:Z$50)-SUMIF(NewControlsCapital!$B$2:$B$50,"GR3",NewControlsCapital!Z$2:Z$50)-SUMIF(NewControlsCapital!$B$2:$B$50,"CR4",NewControlsCapital!Z$2:Z$50)-SUMIF(NewControlsCapital!$B$2:$B$50,"CR6",NewControlsCapital!Z$2:Z$50)</f>
        <v>148776.07586261205</v>
      </c>
      <c r="Z118" s="8">
        <f>SUM(NewControlsCapital!AA$2:AA$50)-SUMIF(NewControlsCapital!$B$2:$B$50,"GR3",NewControlsCapital!AA$2:AA$50)-SUMIF(NewControlsCapital!$B$2:$B$50,"GR3",NewControlsCapital!AA$2:AA$50)-SUMIF(NewControlsCapital!$B$2:$B$50,"CR4",NewControlsCapital!AA$2:AA$50)-SUMIF(NewControlsCapital!$B$2:$B$50,"CR6",NewControlsCapital!AA$2:AA$50)</f>
        <v>143164.98263261208</v>
      </c>
      <c r="AA118" s="8">
        <f>SUM(NewControlsCapital!AB$2:AB$50)-SUMIF(NewControlsCapital!$B$2:$B$50,"GR3",NewControlsCapital!AB$2:AB$50)-SUMIF(NewControlsCapital!$B$2:$B$50,"GR3",NewControlsCapital!AB$2:AB$50)-SUMIF(NewControlsCapital!$B$2:$B$50,"CR4",NewControlsCapital!AB$2:AB$50)-SUMIF(NewControlsCapital!$B$2:$B$50,"CR6",NewControlsCapital!AB$2:AB$50)</f>
        <v>137553.89888261212</v>
      </c>
      <c r="AB118" s="8">
        <f>SUM(NewControlsCapital!AC$2:AC$50)-SUMIF(NewControlsCapital!$B$2:$B$50,"GR3",NewControlsCapital!AC$2:AC$50)-SUMIF(NewControlsCapital!$B$2:$B$50,"GR3",NewControlsCapital!AC$2:AC$50)-SUMIF(NewControlsCapital!$B$2:$B$50,"CR4",NewControlsCapital!AC$2:AC$50)-SUMIF(NewControlsCapital!$B$2:$B$50,"CR6",NewControlsCapital!AC$2:AC$50)</f>
        <v>131942.82183261204</v>
      </c>
      <c r="AC118" s="8">
        <f>SUM(NewControlsCapital!AD$2:AD$50)-SUMIF(NewControlsCapital!$B$2:$B$50,"GR3",NewControlsCapital!AD$2:AD$50)-SUMIF(NewControlsCapital!$B$2:$B$50,"GR3",NewControlsCapital!AD$2:AD$50)-SUMIF(NewControlsCapital!$B$2:$B$50,"CR4",NewControlsCapital!AD$2:AD$50)-SUMIF(NewControlsCapital!$B$2:$B$50,"CR6",NewControlsCapital!AD$2:AD$50)</f>
        <v>116227.67069261202</v>
      </c>
      <c r="AD118" s="8">
        <f>SUM(NewControlsCapital!AE$2:AE$50)-SUMIF(NewControlsCapital!$B$2:$B$50,"GR3",NewControlsCapital!AE$2:AE$50)-SUMIF(NewControlsCapital!$B$2:$B$50,"GR3",NewControlsCapital!AE$2:AE$50)-SUMIF(NewControlsCapital!$B$2:$B$50,"CR4",NewControlsCapital!AE$2:AE$50)-SUMIF(NewControlsCapital!$B$2:$B$50,"CR6",NewControlsCapital!AE$2:AE$50)</f>
        <v>106224.69306189644</v>
      </c>
      <c r="AE118" s="8">
        <f>SUM(NewControlsCapital!AF$2:AF$50)-SUMIF(NewControlsCapital!$B$2:$B$50,"GR3",NewControlsCapital!AF$2:AF$50)-SUMIF(NewControlsCapital!$B$2:$B$50,"GR3",NewControlsCapital!AF$2:AF$50)-SUMIF(NewControlsCapital!$B$2:$B$50,"CR4",NewControlsCapital!AF$2:AF$50)-SUMIF(NewControlsCapital!$B$2:$B$50,"CR6",NewControlsCapital!AF$2:AF$50)</f>
        <v>98946.424828593765</v>
      </c>
      <c r="AF118" s="8">
        <f>SUM(NewControlsCapital!AG$2:AG$50)-SUMIF(NewControlsCapital!$B$2:$B$50,"GR3",NewControlsCapital!AG$2:AG$50)-SUMIF(NewControlsCapital!$B$2:$B$50,"GR3",NewControlsCapital!AG$2:AG$50)-SUMIF(NewControlsCapital!$B$2:$B$50,"CR4",NewControlsCapital!AG$2:AG$50)-SUMIF(NewControlsCapital!$B$2:$B$50,"CR6",NewControlsCapital!AG$2:AG$50)</f>
        <v>86570.356343423322</v>
      </c>
      <c r="AG118" s="8">
        <f>SUM(NewControlsCapital!AH$2:AH$50)-SUMIF(NewControlsCapital!$B$2:$B$50,"GR3",NewControlsCapital!AH$2:AH$50)-SUMIF(NewControlsCapital!$B$2:$B$50,"GR3",NewControlsCapital!AH$2:AH$50)-SUMIF(NewControlsCapital!$B$2:$B$50,"CR4",NewControlsCapital!AH$2:AH$50)-SUMIF(NewControlsCapital!$B$2:$B$50,"CR6",NewControlsCapital!AH$2:AH$50)</f>
        <v>72353.019735646682</v>
      </c>
      <c r="AH118" s="8">
        <f>SUM(NewControlsCapital!AI$2:AI$50)-SUMIF(NewControlsCapital!$B$2:$B$50,"GR3",NewControlsCapital!AI$2:AI$50)-SUMIF(NewControlsCapital!$B$2:$B$50,"GR3",NewControlsCapital!AI$2:AI$50)-SUMIF(NewControlsCapital!$B$2:$B$50,"CR4",NewControlsCapital!AI$2:AI$50)-SUMIF(NewControlsCapital!$B$2:$B$50,"CR6",NewControlsCapital!AI$2:AI$50)</f>
        <v>54267.399503074477</v>
      </c>
      <c r="AI118" s="8">
        <f>SUM(NewControlsCapital!AJ$2:AJ$50)-SUMIF(NewControlsCapital!$B$2:$B$50,"GR3",NewControlsCapital!AJ$2:AJ$50)-SUMIF(NewControlsCapital!$B$2:$B$50,"GR3",NewControlsCapital!AJ$2:AJ$50)-SUMIF(NewControlsCapital!$B$2:$B$50,"CR4",NewControlsCapital!AJ$2:AJ$50)-SUMIF(NewControlsCapital!$B$2:$B$50,"CR6",NewControlsCapital!AJ$2:AJ$50)</f>
        <v>44165.246618928868</v>
      </c>
      <c r="AJ118" s="8">
        <f>SUM(NewControlsCapital!AK$2:AK$50)-SUMIF(NewControlsCapital!$B$2:$B$50,"GR3",NewControlsCapital!AK$2:AK$50)-SUMIF(NewControlsCapital!$B$2:$B$50,"GR3",NewControlsCapital!AK$2:AK$50)-SUMIF(NewControlsCapital!$B$2:$B$50,"CR4",NewControlsCapital!AK$2:AK$50)-SUMIF(NewControlsCapital!$B$2:$B$50,"CR6",NewControlsCapital!AK$2:AK$50)</f>
        <v>39718.544272611885</v>
      </c>
      <c r="AK118" s="8">
        <f>SUM(NewControlsCapital!AL$2:AL$50)-SUMIF(NewControlsCapital!$B$2:$B$50,"GR3",NewControlsCapital!AL$2:AL$50)-SUMIF(NewControlsCapital!$B$2:$B$50,"GR3",NewControlsCapital!AL$2:AL$50)-SUMIF(NewControlsCapital!$B$2:$B$50,"CR4",NewControlsCapital!AL$2:AL$50)-SUMIF(NewControlsCapital!$B$2:$B$50,"CR6",NewControlsCapital!AL$2:AL$50)</f>
        <v>34374.486132611877</v>
      </c>
      <c r="AL118" s="8">
        <f>SUM(NewControlsCapital!AM$2:AM$50)-SUMIF(NewControlsCapital!$B$2:$B$50,"GR3",NewControlsCapital!AM$2:AM$50)-SUMIF(NewControlsCapital!$B$2:$B$50,"GR3",NewControlsCapital!AM$2:AM$50)-SUMIF(NewControlsCapital!$B$2:$B$50,"CR4",NewControlsCapital!AM$2:AM$50)-SUMIF(NewControlsCapital!$B$2:$B$50,"CR6",NewControlsCapital!AM$2:AM$50)</f>
        <v>32695.229804167586</v>
      </c>
      <c r="AM118" s="8">
        <f>SUM(NewControlsCapital!AN$2:AN$50)-SUMIF(NewControlsCapital!$B$2:$B$50,"GR3",NewControlsCapital!AN$2:AN$50)-SUMIF(NewControlsCapital!$B$2:$B$50,"GR3",NewControlsCapital!AN$2:AN$50)-SUMIF(NewControlsCapital!$B$2:$B$50,"CR4",NewControlsCapital!AN$2:AN$50)-SUMIF(NewControlsCapital!$B$2:$B$50,"CR6",NewControlsCapital!AN$2:AN$50)</f>
        <v>32613.127755239359</v>
      </c>
      <c r="AN118" s="8">
        <f>SUM(NewControlsCapital!AO$2:AO$50)-SUMIF(NewControlsCapital!$B$2:$B$50,"GR3",NewControlsCapital!AO$2:AO$50)-SUMIF(NewControlsCapital!$B$2:$B$50,"GR3",NewControlsCapital!AO$2:AO$50)-SUMIF(NewControlsCapital!$B$2:$B$50,"CR4",NewControlsCapital!AO$2:AO$50)-SUMIF(NewControlsCapital!$B$2:$B$50,"CR6",NewControlsCapital!AO$2:AO$50)</f>
        <v>28797.759245239362</v>
      </c>
      <c r="AO118" s="8">
        <f>SUM(NewControlsCapital!AP$2:AP$50)-SUMIF(NewControlsCapital!$B$2:$B$50,"GR3",NewControlsCapital!AP$2:AP$50)-SUMIF(NewControlsCapital!$B$2:$B$50,"GR3",NewControlsCapital!AP$2:AP$50)-SUMIF(NewControlsCapital!$B$2:$B$50,"CR4",NewControlsCapital!AP$2:AP$50)-SUMIF(NewControlsCapital!$B$2:$B$50,"CR6",NewControlsCapital!AP$2:AP$50)</f>
        <v>24463.534859797361</v>
      </c>
      <c r="AP118" s="8">
        <f>SUM(NewControlsCapital!AQ$2:AQ$50)-SUMIF(NewControlsCapital!$B$2:$B$50,"GR3",NewControlsCapital!AQ$2:AQ$50)-SUMIF(NewControlsCapital!$B$2:$B$50,"GR3",NewControlsCapital!AQ$2:AQ$50)-SUMIF(NewControlsCapital!$B$2:$B$50,"CR4",NewControlsCapital!AQ$2:AQ$50)-SUMIF(NewControlsCapital!$B$2:$B$50,"CR6",NewControlsCapital!AQ$2:AQ$50)</f>
        <v>21996.753566304724</v>
      </c>
      <c r="AQ118" s="8">
        <f>SUM(NewControlsCapital!AR$2:AR$50)-SUMIF(NewControlsCapital!$B$2:$B$50,"GR3",NewControlsCapital!AR$2:AR$50)-SUMIF(NewControlsCapital!$B$2:$B$50,"GR3",NewControlsCapital!AR$2:AR$50)-SUMIF(NewControlsCapital!$B$2:$B$50,"CR4",NewControlsCapital!AR$2:AR$50)-SUMIF(NewControlsCapital!$B$2:$B$50,"CR6",NewControlsCapital!AR$2:AR$50)</f>
        <v>20583.328566304725</v>
      </c>
      <c r="AR118" s="8">
        <f>SUM(NewControlsCapital!AS$2:AS$50)-SUMIF(NewControlsCapital!$B$2:$B$50,"GR3",NewControlsCapital!AS$2:AS$50)-SUMIF(NewControlsCapital!$B$2:$B$50,"GR3",NewControlsCapital!AS$2:AS$50)-SUMIF(NewControlsCapital!$B$2:$B$50,"CR4",NewControlsCapital!AS$2:AS$50)-SUMIF(NewControlsCapital!$B$2:$B$50,"CR6",NewControlsCapital!AS$2:AS$50)</f>
        <v>17525.941771186808</v>
      </c>
      <c r="AS118" s="8">
        <f>SUM(NewControlsCapital!AT$2:AT$50)-SUMIF(NewControlsCapital!$B$2:$B$50,"GR3",NewControlsCapital!AT$2:AT$50)-SUMIF(NewControlsCapital!$B$2:$B$50,"GR3",NewControlsCapital!AT$2:AT$50)-SUMIF(NewControlsCapital!$B$2:$B$50,"CR4",NewControlsCapital!AT$2:AT$50)-SUMIF(NewControlsCapital!$B$2:$B$50,"CR6",NewControlsCapital!AT$2:AT$50)</f>
        <v>10366.481980913402</v>
      </c>
      <c r="AT118" s="8">
        <f>SUM(NewControlsCapital!AU$2:AU$50)-SUMIF(NewControlsCapital!$B$2:$B$50,"GR3",NewControlsCapital!AU$2:AU$50)-SUMIF(NewControlsCapital!$B$2:$B$50,"GR3",NewControlsCapital!AU$2:AU$50)-SUMIF(NewControlsCapital!$B$2:$B$50,"CR4",NewControlsCapital!AU$2:AU$50)-SUMIF(NewControlsCapital!$B$2:$B$50,"CR6",NewControlsCapital!AU$2:AU$50)</f>
        <v>9048.7392117159034</v>
      </c>
      <c r="AU118" s="8">
        <f>SUM(NewControlsCapital!AV$2:AV$50)-SUMIF(NewControlsCapital!$B$2:$B$50,"GR3",NewControlsCapital!AV$2:AV$50)-SUMIF(NewControlsCapital!$B$2:$B$50,"GR3",NewControlsCapital!AV$2:AV$50)-SUMIF(NewControlsCapital!$B$2:$B$50,"CR4",NewControlsCapital!AV$2:AV$50)-SUMIF(NewControlsCapital!$B$2:$B$50,"CR6",NewControlsCapital!AV$2:AV$50)</f>
        <v>4872.9026117159092</v>
      </c>
      <c r="AV118" s="8">
        <f>SUM(NewControlsCapital!AW$2:AW$50)-SUMIF(NewControlsCapital!$B$2:$B$50,"GR3",NewControlsCapital!AW$2:AW$50)-SUMIF(NewControlsCapital!$B$2:$B$50,"GR3",NewControlsCapital!AW$2:AW$50)-SUMIF(NewControlsCapital!$B$2:$B$50,"CR4",NewControlsCapital!AW$2:AW$50)-SUMIF(NewControlsCapital!$B$2:$B$50,"CR6",NewControlsCapital!AW$2:AW$50)</f>
        <v>4421.3399849809102</v>
      </c>
      <c r="AW118" s="8">
        <f>SUM(NewControlsCapital!AX$2:AX$50)-SUMIF(NewControlsCapital!$B$2:$B$50,"GR3",NewControlsCapital!AX$2:AX$50)-SUMIF(NewControlsCapital!$B$2:$B$50,"GR3",NewControlsCapital!AX$2:AX$50)-SUMIF(NewControlsCapital!$B$2:$B$50,"CR4",NewControlsCapital!AX$2:AX$50)-SUMIF(NewControlsCapital!$B$2:$B$50,"CR6",NewControlsCapital!AX$2:AX$50)</f>
        <v>3999.6754985005291</v>
      </c>
      <c r="AX118" s="8">
        <f>SUM(NewControlsCapital!AY$2:AY$50)-SUMIF(NewControlsCapital!$B$2:$B$50,"GR3",NewControlsCapital!AY$2:AY$50)-SUMIF(NewControlsCapital!$B$2:$B$50,"GR3",NewControlsCapital!AY$2:AY$50)-SUMIF(NewControlsCapital!$B$2:$B$50,"CR4",NewControlsCapital!AY$2:AY$50)-SUMIF(NewControlsCapital!$B$2:$B$50,"CR6",NewControlsCapital!AY$2:AY$50)</f>
        <v>3488.9894985005294</v>
      </c>
      <c r="AY118" s="8">
        <f>SUM(NewControlsCapital!AZ$2:AZ$50)-SUMIF(NewControlsCapital!$B$2:$B$50,"GR3",NewControlsCapital!AZ$2:AZ$50)-SUMIF(NewControlsCapital!$B$2:$B$50,"GR3",NewControlsCapital!AZ$2:AZ$50)-SUMIF(NewControlsCapital!$B$2:$B$50,"CR4",NewControlsCapital!AZ$2:AZ$50)-SUMIF(NewControlsCapital!$B$2:$B$50,"CR6",NewControlsCapital!AZ$2:AZ$50)</f>
        <v>253.40629850052741</v>
      </c>
      <c r="AZ118" s="8">
        <f>SUM(NewControlsCapital!BA$2:BA$50)-SUMIF(NewControlsCapital!$B$2:$B$50,"GR3",NewControlsCapital!BA$2:BA$50)-SUMIF(NewControlsCapital!$B$2:$B$50,"GR3",NewControlsCapital!BA$2:BA$50)-SUMIF(NewControlsCapital!$B$2:$B$50,"CR4",NewControlsCapital!BA$2:BA$50)-SUMIF(NewControlsCapital!$B$2:$B$50,"CR6",NewControlsCapital!BA$2:BA$50)</f>
        <v>6.0602395275000023E-3</v>
      </c>
      <c r="BA118" s="8">
        <f>SUM(NewControlsCapital!BB$2:BB$50)-SUMIF(NewControlsCapital!$B$2:$B$50,"GR3",NewControlsCapital!BB$2:BB$50)-SUMIF(NewControlsCapital!$B$2:$B$50,"GR3",NewControlsCapital!BB$2:BB$50)-SUMIF(NewControlsCapital!$B$2:$B$50,"CR4",NewControlsCapital!BB$2:BB$50)-SUMIF(NewControlsCapital!$B$2:$B$50,"CR6",NewControlsCapital!BB$2:BB$50)</f>
        <v>0</v>
      </c>
      <c r="BB118" s="8">
        <f>SUM(NewControlsCapital!BC$2:BC$50)-SUMIF(NewControlsCapital!$B$2:$B$50,"GR3",NewControlsCapital!BC$2:BC$50)-SUMIF(NewControlsCapital!$B$2:$B$50,"GR3",NewControlsCapital!BC$2:BC$50)-SUMIF(NewControlsCapital!$B$2:$B$50,"CR4",NewControlsCapital!BC$2:BC$50)-SUMIF(NewControlsCapital!$B$2:$B$50,"CR6",NewControlsCapital!BC$2:BC$50)</f>
        <v>0</v>
      </c>
      <c r="BC118" s="8">
        <f>SUM(NewControlsCapital!BD$2:BD$50)-SUMIF(NewControlsCapital!$B$2:$B$50,"GR3",NewControlsCapital!BD$2:BD$50)-SUMIF(NewControlsCapital!$B$2:$B$50,"GR3",NewControlsCapital!BD$2:BD$50)-SUMIF(NewControlsCapital!$B$2:$B$50,"CR4",NewControlsCapital!BD$2:BD$50)-SUMIF(NewControlsCapital!$B$2:$B$50,"CR6",NewControlsCapital!BD$2:BD$50)</f>
        <v>0</v>
      </c>
      <c r="BD118" s="8">
        <f>SUM(NewControlsCapital!BE$2:BE$50)-SUMIF(NewControlsCapital!$B$2:$B$50,"GR3",NewControlsCapital!BE$2:BE$50)-SUMIF(NewControlsCapital!$B$2:$B$50,"GR3",NewControlsCapital!BE$2:BE$50)-SUMIF(NewControlsCapital!$B$2:$B$50,"CR4",NewControlsCapital!BE$2:BE$50)-SUMIF(NewControlsCapital!$B$2:$B$50,"CR6",NewControlsCapital!BE$2:BE$50)</f>
        <v>0</v>
      </c>
      <c r="BE118" s="8">
        <f>SUM(NewControlsCapital!BF$2:BF$50)-SUMIF(NewControlsCapital!$B$2:$B$50,"GR3",NewControlsCapital!BF$2:BF$50)-SUMIF(NewControlsCapital!$B$2:$B$50,"GR3",NewControlsCapital!BF$2:BF$50)-SUMIF(NewControlsCapital!$B$2:$B$50,"CR4",NewControlsCapital!BF$2:BF$50)-SUMIF(NewControlsCapital!$B$2:$B$50,"CR6",NewControlsCapital!BF$2:BF$50)</f>
        <v>0</v>
      </c>
      <c r="BF118" s="8">
        <f>SUM(NewControlsCapital!BG$2:BG$50)-SUMIF(NewControlsCapital!$B$2:$B$50,"GR3",NewControlsCapital!BG$2:BG$50)-SUMIF(NewControlsCapital!$B$2:$B$50,"GR3",NewControlsCapital!BG$2:BG$50)-SUMIF(NewControlsCapital!$B$2:$B$50,"CR4",NewControlsCapital!BG$2:BG$50)-SUMIF(NewControlsCapital!$B$2:$B$50,"CR6",NewControlsCapital!BG$2:BG$50)</f>
        <v>0</v>
      </c>
      <c r="BG118" s="8">
        <f>SUM(NewControlsCapital!BH$2:BH$50)-SUMIF(NewControlsCapital!$B$2:$B$50,"GR3",NewControlsCapital!BH$2:BH$50)-SUMIF(NewControlsCapital!$B$2:$B$50,"GR3",NewControlsCapital!BH$2:BH$50)-SUMIF(NewControlsCapital!$B$2:$B$50,"CR4",NewControlsCapital!BH$2:BH$50)-SUMIF(NewControlsCapital!$B$2:$B$50,"CR6",NewControlsCapital!BH$2:BH$50)</f>
        <v>0</v>
      </c>
      <c r="BH118" s="8">
        <f>SUM(NewControlsCapital!BI$2:BI$50)-SUMIF(NewControlsCapital!$B$2:$B$50,"GR3",NewControlsCapital!BI$2:BI$50)-SUMIF(NewControlsCapital!$B$2:$B$50,"GR3",NewControlsCapital!BI$2:BI$50)-SUMIF(NewControlsCapital!$B$2:$B$50,"CR4",NewControlsCapital!BI$2:BI$50)-SUMIF(NewControlsCapital!$B$2:$B$50,"CR6",NewControlsCapital!BI$2:BI$50)</f>
        <v>0</v>
      </c>
      <c r="BI118" s="8">
        <f>SUM(NewControlsCapital!BJ$2:BJ$50)-SUMIF(NewControlsCapital!$B$2:$B$50,"GR3",NewControlsCapital!BJ$2:BJ$50)-SUMIF(NewControlsCapital!$B$2:$B$50,"GR3",NewControlsCapital!BJ$2:BJ$50)-SUMIF(NewControlsCapital!$B$2:$B$50,"CR4",NewControlsCapital!BJ$2:BJ$50)-SUMIF(NewControlsCapital!$B$2:$B$50,"CR6",NewControlsCapital!BJ$2:BJ$50)</f>
        <v>0</v>
      </c>
      <c r="BJ118" s="8">
        <f>SUM(NewControlsCapital!BK$2:BK$50)-SUMIF(NewControlsCapital!$B$2:$B$50,"GR3",NewControlsCapital!BK$2:BK$50)-SUMIF(NewControlsCapital!$B$2:$B$50,"GR3",NewControlsCapital!BK$2:BK$50)-SUMIF(NewControlsCapital!$B$2:$B$50,"CR4",NewControlsCapital!BK$2:BK$50)-SUMIF(NewControlsCapital!$B$2:$B$50,"CR6",NewControlsCapital!BK$2:BK$50)</f>
        <v>0</v>
      </c>
      <c r="BK118" s="8">
        <f>SUM(NewControlsCapital!BL$2:BL$50)-SUMIF(NewControlsCapital!$B$2:$B$50,"GR3",NewControlsCapital!BL$2:BL$50)-SUMIF(NewControlsCapital!$B$2:$B$50,"GR3",NewControlsCapital!BL$2:BL$50)-SUMIF(NewControlsCapital!$B$2:$B$50,"CR4",NewControlsCapital!BL$2:BL$50)-SUMIF(NewControlsCapital!$B$2:$B$50,"CR6",NewControlsCapital!BL$2:BL$50)</f>
        <v>0</v>
      </c>
      <c r="BL118" s="8">
        <f>SUM(NewControlsCapital!BM$2:BM$50)-SUMIF(NewControlsCapital!$B$2:$B$50,"GR3",NewControlsCapital!BM$2:BM$50)-SUMIF(NewControlsCapital!$B$2:$B$50,"GR3",NewControlsCapital!BM$2:BM$50)-SUMIF(NewControlsCapital!$B$2:$B$50,"CR4",NewControlsCapital!BM$2:BM$50)-SUMIF(NewControlsCapital!$B$2:$B$50,"CR6",NewControlsCapital!BM$2:BM$50)</f>
        <v>0</v>
      </c>
      <c r="BM118" s="8">
        <f>SUM(NewControlsCapital!BN$2:BN$50)-SUMIF(NewControlsCapital!$B$2:$B$50,"GR3",NewControlsCapital!BN$2:BN$50)-SUMIF(NewControlsCapital!$B$2:$B$50,"GR3",NewControlsCapital!BN$2:BN$50)-SUMIF(NewControlsCapital!$B$2:$B$50,"CR4",NewControlsCapital!BN$2:BN$50)-SUMIF(NewControlsCapital!$B$2:$B$50,"CR6",NewControlsCapital!BN$2:BN$50)</f>
        <v>0</v>
      </c>
      <c r="BN118" s="8">
        <f>SUM(NewControlsCapital!BO$2:BO$50)-SUMIF(NewControlsCapital!$B$2:$B$50,"GR3",NewControlsCapital!BO$2:BO$50)-SUMIF(NewControlsCapital!$B$2:$B$50,"GR3",NewControlsCapital!BO$2:BO$50)-SUMIF(NewControlsCapital!$B$2:$B$50,"CR4",NewControlsCapital!BO$2:BO$50)-SUMIF(NewControlsCapital!$B$2:$B$50,"CR6",NewControlsCapital!BO$2:BO$50)</f>
        <v>0</v>
      </c>
      <c r="BO118" s="8">
        <f>SUM(NewControlsCapital!BP$2:BP$50)-SUMIF(NewControlsCapital!$B$2:$B$50,"GR3",NewControlsCapital!BP$2:BP$50)-SUMIF(NewControlsCapital!$B$2:$B$50,"GR3",NewControlsCapital!BP$2:BP$50)-SUMIF(NewControlsCapital!$B$2:$B$50,"CR4",NewControlsCapital!BP$2:BP$50)-SUMIF(NewControlsCapital!$B$2:$B$50,"CR6",NewControlsCapital!BP$2:BP$50)</f>
        <v>0</v>
      </c>
      <c r="BP118" s="8">
        <f>SUM(NewControlsCapital!BQ$2:BQ$50)-SUMIF(NewControlsCapital!$B$2:$B$50,"GR3",NewControlsCapital!BQ$2:BQ$50)-SUMIF(NewControlsCapital!$B$2:$B$50,"GR3",NewControlsCapital!BQ$2:BQ$50)-SUMIF(NewControlsCapital!$B$2:$B$50,"CR4",NewControlsCapital!BQ$2:BQ$50)-SUMIF(NewControlsCapital!$B$2:$B$50,"CR6",NewControlsCapital!BQ$2:BQ$50)</f>
        <v>0</v>
      </c>
      <c r="BQ118" s="8">
        <f>SUM(NewControlsCapital!BR$2:BR$50)-SUMIF(NewControlsCapital!$B$2:$B$50,"GR3",NewControlsCapital!BR$2:BR$50)-SUMIF(NewControlsCapital!$B$2:$B$50,"GR3",NewControlsCapital!BR$2:BR$50)-SUMIF(NewControlsCapital!$B$2:$B$50,"CR4",NewControlsCapital!BR$2:BR$50)-SUMIF(NewControlsCapital!$B$2:$B$50,"CR6",NewControlsCapital!BR$2:BR$50)</f>
        <v>0</v>
      </c>
      <c r="BR118" s="8">
        <f>SUM(NewControlsCapital!BS$2:BS$50)-SUMIF(NewControlsCapital!$B$2:$B$50,"GR3",NewControlsCapital!BS$2:BS$50)-SUMIF(NewControlsCapital!$B$2:$B$50,"GR3",NewControlsCapital!BS$2:BS$50)-SUMIF(NewControlsCapital!$B$2:$B$50,"CR4",NewControlsCapital!BS$2:BS$50)-SUMIF(NewControlsCapital!$B$2:$B$50,"CR6",NewControlsCapital!BS$2:BS$50)</f>
        <v>0</v>
      </c>
      <c r="BS118" s="8">
        <f>SUM(NewControlsCapital!BT$2:BT$50)-SUMIF(NewControlsCapital!$B$2:$B$50,"GR3",NewControlsCapital!BT$2:BT$50)-SUMIF(NewControlsCapital!$B$2:$B$50,"GR3",NewControlsCapital!BT$2:BT$50)-SUMIF(NewControlsCapital!$B$2:$B$50,"CR4",NewControlsCapital!BT$2:BT$50)-SUMIF(NewControlsCapital!$B$2:$B$50,"CR6",NewControlsCapital!BT$2:BT$50)</f>
        <v>0</v>
      </c>
    </row>
    <row r="119" spans="2:71" x14ac:dyDescent="0.3">
      <c r="B119" s="24" t="str">
        <f t="shared" si="58"/>
        <v>Retire TY GR3 CR4 CR6 and BR1-2</v>
      </c>
      <c r="C119" s="23">
        <f t="shared" si="57"/>
        <v>2575.1923202331118</v>
      </c>
      <c r="D119" s="8">
        <f>SUM(NewControlsCapital!E$2:E$50)-SUMIF(NewControlsCapital!$B$2:$B$50,"GR3",NewControlsCapital!E$2:E$50)-SUMIF(NewControlsCapital!$B$2:$B$50,"GR3",NewControlsCapital!E$2:E$50)-SUMIF(NewControlsCapital!$B$2:$B$50,"CR4",NewControlsCapital!E$2:E$50)-SUMIF(NewControlsCapital!$B$2:$B$50,"CR6",NewControlsCapital!E$2:E$50)-SUMIF(NewControlsCapital!$B$2:$B$50,"BR1",NewControlsCapital!E$2:E$50)-SUMIF(NewControlsCapital!$B$2:$B$50,"BR2",NewControlsCapital!E$2:E$50)</f>
        <v>2343.7825300000009</v>
      </c>
      <c r="E119" s="8">
        <f>SUM(NewControlsCapital!F$2:F$50)-SUMIF(NewControlsCapital!$B$2:$B$50,"GR3",NewControlsCapital!F$2:F$50)-SUMIF(NewControlsCapital!$B$2:$B$50,"GR3",NewControlsCapital!F$2:F$50)-SUMIF(NewControlsCapital!$B$2:$B$50,"CR4",NewControlsCapital!F$2:F$50)-SUMIF(NewControlsCapital!$B$2:$B$50,"CR6",NewControlsCapital!F$2:F$50)-SUMIF(NewControlsCapital!$B$2:$B$50,"BR1",NewControlsCapital!F$2:F$50)-SUMIF(NewControlsCapital!$B$2:$B$50,"BR2",NewControlsCapital!F$2:F$50)</f>
        <v>38787.903699999995</v>
      </c>
      <c r="F119" s="8">
        <f>SUM(NewControlsCapital!G$2:G$50)-SUMIF(NewControlsCapital!$B$2:$B$50,"GR3",NewControlsCapital!G$2:G$50)-SUMIF(NewControlsCapital!$B$2:$B$50,"GR3",NewControlsCapital!G$2:G$50)-SUMIF(NewControlsCapital!$B$2:$B$50,"CR4",NewControlsCapital!G$2:G$50)-SUMIF(NewControlsCapital!$B$2:$B$50,"CR6",NewControlsCapital!G$2:G$50)-SUMIF(NewControlsCapital!$B$2:$B$50,"BR1",NewControlsCapital!G$2:G$50)-SUMIF(NewControlsCapital!$B$2:$B$50,"BR2",NewControlsCapital!G$2:G$50)</f>
        <v>115532.16318</v>
      </c>
      <c r="G119" s="8">
        <f>SUM(NewControlsCapital!H$2:H$50)-SUMIF(NewControlsCapital!$B$2:$B$50,"GR3",NewControlsCapital!H$2:H$50)-SUMIF(NewControlsCapital!$B$2:$B$50,"GR3",NewControlsCapital!H$2:H$50)-SUMIF(NewControlsCapital!$B$2:$B$50,"CR4",NewControlsCapital!H$2:H$50)-SUMIF(NewControlsCapital!$B$2:$B$50,"CR6",NewControlsCapital!H$2:H$50)-SUMIF(NewControlsCapital!$B$2:$B$50,"BR1",NewControlsCapital!H$2:H$50)-SUMIF(NewControlsCapital!$B$2:$B$50,"BR2",NewControlsCapital!H$2:H$50)</f>
        <v>210979.33909999995</v>
      </c>
      <c r="H119" s="8">
        <f>SUM(NewControlsCapital!I$2:I$50)-SUMIF(NewControlsCapital!$B$2:$B$50,"GR3",NewControlsCapital!I$2:I$50)-SUMIF(NewControlsCapital!$B$2:$B$50,"GR3",NewControlsCapital!I$2:I$50)-SUMIF(NewControlsCapital!$B$2:$B$50,"CR4",NewControlsCapital!I$2:I$50)-SUMIF(NewControlsCapital!$B$2:$B$50,"CR6",NewControlsCapital!I$2:I$50)-SUMIF(NewControlsCapital!$B$2:$B$50,"BR1",NewControlsCapital!I$2:I$50)-SUMIF(NewControlsCapital!$B$2:$B$50,"BR2",NewControlsCapital!I$2:I$50)</f>
        <v>304694.68509999994</v>
      </c>
      <c r="I119" s="8">
        <f>SUM(NewControlsCapital!J$2:J$50)-SUMIF(NewControlsCapital!$B$2:$B$50,"GR3",NewControlsCapital!J$2:J$50)-SUMIF(NewControlsCapital!$B$2:$B$50,"GR3",NewControlsCapital!J$2:J$50)-SUMIF(NewControlsCapital!$B$2:$B$50,"CR4",NewControlsCapital!J$2:J$50)-SUMIF(NewControlsCapital!$B$2:$B$50,"CR6",NewControlsCapital!J$2:J$50)-SUMIF(NewControlsCapital!$B$2:$B$50,"BR1",NewControlsCapital!J$2:J$50)-SUMIF(NewControlsCapital!$B$2:$B$50,"BR2",NewControlsCapital!J$2:J$50)</f>
        <v>331328.3281000001</v>
      </c>
      <c r="J119" s="8">
        <f>SUM(NewControlsCapital!K$2:K$50)-SUMIF(NewControlsCapital!$B$2:$B$50,"GR3",NewControlsCapital!K$2:K$50)-SUMIF(NewControlsCapital!$B$2:$B$50,"GR3",NewControlsCapital!K$2:K$50)-SUMIF(NewControlsCapital!$B$2:$B$50,"CR4",NewControlsCapital!K$2:K$50)-SUMIF(NewControlsCapital!$B$2:$B$50,"CR6",NewControlsCapital!K$2:K$50)-SUMIF(NewControlsCapital!$B$2:$B$50,"BR1",NewControlsCapital!K$2:K$50)-SUMIF(NewControlsCapital!$B$2:$B$50,"BR2",NewControlsCapital!K$2:K$50)</f>
        <v>317145.93560000003</v>
      </c>
      <c r="K119" s="8">
        <f>SUM(NewControlsCapital!L$2:L$50)-SUMIF(NewControlsCapital!$B$2:$B$50,"GR3",NewControlsCapital!L$2:L$50)-SUMIF(NewControlsCapital!$B$2:$B$50,"GR3",NewControlsCapital!L$2:L$50)-SUMIF(NewControlsCapital!$B$2:$B$50,"CR4",NewControlsCapital!L$2:L$50)-SUMIF(NewControlsCapital!$B$2:$B$50,"CR6",NewControlsCapital!L$2:L$50)-SUMIF(NewControlsCapital!$B$2:$B$50,"BR1",NewControlsCapital!L$2:L$50)-SUMIF(NewControlsCapital!$B$2:$B$50,"BR2",NewControlsCapital!L$2:L$50)</f>
        <v>301574.05090000009</v>
      </c>
      <c r="L119" s="8">
        <f>SUM(NewControlsCapital!M$2:M$50)-SUMIF(NewControlsCapital!$B$2:$B$50,"GR3",NewControlsCapital!M$2:M$50)-SUMIF(NewControlsCapital!$B$2:$B$50,"GR3",NewControlsCapital!M$2:M$50)-SUMIF(NewControlsCapital!$B$2:$B$50,"CR4",NewControlsCapital!M$2:M$50)-SUMIF(NewControlsCapital!$B$2:$B$50,"CR6",NewControlsCapital!M$2:M$50)-SUMIF(NewControlsCapital!$B$2:$B$50,"BR1",NewControlsCapital!M$2:M$50)-SUMIF(NewControlsCapital!$B$2:$B$50,"BR2",NewControlsCapital!M$2:M$50)</f>
        <v>286922.63650000014</v>
      </c>
      <c r="M119" s="8">
        <f>SUM(NewControlsCapital!N$2:N$50)-SUMIF(NewControlsCapital!$B$2:$B$50,"GR3",NewControlsCapital!N$2:N$50)-SUMIF(NewControlsCapital!$B$2:$B$50,"GR3",NewControlsCapital!N$2:N$50)-SUMIF(NewControlsCapital!$B$2:$B$50,"CR4",NewControlsCapital!N$2:N$50)-SUMIF(NewControlsCapital!$B$2:$B$50,"CR6",NewControlsCapital!N$2:N$50)-SUMIF(NewControlsCapital!$B$2:$B$50,"BR1",NewControlsCapital!N$2:N$50)-SUMIF(NewControlsCapital!$B$2:$B$50,"BR2",NewControlsCapital!N$2:N$50)</f>
        <v>272594.57829999994</v>
      </c>
      <c r="N119" s="8">
        <f>SUM(NewControlsCapital!O$2:O$50)-SUMIF(NewControlsCapital!$B$2:$B$50,"GR3",NewControlsCapital!O$2:O$50)-SUMIF(NewControlsCapital!$B$2:$B$50,"GR3",NewControlsCapital!O$2:O$50)-SUMIF(NewControlsCapital!$B$2:$B$50,"CR4",NewControlsCapital!O$2:O$50)-SUMIF(NewControlsCapital!$B$2:$B$50,"CR6",NewControlsCapital!O$2:O$50)-SUMIF(NewControlsCapital!$B$2:$B$50,"BR1",NewControlsCapital!O$2:O$50)-SUMIF(NewControlsCapital!$B$2:$B$50,"BR2",NewControlsCapital!O$2:O$50)</f>
        <v>258355.09030000007</v>
      </c>
      <c r="O119" s="8">
        <f>SUM(NewControlsCapital!P$2:P$50)-SUMIF(NewControlsCapital!$B$2:$B$50,"GR3",NewControlsCapital!P$2:P$50)-SUMIF(NewControlsCapital!$B$2:$B$50,"GR3",NewControlsCapital!P$2:P$50)-SUMIF(NewControlsCapital!$B$2:$B$50,"CR4",NewControlsCapital!P$2:P$50)-SUMIF(NewControlsCapital!$B$2:$B$50,"CR6",NewControlsCapital!P$2:P$50)-SUMIF(NewControlsCapital!$B$2:$B$50,"BR1",NewControlsCapital!P$2:P$50)-SUMIF(NewControlsCapital!$B$2:$B$50,"BR2",NewControlsCapital!P$2:P$50)</f>
        <v>244115.6097</v>
      </c>
      <c r="P119" s="8">
        <f>SUM(NewControlsCapital!Q$2:Q$50)-SUMIF(NewControlsCapital!$B$2:$B$50,"GR3",NewControlsCapital!Q$2:Q$50)-SUMIF(NewControlsCapital!$B$2:$B$50,"GR3",NewControlsCapital!Q$2:Q$50)-SUMIF(NewControlsCapital!$B$2:$B$50,"CR4",NewControlsCapital!Q$2:Q$50)-SUMIF(NewControlsCapital!$B$2:$B$50,"CR6",NewControlsCapital!Q$2:Q$50)-SUMIF(NewControlsCapital!$B$2:$B$50,"BR1",NewControlsCapital!Q$2:Q$50)-SUMIF(NewControlsCapital!$B$2:$B$50,"BR2",NewControlsCapital!Q$2:Q$50)</f>
        <v>229876.12422999996</v>
      </c>
      <c r="Q119" s="8">
        <f>SUM(NewControlsCapital!R$2:R$50)-SUMIF(NewControlsCapital!$B$2:$B$50,"GR3",NewControlsCapital!R$2:R$50)-SUMIF(NewControlsCapital!$B$2:$B$50,"GR3",NewControlsCapital!R$2:R$50)-SUMIF(NewControlsCapital!$B$2:$B$50,"CR4",NewControlsCapital!R$2:R$50)-SUMIF(NewControlsCapital!$B$2:$B$50,"CR6",NewControlsCapital!R$2:R$50)-SUMIF(NewControlsCapital!$B$2:$B$50,"BR1",NewControlsCapital!R$2:R$50)-SUMIF(NewControlsCapital!$B$2:$B$50,"BR2",NewControlsCapital!R$2:R$50)</f>
        <v>215644.62376000007</v>
      </c>
      <c r="R119" s="8">
        <f>SUM(NewControlsCapital!S$2:S$50)-SUMIF(NewControlsCapital!$B$2:$B$50,"GR3",NewControlsCapital!S$2:S$50)-SUMIF(NewControlsCapital!$B$2:$B$50,"GR3",NewControlsCapital!S$2:S$50)-SUMIF(NewControlsCapital!$B$2:$B$50,"CR4",NewControlsCapital!S$2:S$50)-SUMIF(NewControlsCapital!$B$2:$B$50,"CR6",NewControlsCapital!S$2:S$50)-SUMIF(NewControlsCapital!$B$2:$B$50,"BR1",NewControlsCapital!S$2:S$50)-SUMIF(NewControlsCapital!$B$2:$B$50,"BR2",NewControlsCapital!S$2:S$50)</f>
        <v>202220.3149</v>
      </c>
      <c r="S119" s="8">
        <f>SUM(NewControlsCapital!T$2:T$50)-SUMIF(NewControlsCapital!$B$2:$B$50,"GR3",NewControlsCapital!T$2:T$50)-SUMIF(NewControlsCapital!$B$2:$B$50,"GR3",NewControlsCapital!T$2:T$50)-SUMIF(NewControlsCapital!$B$2:$B$50,"CR4",NewControlsCapital!T$2:T$50)-SUMIF(NewControlsCapital!$B$2:$B$50,"CR6",NewControlsCapital!T$2:T$50)-SUMIF(NewControlsCapital!$B$2:$B$50,"BR1",NewControlsCapital!T$2:T$50)-SUMIF(NewControlsCapital!$B$2:$B$50,"BR2",NewControlsCapital!T$2:T$50)</f>
        <v>191635.67745000005</v>
      </c>
      <c r="T119" s="8">
        <f>SUM(NewControlsCapital!U$2:U$50)-SUMIF(NewControlsCapital!$B$2:$B$50,"GR3",NewControlsCapital!U$2:U$50)-SUMIF(NewControlsCapital!$B$2:$B$50,"GR3",NewControlsCapital!U$2:U$50)-SUMIF(NewControlsCapital!$B$2:$B$50,"CR4",NewControlsCapital!U$2:U$50)-SUMIF(NewControlsCapital!$B$2:$B$50,"CR6",NewControlsCapital!U$2:U$50)-SUMIF(NewControlsCapital!$B$2:$B$50,"BR1",NewControlsCapital!U$2:U$50)-SUMIF(NewControlsCapital!$B$2:$B$50,"BR2",NewControlsCapital!U$2:U$50)</f>
        <v>183565.69159999996</v>
      </c>
      <c r="U119" s="8">
        <f>SUM(NewControlsCapital!V$2:V$50)-SUMIF(NewControlsCapital!$B$2:$B$50,"GR3",NewControlsCapital!V$2:V$50)-SUMIF(NewControlsCapital!$B$2:$B$50,"GR3",NewControlsCapital!V$2:V$50)-SUMIF(NewControlsCapital!$B$2:$B$50,"CR4",NewControlsCapital!V$2:V$50)-SUMIF(NewControlsCapital!$B$2:$B$50,"CR6",NewControlsCapital!V$2:V$50)-SUMIF(NewControlsCapital!$B$2:$B$50,"BR1",NewControlsCapital!V$2:V$50)-SUMIF(NewControlsCapital!$B$2:$B$50,"BR2",NewControlsCapital!V$2:V$50)</f>
        <v>176589.89905000001</v>
      </c>
      <c r="V119" s="8">
        <f>SUM(NewControlsCapital!W$2:W$50)-SUMIF(NewControlsCapital!$B$2:$B$50,"GR3",NewControlsCapital!W$2:W$50)-SUMIF(NewControlsCapital!$B$2:$B$50,"GR3",NewControlsCapital!W$2:W$50)-SUMIF(NewControlsCapital!$B$2:$B$50,"CR4",NewControlsCapital!W$2:W$50)-SUMIF(NewControlsCapital!$B$2:$B$50,"CR6",NewControlsCapital!W$2:W$50)-SUMIF(NewControlsCapital!$B$2:$B$50,"BR1",NewControlsCapital!W$2:W$50)-SUMIF(NewControlsCapital!$B$2:$B$50,"BR2",NewControlsCapital!W$2:W$50)</f>
        <v>170233.98139000003</v>
      </c>
      <c r="W119" s="8">
        <f>SUM(NewControlsCapital!X$2:X$50)-SUMIF(NewControlsCapital!$B$2:$B$50,"GR3",NewControlsCapital!X$2:X$50)-SUMIF(NewControlsCapital!$B$2:$B$50,"GR3",NewControlsCapital!X$2:X$50)-SUMIF(NewControlsCapital!$B$2:$B$50,"CR4",NewControlsCapital!X$2:X$50)-SUMIF(NewControlsCapital!$B$2:$B$50,"CR6",NewControlsCapital!X$2:X$50)-SUMIF(NewControlsCapital!$B$2:$B$50,"BR1",NewControlsCapital!X$2:X$50)-SUMIF(NewControlsCapital!$B$2:$B$50,"BR2",NewControlsCapital!X$2:X$50)</f>
        <v>145881.83927261207</v>
      </c>
      <c r="X119" s="8">
        <f>SUM(NewControlsCapital!Y$2:Y$50)-SUMIF(NewControlsCapital!$B$2:$B$50,"GR3",NewControlsCapital!Y$2:Y$50)-SUMIF(NewControlsCapital!$B$2:$B$50,"GR3",NewControlsCapital!Y$2:Y$50)-SUMIF(NewControlsCapital!$B$2:$B$50,"CR4",NewControlsCapital!Y$2:Y$50)-SUMIF(NewControlsCapital!$B$2:$B$50,"CR6",NewControlsCapital!Y$2:Y$50)-SUMIF(NewControlsCapital!$B$2:$B$50,"BR1",NewControlsCapital!Y$2:Y$50)-SUMIF(NewControlsCapital!$B$2:$B$50,"BR2",NewControlsCapital!Y$2:Y$50)</f>
        <v>140692.49933261206</v>
      </c>
      <c r="Y119" s="8">
        <f>SUM(NewControlsCapital!Z$2:Z$50)-SUMIF(NewControlsCapital!$B$2:$B$50,"GR3",NewControlsCapital!Z$2:Z$50)-SUMIF(NewControlsCapital!$B$2:$B$50,"GR3",NewControlsCapital!Z$2:Z$50)-SUMIF(NewControlsCapital!$B$2:$B$50,"CR4",NewControlsCapital!Z$2:Z$50)-SUMIF(NewControlsCapital!$B$2:$B$50,"CR6",NewControlsCapital!Z$2:Z$50)-SUMIF(NewControlsCapital!$B$2:$B$50,"BR1",NewControlsCapital!Z$2:Z$50)-SUMIF(NewControlsCapital!$B$2:$B$50,"BR2",NewControlsCapital!Z$2:Z$50)</f>
        <v>135503.15326261206</v>
      </c>
      <c r="Z119" s="8">
        <f>SUM(NewControlsCapital!AA$2:AA$50)-SUMIF(NewControlsCapital!$B$2:$B$50,"GR3",NewControlsCapital!AA$2:AA$50)-SUMIF(NewControlsCapital!$B$2:$B$50,"GR3",NewControlsCapital!AA$2:AA$50)-SUMIF(NewControlsCapital!$B$2:$B$50,"CR4",NewControlsCapital!AA$2:AA$50)-SUMIF(NewControlsCapital!$B$2:$B$50,"CR6",NewControlsCapital!AA$2:AA$50)-SUMIF(NewControlsCapital!$B$2:$B$50,"BR1",NewControlsCapital!AA$2:AA$50)-SUMIF(NewControlsCapital!$B$2:$B$50,"BR2",NewControlsCapital!AA$2:AA$50)</f>
        <v>130313.80343261208</v>
      </c>
      <c r="AA119" s="8">
        <f>SUM(NewControlsCapital!AB$2:AB$50)-SUMIF(NewControlsCapital!$B$2:$B$50,"GR3",NewControlsCapital!AB$2:AB$50)-SUMIF(NewControlsCapital!$B$2:$B$50,"GR3",NewControlsCapital!AB$2:AB$50)-SUMIF(NewControlsCapital!$B$2:$B$50,"CR4",NewControlsCapital!AB$2:AB$50)-SUMIF(NewControlsCapital!$B$2:$B$50,"CR6",NewControlsCapital!AB$2:AB$50)-SUMIF(NewControlsCapital!$B$2:$B$50,"BR1",NewControlsCapital!AB$2:AB$50)-SUMIF(NewControlsCapital!$B$2:$B$50,"BR2",NewControlsCapital!AB$2:AB$50)</f>
        <v>125124.46198261212</v>
      </c>
      <c r="AB119" s="8">
        <f>SUM(NewControlsCapital!AC$2:AC$50)-SUMIF(NewControlsCapital!$B$2:$B$50,"GR3",NewControlsCapital!AC$2:AC$50)-SUMIF(NewControlsCapital!$B$2:$B$50,"GR3",NewControlsCapital!AC$2:AC$50)-SUMIF(NewControlsCapital!$B$2:$B$50,"CR4",NewControlsCapital!AC$2:AC$50)-SUMIF(NewControlsCapital!$B$2:$B$50,"CR6",NewControlsCapital!AC$2:AC$50)-SUMIF(NewControlsCapital!$B$2:$B$50,"BR1",NewControlsCapital!AC$2:AC$50)-SUMIF(NewControlsCapital!$B$2:$B$50,"BR2",NewControlsCapital!AC$2:AC$50)</f>
        <v>119935.12723261204</v>
      </c>
      <c r="AC119" s="8">
        <f>SUM(NewControlsCapital!AD$2:AD$50)-SUMIF(NewControlsCapital!$B$2:$B$50,"GR3",NewControlsCapital!AD$2:AD$50)-SUMIF(NewControlsCapital!$B$2:$B$50,"GR3",NewControlsCapital!AD$2:AD$50)-SUMIF(NewControlsCapital!$B$2:$B$50,"CR4",NewControlsCapital!AD$2:AD$50)-SUMIF(NewControlsCapital!$B$2:$B$50,"CR6",NewControlsCapital!AD$2:AD$50)-SUMIF(NewControlsCapital!$B$2:$B$50,"BR1",NewControlsCapital!AD$2:AD$50)-SUMIF(NewControlsCapital!$B$2:$B$50,"BR2",NewControlsCapital!AD$2:AD$50)</f>
        <v>104641.71939261202</v>
      </c>
      <c r="AD119" s="8">
        <f>SUM(NewControlsCapital!AE$2:AE$50)-SUMIF(NewControlsCapital!$B$2:$B$50,"GR3",NewControlsCapital!AE$2:AE$50)-SUMIF(NewControlsCapital!$B$2:$B$50,"GR3",NewControlsCapital!AE$2:AE$50)-SUMIF(NewControlsCapital!$B$2:$B$50,"CR4",NewControlsCapital!AE$2:AE$50)-SUMIF(NewControlsCapital!$B$2:$B$50,"CR6",NewControlsCapital!AE$2:AE$50)-SUMIF(NewControlsCapital!$B$2:$B$50,"BR1",NewControlsCapital!AE$2:AE$50)-SUMIF(NewControlsCapital!$B$2:$B$50,"BR2",NewControlsCapital!AE$2:AE$50)</f>
        <v>95060.483061896433</v>
      </c>
      <c r="AE119" s="8">
        <f>SUM(NewControlsCapital!AF$2:AF$50)-SUMIF(NewControlsCapital!$B$2:$B$50,"GR3",NewControlsCapital!AF$2:AF$50)-SUMIF(NewControlsCapital!$B$2:$B$50,"GR3",NewControlsCapital!AF$2:AF$50)-SUMIF(NewControlsCapital!$B$2:$B$50,"CR4",NewControlsCapital!AF$2:AF$50)-SUMIF(NewControlsCapital!$B$2:$B$50,"CR6",NewControlsCapital!AF$2:AF$50)-SUMIF(NewControlsCapital!$B$2:$B$50,"BR1",NewControlsCapital!AF$2:AF$50)-SUMIF(NewControlsCapital!$B$2:$B$50,"BR2",NewControlsCapital!AF$2:AF$50)</f>
        <v>88203.957128593771</v>
      </c>
      <c r="AF119" s="8">
        <f>SUM(NewControlsCapital!AG$2:AG$50)-SUMIF(NewControlsCapital!$B$2:$B$50,"GR3",NewControlsCapital!AG$2:AG$50)-SUMIF(NewControlsCapital!$B$2:$B$50,"GR3",NewControlsCapital!AG$2:AG$50)-SUMIF(NewControlsCapital!$B$2:$B$50,"CR4",NewControlsCapital!AG$2:AG$50)-SUMIF(NewControlsCapital!$B$2:$B$50,"CR6",NewControlsCapital!AG$2:AG$50)-SUMIF(NewControlsCapital!$B$2:$B$50,"BR1",NewControlsCapital!AG$2:AG$50)-SUMIF(NewControlsCapital!$B$2:$B$50,"BR2",NewControlsCapital!AG$2:AG$50)</f>
        <v>76249.632043423335</v>
      </c>
      <c r="AG119" s="8">
        <f>SUM(NewControlsCapital!AH$2:AH$50)-SUMIF(NewControlsCapital!$B$2:$B$50,"GR3",NewControlsCapital!AH$2:AH$50)-SUMIF(NewControlsCapital!$B$2:$B$50,"GR3",NewControlsCapital!AH$2:AH$50)-SUMIF(NewControlsCapital!$B$2:$B$50,"CR4",NewControlsCapital!AH$2:AH$50)-SUMIF(NewControlsCapital!$B$2:$B$50,"CR6",NewControlsCapital!AH$2:AH$50)-SUMIF(NewControlsCapital!$B$2:$B$50,"BR1",NewControlsCapital!AH$2:AH$50)-SUMIF(NewControlsCapital!$B$2:$B$50,"BR2",NewControlsCapital!AH$2:AH$50)</f>
        <v>62454.037835646683</v>
      </c>
      <c r="AH119" s="8">
        <f>SUM(NewControlsCapital!AI$2:AI$50)-SUMIF(NewControlsCapital!$B$2:$B$50,"GR3",NewControlsCapital!AI$2:AI$50)-SUMIF(NewControlsCapital!$B$2:$B$50,"GR3",NewControlsCapital!AI$2:AI$50)-SUMIF(NewControlsCapital!$B$2:$B$50,"CR4",NewControlsCapital!AI$2:AI$50)-SUMIF(NewControlsCapital!$B$2:$B$50,"CR6",NewControlsCapital!AI$2:AI$50)-SUMIF(NewControlsCapital!$B$2:$B$50,"BR1",NewControlsCapital!AI$2:AI$50)-SUMIF(NewControlsCapital!$B$2:$B$50,"BR2",NewControlsCapital!AI$2:AI$50)</f>
        <v>44790.15890307448</v>
      </c>
      <c r="AI119" s="8">
        <f>SUM(NewControlsCapital!AJ$2:AJ$50)-SUMIF(NewControlsCapital!$B$2:$B$50,"GR3",NewControlsCapital!AJ$2:AJ$50)-SUMIF(NewControlsCapital!$B$2:$B$50,"GR3",NewControlsCapital!AJ$2:AJ$50)-SUMIF(NewControlsCapital!$B$2:$B$50,"CR4",NewControlsCapital!AJ$2:AJ$50)-SUMIF(NewControlsCapital!$B$2:$B$50,"CR6",NewControlsCapital!AJ$2:AJ$50)-SUMIF(NewControlsCapital!$B$2:$B$50,"BR1",NewControlsCapital!AJ$2:AJ$50)-SUMIF(NewControlsCapital!$B$2:$B$50,"BR2",NewControlsCapital!AJ$2:AJ$50)</f>
        <v>35109.749318928873</v>
      </c>
      <c r="AJ119" s="8">
        <f>SUM(NewControlsCapital!AK$2:AK$50)-SUMIF(NewControlsCapital!$B$2:$B$50,"GR3",NewControlsCapital!AK$2:AK$50)-SUMIF(NewControlsCapital!$B$2:$B$50,"GR3",NewControlsCapital!AK$2:AK$50)-SUMIF(NewControlsCapital!$B$2:$B$50,"CR4",NewControlsCapital!AK$2:AK$50)-SUMIF(NewControlsCapital!$B$2:$B$50,"CR6",NewControlsCapital!AK$2:AK$50)-SUMIF(NewControlsCapital!$B$2:$B$50,"BR1",NewControlsCapital!AK$2:AK$50)-SUMIF(NewControlsCapital!$B$2:$B$50,"BR2",NewControlsCapital!AK$2:AK$50)</f>
        <v>31084.789272611881</v>
      </c>
      <c r="AK119" s="8">
        <f>SUM(NewControlsCapital!AL$2:AL$50)-SUMIF(NewControlsCapital!$B$2:$B$50,"GR3",NewControlsCapital!AL$2:AL$50)-SUMIF(NewControlsCapital!$B$2:$B$50,"GR3",NewControlsCapital!AL$2:AL$50)-SUMIF(NewControlsCapital!$B$2:$B$50,"CR4",NewControlsCapital!AL$2:AL$50)-SUMIF(NewControlsCapital!$B$2:$B$50,"CR6",NewControlsCapital!AL$2:AL$50)-SUMIF(NewControlsCapital!$B$2:$B$50,"BR1",NewControlsCapital!AL$2:AL$50)-SUMIF(NewControlsCapital!$B$2:$B$50,"BR2",NewControlsCapital!AL$2:AL$50)</f>
        <v>26162.473432611878</v>
      </c>
      <c r="AL119" s="8">
        <f>SUM(NewControlsCapital!AM$2:AM$50)-SUMIF(NewControlsCapital!$B$2:$B$50,"GR3",NewControlsCapital!AM$2:AM$50)-SUMIF(NewControlsCapital!$B$2:$B$50,"GR3",NewControlsCapital!AM$2:AM$50)-SUMIF(NewControlsCapital!$B$2:$B$50,"CR4",NewControlsCapital!AM$2:AM$50)-SUMIF(NewControlsCapital!$B$2:$B$50,"CR6",NewControlsCapital!AM$2:AM$50)-SUMIF(NewControlsCapital!$B$2:$B$50,"BR1",NewControlsCapital!AM$2:AM$50)-SUMIF(NewControlsCapital!$B$2:$B$50,"BR2",NewControlsCapital!AM$2:AM$50)</f>
        <v>24904.959404167585</v>
      </c>
      <c r="AM119" s="8">
        <f>SUM(NewControlsCapital!AN$2:AN$50)-SUMIF(NewControlsCapital!$B$2:$B$50,"GR3",NewControlsCapital!AN$2:AN$50)-SUMIF(NewControlsCapital!$B$2:$B$50,"GR3",NewControlsCapital!AN$2:AN$50)-SUMIF(NewControlsCapital!$B$2:$B$50,"CR4",NewControlsCapital!AN$2:AN$50)-SUMIF(NewControlsCapital!$B$2:$B$50,"CR6",NewControlsCapital!AN$2:AN$50)-SUMIF(NewControlsCapital!$B$2:$B$50,"BR1",NewControlsCapital!AN$2:AN$50)-SUMIF(NewControlsCapital!$B$2:$B$50,"BR2",NewControlsCapital!AN$2:AN$50)</f>
        <v>25244.599655239359</v>
      </c>
      <c r="AN119" s="8">
        <f>SUM(NewControlsCapital!AO$2:AO$50)-SUMIF(NewControlsCapital!$B$2:$B$50,"GR3",NewControlsCapital!AO$2:AO$50)-SUMIF(NewControlsCapital!$B$2:$B$50,"GR3",NewControlsCapital!AO$2:AO$50)-SUMIF(NewControlsCapital!$B$2:$B$50,"CR4",NewControlsCapital!AO$2:AO$50)-SUMIF(NewControlsCapital!$B$2:$B$50,"CR6",NewControlsCapital!AO$2:AO$50)-SUMIF(NewControlsCapital!$B$2:$B$50,"BR1",NewControlsCapital!AO$2:AO$50)-SUMIF(NewControlsCapital!$B$2:$B$50,"BR2",NewControlsCapital!AO$2:AO$50)</f>
        <v>24161.98425523936</v>
      </c>
      <c r="AO119" s="8">
        <f>SUM(NewControlsCapital!AP$2:AP$50)-SUMIF(NewControlsCapital!$B$2:$B$50,"GR3",NewControlsCapital!AP$2:AP$50)-SUMIF(NewControlsCapital!$B$2:$B$50,"GR3",NewControlsCapital!AP$2:AP$50)-SUMIF(NewControlsCapital!$B$2:$B$50,"CR4",NewControlsCapital!AP$2:AP$50)-SUMIF(NewControlsCapital!$B$2:$B$50,"CR6",NewControlsCapital!AP$2:AP$50)-SUMIF(NewControlsCapital!$B$2:$B$50,"BR1",NewControlsCapital!AP$2:AP$50)-SUMIF(NewControlsCapital!$B$2:$B$50,"BR2",NewControlsCapital!AP$2:AP$50)</f>
        <v>23079.36805523936</v>
      </c>
      <c r="AP119" s="8">
        <f>SUM(NewControlsCapital!AQ$2:AQ$50)-SUMIF(NewControlsCapital!$B$2:$B$50,"GR3",NewControlsCapital!AQ$2:AQ$50)-SUMIF(NewControlsCapital!$B$2:$B$50,"GR3",NewControlsCapital!AQ$2:AQ$50)-SUMIF(NewControlsCapital!$B$2:$B$50,"CR4",NewControlsCapital!AQ$2:AQ$50)-SUMIF(NewControlsCapital!$B$2:$B$50,"CR6",NewControlsCapital!AQ$2:AQ$50)-SUMIF(NewControlsCapital!$B$2:$B$50,"BR1",NewControlsCapital!AQ$2:AQ$50)-SUMIF(NewControlsCapital!$B$2:$B$50,"BR2",NewControlsCapital!AQ$2:AQ$50)</f>
        <v>21996.751755239366</v>
      </c>
      <c r="AQ119" s="8">
        <f>SUM(NewControlsCapital!AR$2:AR$50)-SUMIF(NewControlsCapital!$B$2:$B$50,"GR3",NewControlsCapital!AR$2:AR$50)-SUMIF(NewControlsCapital!$B$2:$B$50,"GR3",NewControlsCapital!AR$2:AR$50)-SUMIF(NewControlsCapital!$B$2:$B$50,"CR4",NewControlsCapital!AR$2:AR$50)-SUMIF(NewControlsCapital!$B$2:$B$50,"CR6",NewControlsCapital!AR$2:AR$50)-SUMIF(NewControlsCapital!$B$2:$B$50,"BR1",NewControlsCapital!AR$2:AR$50)-SUMIF(NewControlsCapital!$B$2:$B$50,"BR2",NewControlsCapital!AR$2:AR$50)</f>
        <v>20583.326755239366</v>
      </c>
      <c r="AR119" s="8">
        <f>SUM(NewControlsCapital!AS$2:AS$50)-SUMIF(NewControlsCapital!$B$2:$B$50,"GR3",NewControlsCapital!AS$2:AS$50)-SUMIF(NewControlsCapital!$B$2:$B$50,"GR3",NewControlsCapital!AS$2:AS$50)-SUMIF(NewControlsCapital!$B$2:$B$50,"CR4",NewControlsCapital!AS$2:AS$50)-SUMIF(NewControlsCapital!$B$2:$B$50,"CR6",NewControlsCapital!AS$2:AS$50)-SUMIF(NewControlsCapital!$B$2:$B$50,"BR1",NewControlsCapital!AS$2:AS$50)-SUMIF(NewControlsCapital!$B$2:$B$50,"BR2",NewControlsCapital!AS$2:AS$50)</f>
        <v>17525.93996012145</v>
      </c>
      <c r="AS119" s="8">
        <f>SUM(NewControlsCapital!AT$2:AT$50)-SUMIF(NewControlsCapital!$B$2:$B$50,"GR3",NewControlsCapital!AT$2:AT$50)-SUMIF(NewControlsCapital!$B$2:$B$50,"GR3",NewControlsCapital!AT$2:AT$50)-SUMIF(NewControlsCapital!$B$2:$B$50,"CR4",NewControlsCapital!AT$2:AT$50)-SUMIF(NewControlsCapital!$B$2:$B$50,"CR6",NewControlsCapital!AT$2:AT$50)-SUMIF(NewControlsCapital!$B$2:$B$50,"BR1",NewControlsCapital!AT$2:AT$50)-SUMIF(NewControlsCapital!$B$2:$B$50,"BR2",NewControlsCapital!AT$2:AT$50)</f>
        <v>10366.480169848042</v>
      </c>
      <c r="AT119" s="8">
        <f>SUM(NewControlsCapital!AU$2:AU$50)-SUMIF(NewControlsCapital!$B$2:$B$50,"GR3",NewControlsCapital!AU$2:AU$50)-SUMIF(NewControlsCapital!$B$2:$B$50,"GR3",NewControlsCapital!AU$2:AU$50)-SUMIF(NewControlsCapital!$B$2:$B$50,"CR4",NewControlsCapital!AU$2:AU$50)-SUMIF(NewControlsCapital!$B$2:$B$50,"CR6",NewControlsCapital!AU$2:AU$50)-SUMIF(NewControlsCapital!$B$2:$B$50,"BR1",NewControlsCapital!AU$2:AU$50)-SUMIF(NewControlsCapital!$B$2:$B$50,"BR2",NewControlsCapital!AU$2:AU$50)</f>
        <v>9048.7374006505433</v>
      </c>
      <c r="AU119" s="8">
        <f>SUM(NewControlsCapital!AV$2:AV$50)-SUMIF(NewControlsCapital!$B$2:$B$50,"GR3",NewControlsCapital!AV$2:AV$50)-SUMIF(NewControlsCapital!$B$2:$B$50,"GR3",NewControlsCapital!AV$2:AV$50)-SUMIF(NewControlsCapital!$B$2:$B$50,"CR4",NewControlsCapital!AV$2:AV$50)-SUMIF(NewControlsCapital!$B$2:$B$50,"CR6",NewControlsCapital!AV$2:AV$50)-SUMIF(NewControlsCapital!$B$2:$B$50,"BR1",NewControlsCapital!AV$2:AV$50)-SUMIF(NewControlsCapital!$B$2:$B$50,"BR2",NewControlsCapital!AV$2:AV$50)</f>
        <v>4872.9008006505492</v>
      </c>
      <c r="AV119" s="8">
        <f>SUM(NewControlsCapital!AW$2:AW$50)-SUMIF(NewControlsCapital!$B$2:$B$50,"GR3",NewControlsCapital!AW$2:AW$50)-SUMIF(NewControlsCapital!$B$2:$B$50,"GR3",NewControlsCapital!AW$2:AW$50)-SUMIF(NewControlsCapital!$B$2:$B$50,"CR4",NewControlsCapital!AW$2:AW$50)-SUMIF(NewControlsCapital!$B$2:$B$50,"CR6",NewControlsCapital!AW$2:AW$50)-SUMIF(NewControlsCapital!$B$2:$B$50,"BR1",NewControlsCapital!AW$2:AW$50)-SUMIF(NewControlsCapital!$B$2:$B$50,"BR2",NewControlsCapital!AW$2:AW$50)</f>
        <v>4421.3381739155502</v>
      </c>
      <c r="AW119" s="8">
        <f>SUM(NewControlsCapital!AX$2:AX$50)-SUMIF(NewControlsCapital!$B$2:$B$50,"GR3",NewControlsCapital!AX$2:AX$50)-SUMIF(NewControlsCapital!$B$2:$B$50,"GR3",NewControlsCapital!AX$2:AX$50)-SUMIF(NewControlsCapital!$B$2:$B$50,"CR4",NewControlsCapital!AX$2:AX$50)-SUMIF(NewControlsCapital!$B$2:$B$50,"CR6",NewControlsCapital!AX$2:AX$50)-SUMIF(NewControlsCapital!$B$2:$B$50,"BR1",NewControlsCapital!AX$2:AX$50)-SUMIF(NewControlsCapital!$B$2:$B$50,"BR2",NewControlsCapital!AX$2:AX$50)</f>
        <v>3999.6736874351691</v>
      </c>
      <c r="AX119" s="8">
        <f>SUM(NewControlsCapital!AY$2:AY$50)-SUMIF(NewControlsCapital!$B$2:$B$50,"GR3",NewControlsCapital!AY$2:AY$50)-SUMIF(NewControlsCapital!$B$2:$B$50,"GR3",NewControlsCapital!AY$2:AY$50)-SUMIF(NewControlsCapital!$B$2:$B$50,"CR4",NewControlsCapital!AY$2:AY$50)-SUMIF(NewControlsCapital!$B$2:$B$50,"CR6",NewControlsCapital!AY$2:AY$50)-SUMIF(NewControlsCapital!$B$2:$B$50,"BR1",NewControlsCapital!AY$2:AY$50)-SUMIF(NewControlsCapital!$B$2:$B$50,"BR2",NewControlsCapital!AY$2:AY$50)</f>
        <v>3488.9876874351694</v>
      </c>
      <c r="AY119" s="8">
        <f>SUM(NewControlsCapital!AZ$2:AZ$50)-SUMIF(NewControlsCapital!$B$2:$B$50,"GR3",NewControlsCapital!AZ$2:AZ$50)-SUMIF(NewControlsCapital!$B$2:$B$50,"GR3",NewControlsCapital!AZ$2:AZ$50)-SUMIF(NewControlsCapital!$B$2:$B$50,"CR4",NewControlsCapital!AZ$2:AZ$50)-SUMIF(NewControlsCapital!$B$2:$B$50,"CR6",NewControlsCapital!AZ$2:AZ$50)-SUMIF(NewControlsCapital!$B$2:$B$50,"BR1",NewControlsCapital!AZ$2:AZ$50)-SUMIF(NewControlsCapital!$B$2:$B$50,"BR2",NewControlsCapital!AZ$2:AZ$50)</f>
        <v>253.4044874351674</v>
      </c>
      <c r="AZ119" s="8">
        <f>SUM(NewControlsCapital!BA$2:BA$50)-SUMIF(NewControlsCapital!$B$2:$B$50,"GR3",NewControlsCapital!BA$2:BA$50)-SUMIF(NewControlsCapital!$B$2:$B$50,"GR3",NewControlsCapital!BA$2:BA$50)-SUMIF(NewControlsCapital!$B$2:$B$50,"CR4",NewControlsCapital!BA$2:BA$50)-SUMIF(NewControlsCapital!$B$2:$B$50,"CR6",NewControlsCapital!BA$2:BA$50)-SUMIF(NewControlsCapital!$B$2:$B$50,"BR1",NewControlsCapital!BA$2:BA$50)-SUMIF(NewControlsCapital!$B$2:$B$50,"BR2",NewControlsCapital!BA$2:BA$50)</f>
        <v>4.2491741675000022E-3</v>
      </c>
      <c r="BA119" s="8">
        <f>SUM(NewControlsCapital!BB$2:BB$50)-SUMIF(NewControlsCapital!$B$2:$B$50,"GR3",NewControlsCapital!BB$2:BB$50)-SUMIF(NewControlsCapital!$B$2:$B$50,"GR3",NewControlsCapital!BB$2:BB$50)-SUMIF(NewControlsCapital!$B$2:$B$50,"CR4",NewControlsCapital!BB$2:BB$50)-SUMIF(NewControlsCapital!$B$2:$B$50,"CR6",NewControlsCapital!BB$2:BB$50)-SUMIF(NewControlsCapital!$B$2:$B$50,"BR1",NewControlsCapital!BB$2:BB$50)-SUMIF(NewControlsCapital!$B$2:$B$50,"BR2",NewControlsCapital!BB$2:BB$50)</f>
        <v>0</v>
      </c>
      <c r="BB119" s="8">
        <f>SUM(NewControlsCapital!BC$2:BC$50)-SUMIF(NewControlsCapital!$B$2:$B$50,"GR3",NewControlsCapital!BC$2:BC$50)-SUMIF(NewControlsCapital!$B$2:$B$50,"GR3",NewControlsCapital!BC$2:BC$50)-SUMIF(NewControlsCapital!$B$2:$B$50,"CR4",NewControlsCapital!BC$2:BC$50)-SUMIF(NewControlsCapital!$B$2:$B$50,"CR6",NewControlsCapital!BC$2:BC$50)-SUMIF(NewControlsCapital!$B$2:$B$50,"BR1",NewControlsCapital!BC$2:BC$50)-SUMIF(NewControlsCapital!$B$2:$B$50,"BR2",NewControlsCapital!BC$2:BC$50)</f>
        <v>0</v>
      </c>
      <c r="BC119" s="8">
        <f>SUM(NewControlsCapital!BD$2:BD$50)-SUMIF(NewControlsCapital!$B$2:$B$50,"GR3",NewControlsCapital!BD$2:BD$50)-SUMIF(NewControlsCapital!$B$2:$B$50,"GR3",NewControlsCapital!BD$2:BD$50)-SUMIF(NewControlsCapital!$B$2:$B$50,"CR4",NewControlsCapital!BD$2:BD$50)-SUMIF(NewControlsCapital!$B$2:$B$50,"CR6",NewControlsCapital!BD$2:BD$50)-SUMIF(NewControlsCapital!$B$2:$B$50,"BR1",NewControlsCapital!BD$2:BD$50)-SUMIF(NewControlsCapital!$B$2:$B$50,"BR2",NewControlsCapital!BD$2:BD$50)</f>
        <v>0</v>
      </c>
      <c r="BD119" s="8">
        <f>SUM(NewControlsCapital!BE$2:BE$50)-SUMIF(NewControlsCapital!$B$2:$B$50,"GR3",NewControlsCapital!BE$2:BE$50)-SUMIF(NewControlsCapital!$B$2:$B$50,"GR3",NewControlsCapital!BE$2:BE$50)-SUMIF(NewControlsCapital!$B$2:$B$50,"CR4",NewControlsCapital!BE$2:BE$50)-SUMIF(NewControlsCapital!$B$2:$B$50,"CR6",NewControlsCapital!BE$2:BE$50)-SUMIF(NewControlsCapital!$B$2:$B$50,"BR1",NewControlsCapital!BE$2:BE$50)-SUMIF(NewControlsCapital!$B$2:$B$50,"BR2",NewControlsCapital!BE$2:BE$50)</f>
        <v>0</v>
      </c>
      <c r="BE119" s="8">
        <f>SUM(NewControlsCapital!BF$2:BF$50)-SUMIF(NewControlsCapital!$B$2:$B$50,"GR3",NewControlsCapital!BF$2:BF$50)-SUMIF(NewControlsCapital!$B$2:$B$50,"GR3",NewControlsCapital!BF$2:BF$50)-SUMIF(NewControlsCapital!$B$2:$B$50,"CR4",NewControlsCapital!BF$2:BF$50)-SUMIF(NewControlsCapital!$B$2:$B$50,"CR6",NewControlsCapital!BF$2:BF$50)-SUMIF(NewControlsCapital!$B$2:$B$50,"BR1",NewControlsCapital!BF$2:BF$50)-SUMIF(NewControlsCapital!$B$2:$B$50,"BR2",NewControlsCapital!BF$2:BF$50)</f>
        <v>0</v>
      </c>
      <c r="BF119" s="8">
        <f>SUM(NewControlsCapital!BG$2:BG$50)-SUMIF(NewControlsCapital!$B$2:$B$50,"GR3",NewControlsCapital!BG$2:BG$50)-SUMIF(NewControlsCapital!$B$2:$B$50,"GR3",NewControlsCapital!BG$2:BG$50)-SUMIF(NewControlsCapital!$B$2:$B$50,"CR4",NewControlsCapital!BG$2:BG$50)-SUMIF(NewControlsCapital!$B$2:$B$50,"CR6",NewControlsCapital!BG$2:BG$50)-SUMIF(NewControlsCapital!$B$2:$B$50,"BR1",NewControlsCapital!BG$2:BG$50)-SUMIF(NewControlsCapital!$B$2:$B$50,"BR2",NewControlsCapital!BG$2:BG$50)</f>
        <v>0</v>
      </c>
      <c r="BG119" s="8">
        <f>SUM(NewControlsCapital!BH$2:BH$50)-SUMIF(NewControlsCapital!$B$2:$B$50,"GR3",NewControlsCapital!BH$2:BH$50)-SUMIF(NewControlsCapital!$B$2:$B$50,"GR3",NewControlsCapital!BH$2:BH$50)-SUMIF(NewControlsCapital!$B$2:$B$50,"CR4",NewControlsCapital!BH$2:BH$50)-SUMIF(NewControlsCapital!$B$2:$B$50,"CR6",NewControlsCapital!BH$2:BH$50)-SUMIF(NewControlsCapital!$B$2:$B$50,"BR1",NewControlsCapital!BH$2:BH$50)-SUMIF(NewControlsCapital!$B$2:$B$50,"BR2",NewControlsCapital!BH$2:BH$50)</f>
        <v>0</v>
      </c>
      <c r="BH119" s="8">
        <f>SUM(NewControlsCapital!BI$2:BI$50)-SUMIF(NewControlsCapital!$B$2:$B$50,"GR3",NewControlsCapital!BI$2:BI$50)-SUMIF(NewControlsCapital!$B$2:$B$50,"GR3",NewControlsCapital!BI$2:BI$50)-SUMIF(NewControlsCapital!$B$2:$B$50,"CR4",NewControlsCapital!BI$2:BI$50)-SUMIF(NewControlsCapital!$B$2:$B$50,"CR6",NewControlsCapital!BI$2:BI$50)-SUMIF(NewControlsCapital!$B$2:$B$50,"BR1",NewControlsCapital!BI$2:BI$50)-SUMIF(NewControlsCapital!$B$2:$B$50,"BR2",NewControlsCapital!BI$2:BI$50)</f>
        <v>0</v>
      </c>
      <c r="BI119" s="8">
        <f>SUM(NewControlsCapital!BJ$2:BJ$50)-SUMIF(NewControlsCapital!$B$2:$B$50,"GR3",NewControlsCapital!BJ$2:BJ$50)-SUMIF(NewControlsCapital!$B$2:$B$50,"GR3",NewControlsCapital!BJ$2:BJ$50)-SUMIF(NewControlsCapital!$B$2:$B$50,"CR4",NewControlsCapital!BJ$2:BJ$50)-SUMIF(NewControlsCapital!$B$2:$B$50,"CR6",NewControlsCapital!BJ$2:BJ$50)-SUMIF(NewControlsCapital!$B$2:$B$50,"BR1",NewControlsCapital!BJ$2:BJ$50)-SUMIF(NewControlsCapital!$B$2:$B$50,"BR2",NewControlsCapital!BJ$2:BJ$50)</f>
        <v>0</v>
      </c>
      <c r="BJ119" s="8">
        <f>SUM(NewControlsCapital!BK$2:BK$50)-SUMIF(NewControlsCapital!$B$2:$B$50,"GR3",NewControlsCapital!BK$2:BK$50)-SUMIF(NewControlsCapital!$B$2:$B$50,"GR3",NewControlsCapital!BK$2:BK$50)-SUMIF(NewControlsCapital!$B$2:$B$50,"CR4",NewControlsCapital!BK$2:BK$50)-SUMIF(NewControlsCapital!$B$2:$B$50,"CR6",NewControlsCapital!BK$2:BK$50)-SUMIF(NewControlsCapital!$B$2:$B$50,"BR1",NewControlsCapital!BK$2:BK$50)-SUMIF(NewControlsCapital!$B$2:$B$50,"BR2",NewControlsCapital!BK$2:BK$50)</f>
        <v>0</v>
      </c>
      <c r="BK119" s="8">
        <f>SUM(NewControlsCapital!BL$2:BL$50)-SUMIF(NewControlsCapital!$B$2:$B$50,"GR3",NewControlsCapital!BL$2:BL$50)-SUMIF(NewControlsCapital!$B$2:$B$50,"GR3",NewControlsCapital!BL$2:BL$50)-SUMIF(NewControlsCapital!$B$2:$B$50,"CR4",NewControlsCapital!BL$2:BL$50)-SUMIF(NewControlsCapital!$B$2:$B$50,"CR6",NewControlsCapital!BL$2:BL$50)-SUMIF(NewControlsCapital!$B$2:$B$50,"BR1",NewControlsCapital!BL$2:BL$50)-SUMIF(NewControlsCapital!$B$2:$B$50,"BR2",NewControlsCapital!BL$2:BL$50)</f>
        <v>0</v>
      </c>
      <c r="BL119" s="8">
        <f>SUM(NewControlsCapital!BM$2:BM$50)-SUMIF(NewControlsCapital!$B$2:$B$50,"GR3",NewControlsCapital!BM$2:BM$50)-SUMIF(NewControlsCapital!$B$2:$B$50,"GR3",NewControlsCapital!BM$2:BM$50)-SUMIF(NewControlsCapital!$B$2:$B$50,"CR4",NewControlsCapital!BM$2:BM$50)-SUMIF(NewControlsCapital!$B$2:$B$50,"CR6",NewControlsCapital!BM$2:BM$50)-SUMIF(NewControlsCapital!$B$2:$B$50,"BR1",NewControlsCapital!BM$2:BM$50)-SUMIF(NewControlsCapital!$B$2:$B$50,"BR2",NewControlsCapital!BM$2:BM$50)</f>
        <v>0</v>
      </c>
      <c r="BM119" s="8">
        <f>SUM(NewControlsCapital!BN$2:BN$50)-SUMIF(NewControlsCapital!$B$2:$B$50,"GR3",NewControlsCapital!BN$2:BN$50)-SUMIF(NewControlsCapital!$B$2:$B$50,"GR3",NewControlsCapital!BN$2:BN$50)-SUMIF(NewControlsCapital!$B$2:$B$50,"CR4",NewControlsCapital!BN$2:BN$50)-SUMIF(NewControlsCapital!$B$2:$B$50,"CR6",NewControlsCapital!BN$2:BN$50)-SUMIF(NewControlsCapital!$B$2:$B$50,"BR1",NewControlsCapital!BN$2:BN$50)-SUMIF(NewControlsCapital!$B$2:$B$50,"BR2",NewControlsCapital!BN$2:BN$50)</f>
        <v>0</v>
      </c>
      <c r="BN119" s="8">
        <f>SUM(NewControlsCapital!BO$2:BO$50)-SUMIF(NewControlsCapital!$B$2:$B$50,"GR3",NewControlsCapital!BO$2:BO$50)-SUMIF(NewControlsCapital!$B$2:$B$50,"GR3",NewControlsCapital!BO$2:BO$50)-SUMIF(NewControlsCapital!$B$2:$B$50,"CR4",NewControlsCapital!BO$2:BO$50)-SUMIF(NewControlsCapital!$B$2:$B$50,"CR6",NewControlsCapital!BO$2:BO$50)-SUMIF(NewControlsCapital!$B$2:$B$50,"BR1",NewControlsCapital!BO$2:BO$50)-SUMIF(NewControlsCapital!$B$2:$B$50,"BR2",NewControlsCapital!BO$2:BO$50)</f>
        <v>0</v>
      </c>
      <c r="BO119" s="8">
        <f>SUM(NewControlsCapital!BP$2:BP$50)-SUMIF(NewControlsCapital!$B$2:$B$50,"GR3",NewControlsCapital!BP$2:BP$50)-SUMIF(NewControlsCapital!$B$2:$B$50,"GR3",NewControlsCapital!BP$2:BP$50)-SUMIF(NewControlsCapital!$B$2:$B$50,"CR4",NewControlsCapital!BP$2:BP$50)-SUMIF(NewControlsCapital!$B$2:$B$50,"CR6",NewControlsCapital!BP$2:BP$50)-SUMIF(NewControlsCapital!$B$2:$B$50,"BR1",NewControlsCapital!BP$2:BP$50)-SUMIF(NewControlsCapital!$B$2:$B$50,"BR2",NewControlsCapital!BP$2:BP$50)</f>
        <v>0</v>
      </c>
      <c r="BP119" s="8">
        <f>SUM(NewControlsCapital!BQ$2:BQ$50)-SUMIF(NewControlsCapital!$B$2:$B$50,"GR3",NewControlsCapital!BQ$2:BQ$50)-SUMIF(NewControlsCapital!$B$2:$B$50,"GR3",NewControlsCapital!BQ$2:BQ$50)-SUMIF(NewControlsCapital!$B$2:$B$50,"CR4",NewControlsCapital!BQ$2:BQ$50)-SUMIF(NewControlsCapital!$B$2:$B$50,"CR6",NewControlsCapital!BQ$2:BQ$50)-SUMIF(NewControlsCapital!$B$2:$B$50,"BR1",NewControlsCapital!BQ$2:BQ$50)-SUMIF(NewControlsCapital!$B$2:$B$50,"BR2",NewControlsCapital!BQ$2:BQ$50)</f>
        <v>0</v>
      </c>
      <c r="BQ119" s="8">
        <f>SUM(NewControlsCapital!BR$2:BR$50)-SUMIF(NewControlsCapital!$B$2:$B$50,"GR3",NewControlsCapital!BR$2:BR$50)-SUMIF(NewControlsCapital!$B$2:$B$50,"GR3",NewControlsCapital!BR$2:BR$50)-SUMIF(NewControlsCapital!$B$2:$B$50,"CR4",NewControlsCapital!BR$2:BR$50)-SUMIF(NewControlsCapital!$B$2:$B$50,"CR6",NewControlsCapital!BR$2:BR$50)-SUMIF(NewControlsCapital!$B$2:$B$50,"BR1",NewControlsCapital!BR$2:BR$50)-SUMIF(NewControlsCapital!$B$2:$B$50,"BR2",NewControlsCapital!BR$2:BR$50)</f>
        <v>0</v>
      </c>
      <c r="BR119" s="8">
        <f>SUM(NewControlsCapital!BS$2:BS$50)-SUMIF(NewControlsCapital!$B$2:$B$50,"GR3",NewControlsCapital!BS$2:BS$50)-SUMIF(NewControlsCapital!$B$2:$B$50,"GR3",NewControlsCapital!BS$2:BS$50)-SUMIF(NewControlsCapital!$B$2:$B$50,"CR4",NewControlsCapital!BS$2:BS$50)-SUMIF(NewControlsCapital!$B$2:$B$50,"CR6",NewControlsCapital!BS$2:BS$50)-SUMIF(NewControlsCapital!$B$2:$B$50,"BR1",NewControlsCapital!BS$2:BS$50)-SUMIF(NewControlsCapital!$B$2:$B$50,"BR2",NewControlsCapital!BS$2:BS$50)</f>
        <v>0</v>
      </c>
      <c r="BS119" s="8">
        <f>SUM(NewControlsCapital!BT$2:BT$50)-SUMIF(NewControlsCapital!$B$2:$B$50,"GR3",NewControlsCapital!BT$2:BT$50)-SUMIF(NewControlsCapital!$B$2:$B$50,"GR3",NewControlsCapital!BT$2:BT$50)-SUMIF(NewControlsCapital!$B$2:$B$50,"CR4",NewControlsCapital!BT$2:BT$50)-SUMIF(NewControlsCapital!$B$2:$B$50,"CR6",NewControlsCapital!BT$2:BT$50)-SUMIF(NewControlsCapital!$B$2:$B$50,"BR1",NewControlsCapital!BT$2:BT$50)-SUMIF(NewControlsCapital!$B$2:$B$50,"BR2",NewControlsCapital!BT$2:BT$50)</f>
        <v>0</v>
      </c>
    </row>
    <row r="120" spans="2:71" x14ac:dyDescent="0.3">
      <c r="B120" s="24" t="str">
        <f t="shared" si="58"/>
        <v>Retire TY GR3 and CR</v>
      </c>
      <c r="C120" s="23">
        <f t="shared" si="57"/>
        <v>2487.2196238451597</v>
      </c>
      <c r="D120" s="8">
        <f>SUM(NewControlsCapital!E$2:E$50)-SUMIF(NewControlsCapital!$B$2:$B$50,"GR3",NewControlsCapital!E$2:E$50)-SUMIF(NewControlsCapital!$B$2:$B$50,"GR3",NewControlsCapital!E$2:E$50)-SUMIF(NewControlsCapital!$A$2:$A$50,"CR",NewControlsCapital!E$2:E$50)</f>
        <v>1786.0281300000006</v>
      </c>
      <c r="E120" s="8">
        <f>SUM(NewControlsCapital!F$2:F$50)-SUMIF(NewControlsCapital!$B$2:$B$50,"GR3",NewControlsCapital!F$2:F$50)-SUMIF(NewControlsCapital!$B$2:$B$50,"GR3",NewControlsCapital!F$2:F$50)-SUMIF(NewControlsCapital!$A$2:$A$50,"CR",NewControlsCapital!F$2:F$50)</f>
        <v>37439.9087</v>
      </c>
      <c r="F120" s="8">
        <f>SUM(NewControlsCapital!G$2:G$50)-SUMIF(NewControlsCapital!$B$2:$B$50,"GR3",NewControlsCapital!G$2:G$50)-SUMIF(NewControlsCapital!$B$2:$B$50,"GR3",NewControlsCapital!G$2:G$50)-SUMIF(NewControlsCapital!$A$2:$A$50,"CR",NewControlsCapital!G$2:G$50)</f>
        <v>105944.07468000001</v>
      </c>
      <c r="G120" s="8">
        <f>SUM(NewControlsCapital!H$2:H$50)-SUMIF(NewControlsCapital!$B$2:$B$50,"GR3",NewControlsCapital!H$2:H$50)-SUMIF(NewControlsCapital!$B$2:$B$50,"GR3",NewControlsCapital!H$2:H$50)-SUMIF(NewControlsCapital!$A$2:$A$50,"CR",NewControlsCapital!H$2:H$50)</f>
        <v>189811.07789999992</v>
      </c>
      <c r="H120" s="8">
        <f>SUM(NewControlsCapital!I$2:I$50)-SUMIF(NewControlsCapital!$B$2:$B$50,"GR3",NewControlsCapital!I$2:I$50)-SUMIF(NewControlsCapital!$B$2:$B$50,"GR3",NewControlsCapital!I$2:I$50)-SUMIF(NewControlsCapital!$A$2:$A$50,"CR",NewControlsCapital!I$2:I$50)</f>
        <v>287372.0112999999</v>
      </c>
      <c r="I120" s="8">
        <f>SUM(NewControlsCapital!J$2:J$50)-SUMIF(NewControlsCapital!$B$2:$B$50,"GR3",NewControlsCapital!J$2:J$50)-SUMIF(NewControlsCapital!$B$2:$B$50,"GR3",NewControlsCapital!J$2:J$50)-SUMIF(NewControlsCapital!$A$2:$A$50,"CR",NewControlsCapital!J$2:J$50)</f>
        <v>315060.07370000007</v>
      </c>
      <c r="J120" s="8">
        <f>SUM(NewControlsCapital!K$2:K$50)-SUMIF(NewControlsCapital!$B$2:$B$50,"GR3",NewControlsCapital!K$2:K$50)-SUMIF(NewControlsCapital!$B$2:$B$50,"GR3",NewControlsCapital!K$2:K$50)-SUMIF(NewControlsCapital!$A$2:$A$50,"CR",NewControlsCapital!K$2:K$50)</f>
        <v>301889.89010000008</v>
      </c>
      <c r="K120" s="8">
        <f>SUM(NewControlsCapital!L$2:L$50)-SUMIF(NewControlsCapital!$B$2:$B$50,"GR3",NewControlsCapital!L$2:L$50)-SUMIF(NewControlsCapital!$B$2:$B$50,"GR3",NewControlsCapital!L$2:L$50)-SUMIF(NewControlsCapital!$A$2:$A$50,"CR",NewControlsCapital!L$2:L$50)</f>
        <v>287293.76960000006</v>
      </c>
      <c r="L120" s="8">
        <f>SUM(NewControlsCapital!M$2:M$50)-SUMIF(NewControlsCapital!$B$2:$B$50,"GR3",NewControlsCapital!M$2:M$50)-SUMIF(NewControlsCapital!$B$2:$B$50,"GR3",NewControlsCapital!M$2:M$50)-SUMIF(NewControlsCapital!$A$2:$A$50,"CR",NewControlsCapital!M$2:M$50)</f>
        <v>273612.18940000003</v>
      </c>
      <c r="M120" s="8">
        <f>SUM(NewControlsCapital!N$2:N$50)-SUMIF(NewControlsCapital!$B$2:$B$50,"GR3",NewControlsCapital!N$2:N$50)-SUMIF(NewControlsCapital!$B$2:$B$50,"GR3",NewControlsCapital!N$2:N$50)-SUMIF(NewControlsCapital!$A$2:$A$50,"CR",NewControlsCapital!N$2:N$50)</f>
        <v>260253.96059999993</v>
      </c>
      <c r="N120" s="8">
        <f>SUM(NewControlsCapital!O$2:O$50)-SUMIF(NewControlsCapital!$B$2:$B$50,"GR3",NewControlsCapital!O$2:O$50)-SUMIF(NewControlsCapital!$B$2:$B$50,"GR3",NewControlsCapital!O$2:O$50)-SUMIF(NewControlsCapital!$A$2:$A$50,"CR",NewControlsCapital!O$2:O$50)</f>
        <v>246984.30880000006</v>
      </c>
      <c r="O120" s="8">
        <f>SUM(NewControlsCapital!P$2:P$50)-SUMIF(NewControlsCapital!$B$2:$B$50,"GR3",NewControlsCapital!P$2:P$50)-SUMIF(NewControlsCapital!$B$2:$B$50,"GR3",NewControlsCapital!P$2:P$50)-SUMIF(NewControlsCapital!$A$2:$A$50,"CR",NewControlsCapital!P$2:P$50)</f>
        <v>233714.65550000005</v>
      </c>
      <c r="P120" s="8">
        <f>SUM(NewControlsCapital!Q$2:Q$50)-SUMIF(NewControlsCapital!$B$2:$B$50,"GR3",NewControlsCapital!Q$2:Q$50)-SUMIF(NewControlsCapital!$B$2:$B$50,"GR3",NewControlsCapital!Q$2:Q$50)-SUMIF(NewControlsCapital!$A$2:$A$50,"CR",NewControlsCapital!Q$2:Q$50)</f>
        <v>220444.99142999994</v>
      </c>
      <c r="Q120" s="8">
        <f>SUM(NewControlsCapital!R$2:R$50)-SUMIF(NewControlsCapital!$B$2:$B$50,"GR3",NewControlsCapital!R$2:R$50)-SUMIF(NewControlsCapital!$B$2:$B$50,"GR3",NewControlsCapital!R$2:R$50)-SUMIF(NewControlsCapital!$A$2:$A$50,"CR",NewControlsCapital!R$2:R$50)</f>
        <v>207183.32316000003</v>
      </c>
      <c r="R120" s="8">
        <f>SUM(NewControlsCapital!S$2:S$50)-SUMIF(NewControlsCapital!$B$2:$B$50,"GR3",NewControlsCapital!S$2:S$50)-SUMIF(NewControlsCapital!$B$2:$B$50,"GR3",NewControlsCapital!S$2:S$50)-SUMIF(NewControlsCapital!$A$2:$A$50,"CR",NewControlsCapital!S$2:S$50)</f>
        <v>194616.34759999998</v>
      </c>
      <c r="S120" s="8">
        <f>SUM(NewControlsCapital!T$2:T$50)-SUMIF(NewControlsCapital!$B$2:$B$50,"GR3",NewControlsCapital!T$2:T$50)-SUMIF(NewControlsCapital!$B$2:$B$50,"GR3",NewControlsCapital!T$2:T$50)-SUMIF(NewControlsCapital!$A$2:$A$50,"CR",NewControlsCapital!T$2:T$50)</f>
        <v>184776.54755000002</v>
      </c>
      <c r="T120" s="8">
        <f>SUM(NewControlsCapital!U$2:U$50)-SUMIF(NewControlsCapital!$B$2:$B$50,"GR3",NewControlsCapital!U$2:U$50)-SUMIF(NewControlsCapital!$B$2:$B$50,"GR3",NewControlsCapital!U$2:U$50)-SUMIF(NewControlsCapital!$A$2:$A$50,"CR",NewControlsCapital!U$2:U$50)</f>
        <v>177451.38920000001</v>
      </c>
      <c r="U120" s="8">
        <f>SUM(NewControlsCapital!V$2:V$50)-SUMIF(NewControlsCapital!$B$2:$B$50,"GR3",NewControlsCapital!V$2:V$50)-SUMIF(NewControlsCapital!$B$2:$B$50,"GR3",NewControlsCapital!V$2:V$50)-SUMIF(NewControlsCapital!$A$2:$A$50,"CR",NewControlsCapital!V$2:V$50)</f>
        <v>171220.42295000001</v>
      </c>
      <c r="V120" s="8">
        <f>SUM(NewControlsCapital!W$2:W$50)-SUMIF(NewControlsCapital!$B$2:$B$50,"GR3",NewControlsCapital!W$2:W$50)-SUMIF(NewControlsCapital!$B$2:$B$50,"GR3",NewControlsCapital!W$2:W$50)-SUMIF(NewControlsCapital!$A$2:$A$50,"CR",NewControlsCapital!W$2:W$50)</f>
        <v>165609.34179000003</v>
      </c>
      <c r="W120" s="8">
        <f>SUM(NewControlsCapital!X$2:X$50)-SUMIF(NewControlsCapital!$B$2:$B$50,"GR3",NewControlsCapital!X$2:X$50)-SUMIF(NewControlsCapital!$B$2:$B$50,"GR3",NewControlsCapital!X$2:X$50)-SUMIF(NewControlsCapital!$A$2:$A$50,"CR",NewControlsCapital!X$2:X$50)</f>
        <v>159998.24774000005</v>
      </c>
      <c r="X120" s="8">
        <f>SUM(NewControlsCapital!Y$2:Y$50)-SUMIF(NewControlsCapital!$B$2:$B$50,"GR3",NewControlsCapital!Y$2:Y$50)-SUMIF(NewControlsCapital!$B$2:$B$50,"GR3",NewControlsCapital!Y$2:Y$50)-SUMIF(NewControlsCapital!$A$2:$A$50,"CR",NewControlsCapital!Y$2:Y$50)</f>
        <v>154387.16550000003</v>
      </c>
      <c r="Y120" s="8">
        <f>SUM(NewControlsCapital!Z$2:Z$50)-SUMIF(NewControlsCapital!$B$2:$B$50,"GR3",NewControlsCapital!Z$2:Z$50)-SUMIF(NewControlsCapital!$B$2:$B$50,"GR3",NewControlsCapital!Z$2:Z$50)-SUMIF(NewControlsCapital!$A$2:$A$50,"CR",NewControlsCapital!Z$2:Z$50)</f>
        <v>148776.07613</v>
      </c>
      <c r="Z120" s="8">
        <f>SUM(NewControlsCapital!AA$2:AA$50)-SUMIF(NewControlsCapital!$B$2:$B$50,"GR3",NewControlsCapital!AA$2:AA$50)-SUMIF(NewControlsCapital!$B$2:$B$50,"GR3",NewControlsCapital!AA$2:AA$50)-SUMIF(NewControlsCapital!$A$2:$A$50,"CR",NewControlsCapital!AA$2:AA$50)</f>
        <v>143164.98290000006</v>
      </c>
      <c r="AA120" s="8">
        <f>SUM(NewControlsCapital!AB$2:AB$50)-SUMIF(NewControlsCapital!$B$2:$B$50,"GR3",NewControlsCapital!AB$2:AB$50)-SUMIF(NewControlsCapital!$B$2:$B$50,"GR3",NewControlsCapital!AB$2:AB$50)-SUMIF(NewControlsCapital!$A$2:$A$50,"CR",NewControlsCapital!AB$2:AB$50)</f>
        <v>137553.8991500001</v>
      </c>
      <c r="AB120" s="8">
        <f>SUM(NewControlsCapital!AC$2:AC$50)-SUMIF(NewControlsCapital!$B$2:$B$50,"GR3",NewControlsCapital!AC$2:AC$50)-SUMIF(NewControlsCapital!$B$2:$B$50,"GR3",NewControlsCapital!AC$2:AC$50)-SUMIF(NewControlsCapital!$A$2:$A$50,"CR",NewControlsCapital!AC$2:AC$50)</f>
        <v>131942.82210000002</v>
      </c>
      <c r="AC120" s="8">
        <f>SUM(NewControlsCapital!AD$2:AD$50)-SUMIF(NewControlsCapital!$B$2:$B$50,"GR3",NewControlsCapital!AD$2:AD$50)-SUMIF(NewControlsCapital!$B$2:$B$50,"GR3",NewControlsCapital!AD$2:AD$50)-SUMIF(NewControlsCapital!$A$2:$A$50,"CR",NewControlsCapital!AD$2:AD$50)</f>
        <v>116227.67095999999</v>
      </c>
      <c r="AD120" s="8">
        <f>SUM(NewControlsCapital!AE$2:AE$50)-SUMIF(NewControlsCapital!$B$2:$B$50,"GR3",NewControlsCapital!AE$2:AE$50)-SUMIF(NewControlsCapital!$B$2:$B$50,"GR3",NewControlsCapital!AE$2:AE$50)-SUMIF(NewControlsCapital!$A$2:$A$50,"CR",NewControlsCapital!AE$2:AE$50)</f>
        <v>106224.6933292844</v>
      </c>
      <c r="AE120" s="8">
        <f>SUM(NewControlsCapital!AF$2:AF$50)-SUMIF(NewControlsCapital!$B$2:$B$50,"GR3",NewControlsCapital!AF$2:AF$50)-SUMIF(NewControlsCapital!$B$2:$B$50,"GR3",NewControlsCapital!AF$2:AF$50)-SUMIF(NewControlsCapital!$A$2:$A$50,"CR",NewControlsCapital!AF$2:AF$50)</f>
        <v>98946.425095981729</v>
      </c>
      <c r="AF120" s="8">
        <f>SUM(NewControlsCapital!AG$2:AG$50)-SUMIF(NewControlsCapital!$B$2:$B$50,"GR3",NewControlsCapital!AG$2:AG$50)-SUMIF(NewControlsCapital!$B$2:$B$50,"GR3",NewControlsCapital!AG$2:AG$50)-SUMIF(NewControlsCapital!$A$2:$A$50,"CR",NewControlsCapital!AG$2:AG$50)</f>
        <v>86570.356610811286</v>
      </c>
      <c r="AG120" s="8">
        <f>SUM(NewControlsCapital!AH$2:AH$50)-SUMIF(NewControlsCapital!$B$2:$B$50,"GR3",NewControlsCapital!AH$2:AH$50)-SUMIF(NewControlsCapital!$B$2:$B$50,"GR3",NewControlsCapital!AH$2:AH$50)-SUMIF(NewControlsCapital!$A$2:$A$50,"CR",NewControlsCapital!AH$2:AH$50)</f>
        <v>72353.020003034646</v>
      </c>
      <c r="AH120" s="8">
        <f>SUM(NewControlsCapital!AI$2:AI$50)-SUMIF(NewControlsCapital!$B$2:$B$50,"GR3",NewControlsCapital!AI$2:AI$50)-SUMIF(NewControlsCapital!$B$2:$B$50,"GR3",NewControlsCapital!AI$2:AI$50)-SUMIF(NewControlsCapital!$A$2:$A$50,"CR",NewControlsCapital!AI$2:AI$50)</f>
        <v>54267.399770462434</v>
      </c>
      <c r="AI120" s="8">
        <f>SUM(NewControlsCapital!AJ$2:AJ$50)-SUMIF(NewControlsCapital!$B$2:$B$50,"GR3",NewControlsCapital!AJ$2:AJ$50)-SUMIF(NewControlsCapital!$B$2:$B$50,"GR3",NewControlsCapital!AJ$2:AJ$50)-SUMIF(NewControlsCapital!$A$2:$A$50,"CR",NewControlsCapital!AJ$2:AJ$50)</f>
        <v>44165.246886316825</v>
      </c>
      <c r="AJ120" s="8">
        <f>SUM(NewControlsCapital!AK$2:AK$50)-SUMIF(NewControlsCapital!$B$2:$B$50,"GR3",NewControlsCapital!AK$2:AK$50)-SUMIF(NewControlsCapital!$B$2:$B$50,"GR3",NewControlsCapital!AK$2:AK$50)-SUMIF(NewControlsCapital!$A$2:$A$50,"CR",NewControlsCapital!AK$2:AK$50)</f>
        <v>39718.544539999843</v>
      </c>
      <c r="AK120" s="8">
        <f>SUM(NewControlsCapital!AL$2:AL$50)-SUMIF(NewControlsCapital!$B$2:$B$50,"GR3",NewControlsCapital!AL$2:AL$50)-SUMIF(NewControlsCapital!$B$2:$B$50,"GR3",NewControlsCapital!AL$2:AL$50)-SUMIF(NewControlsCapital!$A$2:$A$50,"CR",NewControlsCapital!AL$2:AL$50)</f>
        <v>34374.486399999834</v>
      </c>
      <c r="AL120" s="8">
        <f>SUM(NewControlsCapital!AM$2:AM$50)-SUMIF(NewControlsCapital!$B$2:$B$50,"GR3",NewControlsCapital!AM$2:AM$50)-SUMIF(NewControlsCapital!$B$2:$B$50,"GR3",NewControlsCapital!AM$2:AM$50)-SUMIF(NewControlsCapital!$A$2:$A$50,"CR",NewControlsCapital!AM$2:AM$50)</f>
        <v>32695.230071555543</v>
      </c>
      <c r="AM120" s="8">
        <f>SUM(NewControlsCapital!AN$2:AN$50)-SUMIF(NewControlsCapital!$B$2:$B$50,"GR3",NewControlsCapital!AN$2:AN$50)-SUMIF(NewControlsCapital!$B$2:$B$50,"GR3",NewControlsCapital!AN$2:AN$50)-SUMIF(NewControlsCapital!$A$2:$A$50,"CR",NewControlsCapital!AN$2:AN$50)</f>
        <v>32613.128022627316</v>
      </c>
      <c r="AN120" s="8">
        <f>SUM(NewControlsCapital!AO$2:AO$50)-SUMIF(NewControlsCapital!$B$2:$B$50,"GR3",NewControlsCapital!AO$2:AO$50)-SUMIF(NewControlsCapital!$B$2:$B$50,"GR3",NewControlsCapital!AO$2:AO$50)-SUMIF(NewControlsCapital!$A$2:$A$50,"CR",NewControlsCapital!AO$2:AO$50)</f>
        <v>28797.759512627319</v>
      </c>
      <c r="AO120" s="8">
        <f>SUM(NewControlsCapital!AP$2:AP$50)-SUMIF(NewControlsCapital!$B$2:$B$50,"GR3",NewControlsCapital!AP$2:AP$50)-SUMIF(NewControlsCapital!$B$2:$B$50,"GR3",NewControlsCapital!AP$2:AP$50)-SUMIF(NewControlsCapital!$A$2:$A$50,"CR",NewControlsCapital!AP$2:AP$50)</f>
        <v>24463.535127185318</v>
      </c>
      <c r="AP120" s="8">
        <f>SUM(NewControlsCapital!AQ$2:AQ$50)-SUMIF(NewControlsCapital!$B$2:$B$50,"GR3",NewControlsCapital!AQ$2:AQ$50)-SUMIF(NewControlsCapital!$B$2:$B$50,"GR3",NewControlsCapital!AQ$2:AQ$50)-SUMIF(NewControlsCapital!$A$2:$A$50,"CR",NewControlsCapital!AQ$2:AQ$50)</f>
        <v>21996.753833692681</v>
      </c>
      <c r="AQ120" s="8">
        <f>SUM(NewControlsCapital!AR$2:AR$50)-SUMIF(NewControlsCapital!$B$2:$B$50,"GR3",NewControlsCapital!AR$2:AR$50)-SUMIF(NewControlsCapital!$B$2:$B$50,"GR3",NewControlsCapital!AR$2:AR$50)-SUMIF(NewControlsCapital!$A$2:$A$50,"CR",NewControlsCapital!AR$2:AR$50)</f>
        <v>20583.328833692682</v>
      </c>
      <c r="AR120" s="8">
        <f>SUM(NewControlsCapital!AS$2:AS$50)-SUMIF(NewControlsCapital!$B$2:$B$50,"GR3",NewControlsCapital!AS$2:AS$50)-SUMIF(NewControlsCapital!$B$2:$B$50,"GR3",NewControlsCapital!AS$2:AS$50)-SUMIF(NewControlsCapital!$A$2:$A$50,"CR",NewControlsCapital!AS$2:AS$50)</f>
        <v>17525.942038574765</v>
      </c>
      <c r="AS120" s="8">
        <f>SUM(NewControlsCapital!AT$2:AT$50)-SUMIF(NewControlsCapital!$B$2:$B$50,"GR3",NewControlsCapital!AT$2:AT$50)-SUMIF(NewControlsCapital!$B$2:$B$50,"GR3",NewControlsCapital!AT$2:AT$50)-SUMIF(NewControlsCapital!$A$2:$A$50,"CR",NewControlsCapital!AT$2:AT$50)</f>
        <v>10366.482248301361</v>
      </c>
      <c r="AT120" s="8">
        <f>SUM(NewControlsCapital!AU$2:AU$50)-SUMIF(NewControlsCapital!$B$2:$B$50,"GR3",NewControlsCapital!AU$2:AU$50)-SUMIF(NewControlsCapital!$B$2:$B$50,"GR3",NewControlsCapital!AU$2:AU$50)-SUMIF(NewControlsCapital!$A$2:$A$50,"CR",NewControlsCapital!AU$2:AU$50)</f>
        <v>9048.7394791038623</v>
      </c>
      <c r="AU120" s="8">
        <f>SUM(NewControlsCapital!AV$2:AV$50)-SUMIF(NewControlsCapital!$B$2:$B$50,"GR3",NewControlsCapital!AV$2:AV$50)-SUMIF(NewControlsCapital!$B$2:$B$50,"GR3",NewControlsCapital!AV$2:AV$50)-SUMIF(NewControlsCapital!$A$2:$A$50,"CR",NewControlsCapital!AV$2:AV$50)</f>
        <v>4872.9028791038681</v>
      </c>
      <c r="AV120" s="8">
        <f>SUM(NewControlsCapital!AW$2:AW$50)-SUMIF(NewControlsCapital!$B$2:$B$50,"GR3",NewControlsCapital!AW$2:AW$50)-SUMIF(NewControlsCapital!$B$2:$B$50,"GR3",NewControlsCapital!AW$2:AW$50)-SUMIF(NewControlsCapital!$A$2:$A$50,"CR",NewControlsCapital!AW$2:AW$50)</f>
        <v>4421.3402523688692</v>
      </c>
      <c r="AW120" s="8">
        <f>SUM(NewControlsCapital!AX$2:AX$50)-SUMIF(NewControlsCapital!$B$2:$B$50,"GR3",NewControlsCapital!AX$2:AX$50)-SUMIF(NewControlsCapital!$B$2:$B$50,"GR3",NewControlsCapital!AX$2:AX$50)-SUMIF(NewControlsCapital!$A$2:$A$50,"CR",NewControlsCapital!AX$2:AX$50)</f>
        <v>3999.6757658884881</v>
      </c>
      <c r="AX120" s="8">
        <f>SUM(NewControlsCapital!AY$2:AY$50)-SUMIF(NewControlsCapital!$B$2:$B$50,"GR3",NewControlsCapital!AY$2:AY$50)-SUMIF(NewControlsCapital!$B$2:$B$50,"GR3",NewControlsCapital!AY$2:AY$50)-SUMIF(NewControlsCapital!$A$2:$A$50,"CR",NewControlsCapital!AY$2:AY$50)</f>
        <v>3488.9897658884884</v>
      </c>
      <c r="AY120" s="8">
        <f>SUM(NewControlsCapital!AZ$2:AZ$50)-SUMIF(NewControlsCapital!$B$2:$B$50,"GR3",NewControlsCapital!AZ$2:AZ$50)-SUMIF(NewControlsCapital!$B$2:$B$50,"GR3",NewControlsCapital!AZ$2:AZ$50)-SUMIF(NewControlsCapital!$A$2:$A$50,"CR",NewControlsCapital!AZ$2:AZ$50)</f>
        <v>253.40656588848643</v>
      </c>
      <c r="AZ120" s="8">
        <f>SUM(NewControlsCapital!BA$2:BA$50)-SUMIF(NewControlsCapital!$B$2:$B$50,"GR3",NewControlsCapital!BA$2:BA$50)-SUMIF(NewControlsCapital!$B$2:$B$50,"GR3",NewControlsCapital!BA$2:BA$50)-SUMIF(NewControlsCapital!$A$2:$A$50,"CR",NewControlsCapital!BA$2:BA$50)</f>
        <v>6.3276274865000015E-3</v>
      </c>
      <c r="BA120" s="8">
        <f>SUM(NewControlsCapital!BB$2:BB$50)-SUMIF(NewControlsCapital!$B$2:$B$50,"GR3",NewControlsCapital!BB$2:BB$50)-SUMIF(NewControlsCapital!$B$2:$B$50,"GR3",NewControlsCapital!BB$2:BB$50)-SUMIF(NewControlsCapital!$A$2:$A$50,"CR",NewControlsCapital!BB$2:BB$50)</f>
        <v>0</v>
      </c>
      <c r="BB120" s="8">
        <f>SUM(NewControlsCapital!BC$2:BC$50)-SUMIF(NewControlsCapital!$B$2:$B$50,"GR3",NewControlsCapital!BC$2:BC$50)-SUMIF(NewControlsCapital!$B$2:$B$50,"GR3",NewControlsCapital!BC$2:BC$50)-SUMIF(NewControlsCapital!$A$2:$A$50,"CR",NewControlsCapital!BC$2:BC$50)</f>
        <v>0</v>
      </c>
      <c r="BC120" s="8">
        <f>SUM(NewControlsCapital!BD$2:BD$50)-SUMIF(NewControlsCapital!$B$2:$B$50,"GR3",NewControlsCapital!BD$2:BD$50)-SUMIF(NewControlsCapital!$B$2:$B$50,"GR3",NewControlsCapital!BD$2:BD$50)-SUMIF(NewControlsCapital!$A$2:$A$50,"CR",NewControlsCapital!BD$2:BD$50)</f>
        <v>0</v>
      </c>
      <c r="BD120" s="8">
        <f>SUM(NewControlsCapital!BE$2:BE$50)-SUMIF(NewControlsCapital!$B$2:$B$50,"GR3",NewControlsCapital!BE$2:BE$50)-SUMIF(NewControlsCapital!$B$2:$B$50,"GR3",NewControlsCapital!BE$2:BE$50)-SUMIF(NewControlsCapital!$A$2:$A$50,"CR",NewControlsCapital!BE$2:BE$50)</f>
        <v>0</v>
      </c>
      <c r="BE120" s="8">
        <f>SUM(NewControlsCapital!BF$2:BF$50)-SUMIF(NewControlsCapital!$B$2:$B$50,"GR3",NewControlsCapital!BF$2:BF$50)-SUMIF(NewControlsCapital!$B$2:$B$50,"GR3",NewControlsCapital!BF$2:BF$50)-SUMIF(NewControlsCapital!$A$2:$A$50,"CR",NewControlsCapital!BF$2:BF$50)</f>
        <v>0</v>
      </c>
      <c r="BF120" s="8">
        <f>SUM(NewControlsCapital!BG$2:BG$50)-SUMIF(NewControlsCapital!$B$2:$B$50,"GR3",NewControlsCapital!BG$2:BG$50)-SUMIF(NewControlsCapital!$B$2:$B$50,"GR3",NewControlsCapital!BG$2:BG$50)-SUMIF(NewControlsCapital!$A$2:$A$50,"CR",NewControlsCapital!BG$2:BG$50)</f>
        <v>0</v>
      </c>
      <c r="BG120" s="8">
        <f>SUM(NewControlsCapital!BH$2:BH$50)-SUMIF(NewControlsCapital!$B$2:$B$50,"GR3",NewControlsCapital!BH$2:BH$50)-SUMIF(NewControlsCapital!$B$2:$B$50,"GR3",NewControlsCapital!BH$2:BH$50)-SUMIF(NewControlsCapital!$A$2:$A$50,"CR",NewControlsCapital!BH$2:BH$50)</f>
        <v>0</v>
      </c>
      <c r="BH120" s="8">
        <f>SUM(NewControlsCapital!BI$2:BI$50)-SUMIF(NewControlsCapital!$B$2:$B$50,"GR3",NewControlsCapital!BI$2:BI$50)-SUMIF(NewControlsCapital!$B$2:$B$50,"GR3",NewControlsCapital!BI$2:BI$50)-SUMIF(NewControlsCapital!$A$2:$A$50,"CR",NewControlsCapital!BI$2:BI$50)</f>
        <v>0</v>
      </c>
      <c r="BI120" s="8">
        <f>SUM(NewControlsCapital!BJ$2:BJ$50)-SUMIF(NewControlsCapital!$B$2:$B$50,"GR3",NewControlsCapital!BJ$2:BJ$50)-SUMIF(NewControlsCapital!$B$2:$B$50,"GR3",NewControlsCapital!BJ$2:BJ$50)-SUMIF(NewControlsCapital!$A$2:$A$50,"CR",NewControlsCapital!BJ$2:BJ$50)</f>
        <v>0</v>
      </c>
      <c r="BJ120" s="8">
        <f>SUM(NewControlsCapital!BK$2:BK$50)-SUMIF(NewControlsCapital!$B$2:$B$50,"GR3",NewControlsCapital!BK$2:BK$50)-SUMIF(NewControlsCapital!$B$2:$B$50,"GR3",NewControlsCapital!BK$2:BK$50)-SUMIF(NewControlsCapital!$A$2:$A$50,"CR",NewControlsCapital!BK$2:BK$50)</f>
        <v>0</v>
      </c>
      <c r="BK120" s="8">
        <f>SUM(NewControlsCapital!BL$2:BL$50)-SUMIF(NewControlsCapital!$B$2:$B$50,"GR3",NewControlsCapital!BL$2:BL$50)-SUMIF(NewControlsCapital!$B$2:$B$50,"GR3",NewControlsCapital!BL$2:BL$50)-SUMIF(NewControlsCapital!$A$2:$A$50,"CR",NewControlsCapital!BL$2:BL$50)</f>
        <v>0</v>
      </c>
      <c r="BL120" s="8">
        <f>SUM(NewControlsCapital!BM$2:BM$50)-SUMIF(NewControlsCapital!$B$2:$B$50,"GR3",NewControlsCapital!BM$2:BM$50)-SUMIF(NewControlsCapital!$B$2:$B$50,"GR3",NewControlsCapital!BM$2:BM$50)-SUMIF(NewControlsCapital!$A$2:$A$50,"CR",NewControlsCapital!BM$2:BM$50)</f>
        <v>0</v>
      </c>
      <c r="BM120" s="8">
        <f>SUM(NewControlsCapital!BN$2:BN$50)-SUMIF(NewControlsCapital!$B$2:$B$50,"GR3",NewControlsCapital!BN$2:BN$50)-SUMIF(NewControlsCapital!$B$2:$B$50,"GR3",NewControlsCapital!BN$2:BN$50)-SUMIF(NewControlsCapital!$A$2:$A$50,"CR",NewControlsCapital!BN$2:BN$50)</f>
        <v>0</v>
      </c>
      <c r="BN120" s="8">
        <f>SUM(NewControlsCapital!BO$2:BO$50)-SUMIF(NewControlsCapital!$B$2:$B$50,"GR3",NewControlsCapital!BO$2:BO$50)-SUMIF(NewControlsCapital!$B$2:$B$50,"GR3",NewControlsCapital!BO$2:BO$50)-SUMIF(NewControlsCapital!$A$2:$A$50,"CR",NewControlsCapital!BO$2:BO$50)</f>
        <v>0</v>
      </c>
      <c r="BO120" s="8">
        <f>SUM(NewControlsCapital!BP$2:BP$50)-SUMIF(NewControlsCapital!$B$2:$B$50,"GR3",NewControlsCapital!BP$2:BP$50)-SUMIF(NewControlsCapital!$B$2:$B$50,"GR3",NewControlsCapital!BP$2:BP$50)-SUMIF(NewControlsCapital!$A$2:$A$50,"CR",NewControlsCapital!BP$2:BP$50)</f>
        <v>0</v>
      </c>
      <c r="BP120" s="8">
        <f>SUM(NewControlsCapital!BQ$2:BQ$50)-SUMIF(NewControlsCapital!$B$2:$B$50,"GR3",NewControlsCapital!BQ$2:BQ$50)-SUMIF(NewControlsCapital!$B$2:$B$50,"GR3",NewControlsCapital!BQ$2:BQ$50)-SUMIF(NewControlsCapital!$A$2:$A$50,"CR",NewControlsCapital!BQ$2:BQ$50)</f>
        <v>0</v>
      </c>
      <c r="BQ120" s="8">
        <f>SUM(NewControlsCapital!BR$2:BR$50)-SUMIF(NewControlsCapital!$B$2:$B$50,"GR3",NewControlsCapital!BR$2:BR$50)-SUMIF(NewControlsCapital!$B$2:$B$50,"GR3",NewControlsCapital!BR$2:BR$50)-SUMIF(NewControlsCapital!$A$2:$A$50,"CR",NewControlsCapital!BR$2:BR$50)</f>
        <v>0</v>
      </c>
      <c r="BR120" s="8">
        <f>SUM(NewControlsCapital!BS$2:BS$50)-SUMIF(NewControlsCapital!$B$2:$B$50,"GR3",NewControlsCapital!BS$2:BS$50)-SUMIF(NewControlsCapital!$B$2:$B$50,"GR3",NewControlsCapital!BS$2:BS$50)-SUMIF(NewControlsCapital!$A$2:$A$50,"CR",NewControlsCapital!BS$2:BS$50)</f>
        <v>0</v>
      </c>
      <c r="BS120" s="8">
        <f>SUM(NewControlsCapital!BT$2:BT$50)-SUMIF(NewControlsCapital!$B$2:$B$50,"GR3",NewControlsCapital!BT$2:BT$50)-SUMIF(NewControlsCapital!$B$2:$B$50,"GR3",NewControlsCapital!BT$2:BT$50)-SUMIF(NewControlsCapital!$A$2:$A$50,"CR",NewControlsCapital!BT$2:BT$50)</f>
        <v>0</v>
      </c>
    </row>
    <row r="121" spans="2:71" x14ac:dyDescent="0.3">
      <c r="B121" s="24" t="str">
        <f t="shared" si="58"/>
        <v>Retire TY GR3 CR and GH3</v>
      </c>
      <c r="C121" s="23">
        <f t="shared" si="57"/>
        <v>2303.6421057775729</v>
      </c>
      <c r="D121" s="8">
        <f>SUM(NewControlsCapital!E$2:E$50)-SUMIF(NewControlsCapital!$B$2:$B$50,"GR3",NewControlsCapital!E$2:E$50)-SUMIF(NewControlsCapital!$B$2:$B$50,"GR3",NewControlsCapital!E$2:E$50)-SUMIF(NewControlsCapital!$A$2:$A$50,"CR",NewControlsCapital!E$2:E$50)-SUMIF(NewControlsCapital!$B$2:$B$50,"GH3",NewControlsCapital!E$2:E$50)</f>
        <v>1671.3613300000006</v>
      </c>
      <c r="E121" s="8">
        <f>SUM(NewControlsCapital!F$2:F$50)-SUMIF(NewControlsCapital!$B$2:$B$50,"GR3",NewControlsCapital!F$2:F$50)-SUMIF(NewControlsCapital!$B$2:$B$50,"GR3",NewControlsCapital!F$2:F$50)-SUMIF(NewControlsCapital!$A$2:$A$50,"CR",NewControlsCapital!F$2:F$50)-SUMIF(NewControlsCapital!$B$2:$B$50,"GH3",NewControlsCapital!F$2:F$50)</f>
        <v>36874.724999999999</v>
      </c>
      <c r="F121" s="8">
        <f>SUM(NewControlsCapital!G$2:G$50)-SUMIF(NewControlsCapital!$B$2:$B$50,"GR3",NewControlsCapital!G$2:G$50)-SUMIF(NewControlsCapital!$B$2:$B$50,"GR3",NewControlsCapital!G$2:G$50)-SUMIF(NewControlsCapital!$A$2:$A$50,"CR",NewControlsCapital!G$2:G$50)-SUMIF(NewControlsCapital!$B$2:$B$50,"GH3",NewControlsCapital!G$2:G$50)</f>
        <v>100795.21168000001</v>
      </c>
      <c r="G121" s="8">
        <f>SUM(NewControlsCapital!H$2:H$50)-SUMIF(NewControlsCapital!$B$2:$B$50,"GR3",NewControlsCapital!H$2:H$50)-SUMIF(NewControlsCapital!$B$2:$B$50,"GR3",NewControlsCapital!H$2:H$50)-SUMIF(NewControlsCapital!$A$2:$A$50,"CR",NewControlsCapital!H$2:H$50)-SUMIF(NewControlsCapital!$B$2:$B$50,"GH3",NewControlsCapital!H$2:H$50)</f>
        <v>179071.45289999992</v>
      </c>
      <c r="H121" s="8">
        <f>SUM(NewControlsCapital!I$2:I$50)-SUMIF(NewControlsCapital!$B$2:$B$50,"GR3",NewControlsCapital!I$2:I$50)-SUMIF(NewControlsCapital!$B$2:$B$50,"GR3",NewControlsCapital!I$2:I$50)-SUMIF(NewControlsCapital!$A$2:$A$50,"CR",NewControlsCapital!I$2:I$50)-SUMIF(NewControlsCapital!$B$2:$B$50,"GH3",NewControlsCapital!I$2:I$50)</f>
        <v>267248.78429999988</v>
      </c>
      <c r="I121" s="8">
        <f>SUM(NewControlsCapital!J$2:J$50)-SUMIF(NewControlsCapital!$B$2:$B$50,"GR3",NewControlsCapital!J$2:J$50)-SUMIF(NewControlsCapital!$B$2:$B$50,"GR3",NewControlsCapital!J$2:J$50)-SUMIF(NewControlsCapital!$A$2:$A$50,"CR",NewControlsCapital!J$2:J$50)-SUMIF(NewControlsCapital!$B$2:$B$50,"GH3",NewControlsCapital!J$2:J$50)</f>
        <v>291479.07170000009</v>
      </c>
      <c r="J121" s="8">
        <f>SUM(NewControlsCapital!K$2:K$50)-SUMIF(NewControlsCapital!$B$2:$B$50,"GR3",NewControlsCapital!K$2:K$50)-SUMIF(NewControlsCapital!$B$2:$B$50,"GR3",NewControlsCapital!K$2:K$50)-SUMIF(NewControlsCapital!$A$2:$A$50,"CR",NewControlsCapital!K$2:K$50)-SUMIF(NewControlsCapital!$B$2:$B$50,"GH3",NewControlsCapital!K$2:K$50)</f>
        <v>279345.79410000006</v>
      </c>
      <c r="K121" s="8">
        <f>SUM(NewControlsCapital!L$2:L$50)-SUMIF(NewControlsCapital!$B$2:$B$50,"GR3",NewControlsCapital!L$2:L$50)-SUMIF(NewControlsCapital!$B$2:$B$50,"GR3",NewControlsCapital!L$2:L$50)-SUMIF(NewControlsCapital!$A$2:$A$50,"CR",NewControlsCapital!L$2:L$50)-SUMIF(NewControlsCapital!$B$2:$B$50,"GH3",NewControlsCapital!L$2:L$50)</f>
        <v>265775.35160000005</v>
      </c>
      <c r="L121" s="8">
        <f>SUM(NewControlsCapital!M$2:M$50)-SUMIF(NewControlsCapital!$B$2:$B$50,"GR3",NewControlsCapital!M$2:M$50)-SUMIF(NewControlsCapital!$B$2:$B$50,"GR3",NewControlsCapital!M$2:M$50)-SUMIF(NewControlsCapital!$A$2:$A$50,"CR",NewControlsCapital!M$2:M$50)-SUMIF(NewControlsCapital!$B$2:$B$50,"GH3",NewControlsCapital!M$2:M$50)</f>
        <v>253037.50640000004</v>
      </c>
      <c r="M121" s="8">
        <f>SUM(NewControlsCapital!N$2:N$50)-SUMIF(NewControlsCapital!$B$2:$B$50,"GR3",NewControlsCapital!N$2:N$50)-SUMIF(NewControlsCapital!$B$2:$B$50,"GR3",NewControlsCapital!N$2:N$50)-SUMIF(NewControlsCapital!$A$2:$A$50,"CR",NewControlsCapital!N$2:N$50)-SUMIF(NewControlsCapital!$B$2:$B$50,"GH3",NewControlsCapital!N$2:N$50)</f>
        <v>240584.02259999994</v>
      </c>
      <c r="N121" s="8">
        <f>SUM(NewControlsCapital!O$2:O$50)-SUMIF(NewControlsCapital!$B$2:$B$50,"GR3",NewControlsCapital!O$2:O$50)-SUMIF(NewControlsCapital!$B$2:$B$50,"GR3",NewControlsCapital!O$2:O$50)-SUMIF(NewControlsCapital!$A$2:$A$50,"CR",NewControlsCapital!O$2:O$50)-SUMIF(NewControlsCapital!$B$2:$B$50,"GH3",NewControlsCapital!O$2:O$50)</f>
        <v>228218.31580000004</v>
      </c>
      <c r="O121" s="8">
        <f>SUM(NewControlsCapital!P$2:P$50)-SUMIF(NewControlsCapital!$B$2:$B$50,"GR3",NewControlsCapital!P$2:P$50)-SUMIF(NewControlsCapital!$B$2:$B$50,"GR3",NewControlsCapital!P$2:P$50)-SUMIF(NewControlsCapital!$A$2:$A$50,"CR",NewControlsCapital!P$2:P$50)-SUMIF(NewControlsCapital!$B$2:$B$50,"GH3",NewControlsCapital!P$2:P$50)</f>
        <v>215852.60850000006</v>
      </c>
      <c r="P121" s="8">
        <f>SUM(NewControlsCapital!Q$2:Q$50)-SUMIF(NewControlsCapital!$B$2:$B$50,"GR3",NewControlsCapital!Q$2:Q$50)-SUMIF(NewControlsCapital!$B$2:$B$50,"GR3",NewControlsCapital!Q$2:Q$50)-SUMIF(NewControlsCapital!$A$2:$A$50,"CR",NewControlsCapital!Q$2:Q$50)-SUMIF(NewControlsCapital!$B$2:$B$50,"GH3",NewControlsCapital!Q$2:Q$50)</f>
        <v>203486.88942999992</v>
      </c>
      <c r="Q121" s="8">
        <f>SUM(NewControlsCapital!R$2:R$50)-SUMIF(NewControlsCapital!$B$2:$B$50,"GR3",NewControlsCapital!R$2:R$50)-SUMIF(NewControlsCapital!$B$2:$B$50,"GR3",NewControlsCapital!R$2:R$50)-SUMIF(NewControlsCapital!$A$2:$A$50,"CR",NewControlsCapital!R$2:R$50)-SUMIF(NewControlsCapital!$B$2:$B$50,"GH3",NewControlsCapital!R$2:R$50)</f>
        <v>191129.17616000003</v>
      </c>
      <c r="R121" s="8">
        <f>SUM(NewControlsCapital!S$2:S$50)-SUMIF(NewControlsCapital!$B$2:$B$50,"GR3",NewControlsCapital!S$2:S$50)-SUMIF(NewControlsCapital!$B$2:$B$50,"GR3",NewControlsCapital!S$2:S$50)-SUMIF(NewControlsCapital!$A$2:$A$50,"CR",NewControlsCapital!S$2:S$50)-SUMIF(NewControlsCapital!$B$2:$B$50,"GH3",NewControlsCapital!S$2:S$50)</f>
        <v>179443.19459999999</v>
      </c>
      <c r="S121" s="8">
        <f>SUM(NewControlsCapital!T$2:T$50)-SUMIF(NewControlsCapital!$B$2:$B$50,"GR3",NewControlsCapital!T$2:T$50)-SUMIF(NewControlsCapital!$B$2:$B$50,"GR3",NewControlsCapital!T$2:T$50)-SUMIF(NewControlsCapital!$A$2:$A$50,"CR",NewControlsCapital!T$2:T$50)-SUMIF(NewControlsCapital!$B$2:$B$50,"GH3",NewControlsCapital!T$2:T$50)</f>
        <v>170460.85555000001</v>
      </c>
      <c r="T121" s="8">
        <f>SUM(NewControlsCapital!U$2:U$50)-SUMIF(NewControlsCapital!$B$2:$B$50,"GR3",NewControlsCapital!U$2:U$50)-SUMIF(NewControlsCapital!$B$2:$B$50,"GR3",NewControlsCapital!U$2:U$50)-SUMIF(NewControlsCapital!$A$2:$A$50,"CR",NewControlsCapital!U$2:U$50)-SUMIF(NewControlsCapital!$B$2:$B$50,"GH3",NewControlsCapital!U$2:U$50)</f>
        <v>163731.51519999999</v>
      </c>
      <c r="U121" s="8">
        <f>SUM(NewControlsCapital!V$2:V$50)-SUMIF(NewControlsCapital!$B$2:$B$50,"GR3",NewControlsCapital!V$2:V$50)-SUMIF(NewControlsCapital!$B$2:$B$50,"GR3",NewControlsCapital!V$2:V$50)-SUMIF(NewControlsCapital!$A$2:$A$50,"CR",NewControlsCapital!V$2:V$50)-SUMIF(NewControlsCapital!$B$2:$B$50,"GH3",NewControlsCapital!V$2:V$50)</f>
        <v>157829.74695</v>
      </c>
      <c r="V121" s="8">
        <f>SUM(NewControlsCapital!W$2:W$50)-SUMIF(NewControlsCapital!$B$2:$B$50,"GR3",NewControlsCapital!W$2:W$50)-SUMIF(NewControlsCapital!$B$2:$B$50,"GR3",NewControlsCapital!W$2:W$50)-SUMIF(NewControlsCapital!$A$2:$A$50,"CR",NewControlsCapital!W$2:W$50)-SUMIF(NewControlsCapital!$B$2:$B$50,"GH3",NewControlsCapital!W$2:W$50)</f>
        <v>152542.31379000004</v>
      </c>
      <c r="W121" s="8">
        <f>SUM(NewControlsCapital!X$2:X$50)-SUMIF(NewControlsCapital!$B$2:$B$50,"GR3",NewControlsCapital!X$2:X$50)-SUMIF(NewControlsCapital!$B$2:$B$50,"GR3",NewControlsCapital!X$2:X$50)-SUMIF(NewControlsCapital!$A$2:$A$50,"CR",NewControlsCapital!X$2:X$50)-SUMIF(NewControlsCapital!$B$2:$B$50,"GH3",NewControlsCapital!X$2:X$50)</f>
        <v>147254.86754000006</v>
      </c>
      <c r="X121" s="8">
        <f>SUM(NewControlsCapital!Y$2:Y$50)-SUMIF(NewControlsCapital!$B$2:$B$50,"GR3",NewControlsCapital!Y$2:Y$50)-SUMIF(NewControlsCapital!$B$2:$B$50,"GR3",NewControlsCapital!Y$2:Y$50)-SUMIF(NewControlsCapital!$A$2:$A$50,"CR",NewControlsCapital!Y$2:Y$50)-SUMIF(NewControlsCapital!$B$2:$B$50,"GH3",NewControlsCapital!Y$2:Y$50)</f>
        <v>141967.42340000003</v>
      </c>
      <c r="Y121" s="8">
        <f>SUM(NewControlsCapital!Z$2:Z$50)-SUMIF(NewControlsCapital!$B$2:$B$50,"GR3",NewControlsCapital!Z$2:Z$50)-SUMIF(NewControlsCapital!$B$2:$B$50,"GR3",NewControlsCapital!Z$2:Z$50)-SUMIF(NewControlsCapital!$A$2:$A$50,"CR",NewControlsCapital!Z$2:Z$50)-SUMIF(NewControlsCapital!$B$2:$B$50,"GH3",NewControlsCapital!Z$2:Z$50)</f>
        <v>136679.98203000001</v>
      </c>
      <c r="Z121" s="8">
        <f>SUM(NewControlsCapital!AA$2:AA$50)-SUMIF(NewControlsCapital!$B$2:$B$50,"GR3",NewControlsCapital!AA$2:AA$50)-SUMIF(NewControlsCapital!$B$2:$B$50,"GR3",NewControlsCapital!AA$2:AA$50)-SUMIF(NewControlsCapital!$A$2:$A$50,"CR",NewControlsCapital!AA$2:AA$50)-SUMIF(NewControlsCapital!$B$2:$B$50,"GH3",NewControlsCapital!AA$2:AA$50)</f>
        <v>131392.53690000006</v>
      </c>
      <c r="AA121" s="8">
        <f>SUM(NewControlsCapital!AB$2:AB$50)-SUMIF(NewControlsCapital!$B$2:$B$50,"GR3",NewControlsCapital!AB$2:AB$50)-SUMIF(NewControlsCapital!$B$2:$B$50,"GR3",NewControlsCapital!AB$2:AB$50)-SUMIF(NewControlsCapital!$A$2:$A$50,"CR",NewControlsCapital!AB$2:AB$50)-SUMIF(NewControlsCapital!$B$2:$B$50,"GH3",NewControlsCapital!AB$2:AB$50)</f>
        <v>126105.10125000009</v>
      </c>
      <c r="AB121" s="8">
        <f>SUM(NewControlsCapital!AC$2:AC$50)-SUMIF(NewControlsCapital!$B$2:$B$50,"GR3",NewControlsCapital!AC$2:AC$50)-SUMIF(NewControlsCapital!$B$2:$B$50,"GR3",NewControlsCapital!AC$2:AC$50)-SUMIF(NewControlsCapital!$A$2:$A$50,"CR",NewControlsCapital!AC$2:AC$50)-SUMIF(NewControlsCapital!$B$2:$B$50,"GH3",NewControlsCapital!AC$2:AC$50)</f>
        <v>120817.66230000003</v>
      </c>
      <c r="AC121" s="8">
        <f>SUM(NewControlsCapital!AD$2:AD$50)-SUMIF(NewControlsCapital!$B$2:$B$50,"GR3",NewControlsCapital!AD$2:AD$50)-SUMIF(NewControlsCapital!$B$2:$B$50,"GR3",NewControlsCapital!AD$2:AD$50)-SUMIF(NewControlsCapital!$A$2:$A$50,"CR",NewControlsCapital!AD$2:AD$50)-SUMIF(NewControlsCapital!$B$2:$B$50,"GH3",NewControlsCapital!AD$2:AD$50)</f>
        <v>105426.15915999998</v>
      </c>
      <c r="AD121" s="8">
        <f>SUM(NewControlsCapital!AE$2:AE$50)-SUMIF(NewControlsCapital!$B$2:$B$50,"GR3",NewControlsCapital!AE$2:AE$50)-SUMIF(NewControlsCapital!$B$2:$B$50,"GR3",NewControlsCapital!AE$2:AE$50)-SUMIF(NewControlsCapital!$A$2:$A$50,"CR",NewControlsCapital!AE$2:AE$50)-SUMIF(NewControlsCapital!$B$2:$B$50,"GH3",NewControlsCapital!AE$2:AE$50)</f>
        <v>95746.826629284405</v>
      </c>
      <c r="AE121" s="8">
        <f>SUM(NewControlsCapital!AF$2:AF$50)-SUMIF(NewControlsCapital!$B$2:$B$50,"GR3",NewControlsCapital!AF$2:AF$50)-SUMIF(NewControlsCapital!$B$2:$B$50,"GR3",NewControlsCapital!AF$2:AF$50)-SUMIF(NewControlsCapital!$A$2:$A$50,"CR",NewControlsCapital!AF$2:AF$50)-SUMIF(NewControlsCapital!$B$2:$B$50,"GH3",NewControlsCapital!AF$2:AF$50)</f>
        <v>88792.203495981725</v>
      </c>
      <c r="AF121" s="8">
        <f>SUM(NewControlsCapital!AG$2:AG$50)-SUMIF(NewControlsCapital!$B$2:$B$50,"GR3",NewControlsCapital!AG$2:AG$50)-SUMIF(NewControlsCapital!$B$2:$B$50,"GR3",NewControlsCapital!AG$2:AG$50)-SUMIF(NewControlsCapital!$A$2:$A$50,"CR",NewControlsCapital!AG$2:AG$50)-SUMIF(NewControlsCapital!$B$2:$B$50,"GH3",NewControlsCapital!AG$2:AG$50)</f>
        <v>76739.779110811287</v>
      </c>
      <c r="AG121" s="8">
        <f>SUM(NewControlsCapital!AH$2:AH$50)-SUMIF(NewControlsCapital!$B$2:$B$50,"GR3",NewControlsCapital!AH$2:AH$50)-SUMIF(NewControlsCapital!$B$2:$B$50,"GR3",NewControlsCapital!AH$2:AH$50)-SUMIF(NewControlsCapital!$A$2:$A$50,"CR",NewControlsCapital!AH$2:AH$50)-SUMIF(NewControlsCapital!$B$2:$B$50,"GH3",NewControlsCapital!AH$2:AH$50)</f>
        <v>62846.088603034645</v>
      </c>
      <c r="AH121" s="8">
        <f>SUM(NewControlsCapital!AI$2:AI$50)-SUMIF(NewControlsCapital!$B$2:$B$50,"GR3",NewControlsCapital!AI$2:AI$50)-SUMIF(NewControlsCapital!$B$2:$B$50,"GR3",NewControlsCapital!AI$2:AI$50)-SUMIF(NewControlsCapital!$A$2:$A$50,"CR",NewControlsCapital!AI$2:AI$50)-SUMIF(NewControlsCapital!$B$2:$B$50,"GH3",NewControlsCapital!AI$2:AI$50)</f>
        <v>45084.112370462433</v>
      </c>
      <c r="AI121" s="8">
        <f>SUM(NewControlsCapital!AJ$2:AJ$50)-SUMIF(NewControlsCapital!$B$2:$B$50,"GR3",NewControlsCapital!AJ$2:AJ$50)-SUMIF(NewControlsCapital!$B$2:$B$50,"GR3",NewControlsCapital!AJ$2:AJ$50)-SUMIF(NewControlsCapital!$A$2:$A$50,"CR",NewControlsCapital!AJ$2:AJ$50)-SUMIF(NewControlsCapital!$B$2:$B$50,"GH3",NewControlsCapital!AJ$2:AJ$50)</f>
        <v>35305.604586316826</v>
      </c>
      <c r="AJ121" s="8">
        <f>SUM(NewControlsCapital!AK$2:AK$50)-SUMIF(NewControlsCapital!$B$2:$B$50,"GR3",NewControlsCapital!AK$2:AK$50)-SUMIF(NewControlsCapital!$B$2:$B$50,"GR3",NewControlsCapital!AK$2:AK$50)-SUMIF(NewControlsCapital!$A$2:$A$50,"CR",NewControlsCapital!AK$2:AK$50)-SUMIF(NewControlsCapital!$B$2:$B$50,"GH3",NewControlsCapital!AK$2:AK$50)</f>
        <v>31182.547339999845</v>
      </c>
      <c r="AK121" s="8">
        <f>SUM(NewControlsCapital!AL$2:AL$50)-SUMIF(NewControlsCapital!$B$2:$B$50,"GR3",NewControlsCapital!AL$2:AL$50)-SUMIF(NewControlsCapital!$B$2:$B$50,"GR3",NewControlsCapital!AL$2:AL$50)-SUMIF(NewControlsCapital!$A$2:$A$50,"CR",NewControlsCapital!AL$2:AL$50)-SUMIF(NewControlsCapital!$B$2:$B$50,"GH3",NewControlsCapital!AL$2:AL$50)</f>
        <v>26162.135299999834</v>
      </c>
      <c r="AL121" s="8">
        <f>SUM(NewControlsCapital!AM$2:AM$50)-SUMIF(NewControlsCapital!$B$2:$B$50,"GR3",NewControlsCapital!AM$2:AM$50)-SUMIF(NewControlsCapital!$B$2:$B$50,"GR3",NewControlsCapital!AM$2:AM$50)-SUMIF(NewControlsCapital!$A$2:$A$50,"CR",NewControlsCapital!AM$2:AM$50)-SUMIF(NewControlsCapital!$B$2:$B$50,"GH3",NewControlsCapital!AM$2:AM$50)</f>
        <v>24806.525071555545</v>
      </c>
      <c r="AM121" s="8">
        <f>SUM(NewControlsCapital!AN$2:AN$50)-SUMIF(NewControlsCapital!$B$2:$B$50,"GR3",NewControlsCapital!AN$2:AN$50)-SUMIF(NewControlsCapital!$B$2:$B$50,"GR3",NewControlsCapital!AN$2:AN$50)-SUMIF(NewControlsCapital!$A$2:$A$50,"CR",NewControlsCapital!AN$2:AN$50)-SUMIF(NewControlsCapital!$B$2:$B$50,"GH3",NewControlsCapital!AN$2:AN$50)</f>
        <v>25048.068222627317</v>
      </c>
      <c r="AN121" s="8">
        <f>SUM(NewControlsCapital!AO$2:AO$50)-SUMIF(NewControlsCapital!$B$2:$B$50,"GR3",NewControlsCapital!AO$2:AO$50)-SUMIF(NewControlsCapital!$B$2:$B$50,"GR3",NewControlsCapital!AO$2:AO$50)-SUMIF(NewControlsCapital!$A$2:$A$50,"CR",NewControlsCapital!AO$2:AO$50)-SUMIF(NewControlsCapital!$B$2:$B$50,"GH3",NewControlsCapital!AO$2:AO$50)</f>
        <v>21556.345812627318</v>
      </c>
      <c r="AO121" s="8">
        <f>SUM(NewControlsCapital!AP$2:AP$50)-SUMIF(NewControlsCapital!$B$2:$B$50,"GR3",NewControlsCapital!AP$2:AP$50)-SUMIF(NewControlsCapital!$B$2:$B$50,"GR3",NewControlsCapital!AP$2:AP$50)-SUMIF(NewControlsCapital!$A$2:$A$50,"CR",NewControlsCapital!AP$2:AP$50)-SUMIF(NewControlsCapital!$B$2:$B$50,"GH3",NewControlsCapital!AP$2:AP$50)</f>
        <v>17545.766527185318</v>
      </c>
      <c r="AP121" s="8">
        <f>SUM(NewControlsCapital!AQ$2:AQ$50)-SUMIF(NewControlsCapital!$B$2:$B$50,"GR3",NewControlsCapital!AQ$2:AQ$50)-SUMIF(NewControlsCapital!$B$2:$B$50,"GR3",NewControlsCapital!AQ$2:AQ$50)-SUMIF(NewControlsCapital!$A$2:$A$50,"CR",NewControlsCapital!AQ$2:AQ$50)-SUMIF(NewControlsCapital!$B$2:$B$50,"GH3",NewControlsCapital!AQ$2:AQ$50)</f>
        <v>15402.630333692681</v>
      </c>
      <c r="AQ121" s="8">
        <f>SUM(NewControlsCapital!AR$2:AR$50)-SUMIF(NewControlsCapital!$B$2:$B$50,"GR3",NewControlsCapital!AR$2:AR$50)-SUMIF(NewControlsCapital!$B$2:$B$50,"GR3",NewControlsCapital!AR$2:AR$50)-SUMIF(NewControlsCapital!$A$2:$A$50,"CR",NewControlsCapital!AR$2:AR$50)-SUMIF(NewControlsCapital!$B$2:$B$50,"GH3",NewControlsCapital!AR$2:AR$50)</f>
        <v>14312.850433692682</v>
      </c>
      <c r="AR121" s="8">
        <f>SUM(NewControlsCapital!AS$2:AS$50)-SUMIF(NewControlsCapital!$B$2:$B$50,"GR3",NewControlsCapital!AS$2:AS$50)-SUMIF(NewControlsCapital!$B$2:$B$50,"GR3",NewControlsCapital!AS$2:AS$50)-SUMIF(NewControlsCapital!$A$2:$A$50,"CR",NewControlsCapital!AS$2:AS$50)-SUMIF(NewControlsCapital!$B$2:$B$50,"GH3",NewControlsCapital!AS$2:AS$50)</f>
        <v>11612.827638574765</v>
      </c>
      <c r="AS121" s="8">
        <f>SUM(NewControlsCapital!AT$2:AT$50)-SUMIF(NewControlsCapital!$B$2:$B$50,"GR3",NewControlsCapital!AT$2:AT$50)-SUMIF(NewControlsCapital!$B$2:$B$50,"GR3",NewControlsCapital!AT$2:AT$50)-SUMIF(NewControlsCapital!$A$2:$A$50,"CR",NewControlsCapital!AT$2:AT$50)-SUMIF(NewControlsCapital!$B$2:$B$50,"GH3",NewControlsCapital!AT$2:AT$50)</f>
        <v>5134.6258283013613</v>
      </c>
      <c r="AT121" s="8">
        <f>SUM(NewControlsCapital!AU$2:AU$50)-SUMIF(NewControlsCapital!$B$2:$B$50,"GR3",NewControlsCapital!AU$2:AU$50)-SUMIF(NewControlsCapital!$B$2:$B$50,"GR3",NewControlsCapital!AU$2:AU$50)-SUMIF(NewControlsCapital!$A$2:$A$50,"CR",NewControlsCapital!AU$2:AU$50)-SUMIF(NewControlsCapital!$B$2:$B$50,"GH3",NewControlsCapital!AU$2:AU$50)</f>
        <v>4896.8637283013622</v>
      </c>
      <c r="AU121" s="8">
        <f>SUM(NewControlsCapital!AV$2:AV$50)-SUMIF(NewControlsCapital!$B$2:$B$50,"GR3",NewControlsCapital!AV$2:AV$50)-SUMIF(NewControlsCapital!$B$2:$B$50,"GR3",NewControlsCapital!AV$2:AV$50)-SUMIF(NewControlsCapital!$A$2:$A$50,"CR",NewControlsCapital!AV$2:AV$50)-SUMIF(NewControlsCapital!$B$2:$B$50,"GH3",NewControlsCapital!AV$2:AV$50)</f>
        <v>4659.0996283013683</v>
      </c>
      <c r="AV121" s="8">
        <f>SUM(NewControlsCapital!AW$2:AW$50)-SUMIF(NewControlsCapital!$B$2:$B$50,"GR3",NewControlsCapital!AW$2:AW$50)-SUMIF(NewControlsCapital!$B$2:$B$50,"GR3",NewControlsCapital!AW$2:AW$50)-SUMIF(NewControlsCapital!$A$2:$A$50,"CR",NewControlsCapital!AW$2:AW$50)-SUMIF(NewControlsCapital!$B$2:$B$50,"GH3",NewControlsCapital!AW$2:AW$50)</f>
        <v>4421.3365283013691</v>
      </c>
      <c r="AW121" s="8">
        <f>SUM(NewControlsCapital!AX$2:AX$50)-SUMIF(NewControlsCapital!$B$2:$B$50,"GR3",NewControlsCapital!AX$2:AX$50)-SUMIF(NewControlsCapital!$B$2:$B$50,"GR3",NewControlsCapital!AX$2:AX$50)-SUMIF(NewControlsCapital!$A$2:$A$50,"CR",NewControlsCapital!AX$2:AX$50)-SUMIF(NewControlsCapital!$B$2:$B$50,"GH3",NewControlsCapital!AX$2:AX$50)</f>
        <v>3999.6720418209879</v>
      </c>
      <c r="AX121" s="8">
        <f>SUM(NewControlsCapital!AY$2:AY$50)-SUMIF(NewControlsCapital!$B$2:$B$50,"GR3",NewControlsCapital!AY$2:AY$50)-SUMIF(NewControlsCapital!$B$2:$B$50,"GR3",NewControlsCapital!AY$2:AY$50)-SUMIF(NewControlsCapital!$A$2:$A$50,"CR",NewControlsCapital!AY$2:AY$50)-SUMIF(NewControlsCapital!$B$2:$B$50,"GH3",NewControlsCapital!AY$2:AY$50)</f>
        <v>3488.9860418209882</v>
      </c>
      <c r="AY121" s="8">
        <f>SUM(NewControlsCapital!AZ$2:AZ$50)-SUMIF(NewControlsCapital!$B$2:$B$50,"GR3",NewControlsCapital!AZ$2:AZ$50)-SUMIF(NewControlsCapital!$B$2:$B$50,"GR3",NewControlsCapital!AZ$2:AZ$50)-SUMIF(NewControlsCapital!$A$2:$A$50,"CR",NewControlsCapital!AZ$2:AZ$50)-SUMIF(NewControlsCapital!$B$2:$B$50,"GH3",NewControlsCapital!AZ$2:AZ$50)</f>
        <v>253.40284182098642</v>
      </c>
      <c r="AZ121" s="8">
        <f>SUM(NewControlsCapital!BA$2:BA$50)-SUMIF(NewControlsCapital!$B$2:$B$50,"GR3",NewControlsCapital!BA$2:BA$50)-SUMIF(NewControlsCapital!$B$2:$B$50,"GR3",NewControlsCapital!BA$2:BA$50)-SUMIF(NewControlsCapital!$A$2:$A$50,"CR",NewControlsCapital!BA$2:BA$50)-SUMIF(NewControlsCapital!$B$2:$B$50,"GH3",NewControlsCapital!BA$2:BA$50)</f>
        <v>2.6035599865000016E-3</v>
      </c>
      <c r="BA121" s="8">
        <f>SUM(NewControlsCapital!BB$2:BB$50)-SUMIF(NewControlsCapital!$B$2:$B$50,"GR3",NewControlsCapital!BB$2:BB$50)-SUMIF(NewControlsCapital!$B$2:$B$50,"GR3",NewControlsCapital!BB$2:BB$50)-SUMIF(NewControlsCapital!$A$2:$A$50,"CR",NewControlsCapital!BB$2:BB$50)-SUMIF(NewControlsCapital!$B$2:$B$50,"GH3",NewControlsCapital!BB$2:BB$50)</f>
        <v>0</v>
      </c>
      <c r="BB121" s="8">
        <f>SUM(NewControlsCapital!BC$2:BC$50)-SUMIF(NewControlsCapital!$B$2:$B$50,"GR3",NewControlsCapital!BC$2:BC$50)-SUMIF(NewControlsCapital!$B$2:$B$50,"GR3",NewControlsCapital!BC$2:BC$50)-SUMIF(NewControlsCapital!$A$2:$A$50,"CR",NewControlsCapital!BC$2:BC$50)-SUMIF(NewControlsCapital!$B$2:$B$50,"GH3",NewControlsCapital!BC$2:BC$50)</f>
        <v>0</v>
      </c>
      <c r="BC121" s="8">
        <f>SUM(NewControlsCapital!BD$2:BD$50)-SUMIF(NewControlsCapital!$B$2:$B$50,"GR3",NewControlsCapital!BD$2:BD$50)-SUMIF(NewControlsCapital!$B$2:$B$50,"GR3",NewControlsCapital!BD$2:BD$50)-SUMIF(NewControlsCapital!$A$2:$A$50,"CR",NewControlsCapital!BD$2:BD$50)-SUMIF(NewControlsCapital!$B$2:$B$50,"GH3",NewControlsCapital!BD$2:BD$50)</f>
        <v>0</v>
      </c>
      <c r="BD121" s="8">
        <f>SUM(NewControlsCapital!BE$2:BE$50)-SUMIF(NewControlsCapital!$B$2:$B$50,"GR3",NewControlsCapital!BE$2:BE$50)-SUMIF(NewControlsCapital!$B$2:$B$50,"GR3",NewControlsCapital!BE$2:BE$50)-SUMIF(NewControlsCapital!$A$2:$A$50,"CR",NewControlsCapital!BE$2:BE$50)-SUMIF(NewControlsCapital!$B$2:$B$50,"GH3",NewControlsCapital!BE$2:BE$50)</f>
        <v>0</v>
      </c>
      <c r="BE121" s="8">
        <f>SUM(NewControlsCapital!BF$2:BF$50)-SUMIF(NewControlsCapital!$B$2:$B$50,"GR3",NewControlsCapital!BF$2:BF$50)-SUMIF(NewControlsCapital!$B$2:$B$50,"GR3",NewControlsCapital!BF$2:BF$50)-SUMIF(NewControlsCapital!$A$2:$A$50,"CR",NewControlsCapital!BF$2:BF$50)-SUMIF(NewControlsCapital!$B$2:$B$50,"GH3",NewControlsCapital!BF$2:BF$50)</f>
        <v>0</v>
      </c>
      <c r="BF121" s="8">
        <f>SUM(NewControlsCapital!BG$2:BG$50)-SUMIF(NewControlsCapital!$B$2:$B$50,"GR3",NewControlsCapital!BG$2:BG$50)-SUMIF(NewControlsCapital!$B$2:$B$50,"GR3",NewControlsCapital!BG$2:BG$50)-SUMIF(NewControlsCapital!$A$2:$A$50,"CR",NewControlsCapital!BG$2:BG$50)-SUMIF(NewControlsCapital!$B$2:$B$50,"GH3",NewControlsCapital!BG$2:BG$50)</f>
        <v>0</v>
      </c>
      <c r="BG121" s="8">
        <f>SUM(NewControlsCapital!BH$2:BH$50)-SUMIF(NewControlsCapital!$B$2:$B$50,"GR3",NewControlsCapital!BH$2:BH$50)-SUMIF(NewControlsCapital!$B$2:$B$50,"GR3",NewControlsCapital!BH$2:BH$50)-SUMIF(NewControlsCapital!$A$2:$A$50,"CR",NewControlsCapital!BH$2:BH$50)-SUMIF(NewControlsCapital!$B$2:$B$50,"GH3",NewControlsCapital!BH$2:BH$50)</f>
        <v>0</v>
      </c>
      <c r="BH121" s="8">
        <f>SUM(NewControlsCapital!BI$2:BI$50)-SUMIF(NewControlsCapital!$B$2:$B$50,"GR3",NewControlsCapital!BI$2:BI$50)-SUMIF(NewControlsCapital!$B$2:$B$50,"GR3",NewControlsCapital!BI$2:BI$50)-SUMIF(NewControlsCapital!$A$2:$A$50,"CR",NewControlsCapital!BI$2:BI$50)-SUMIF(NewControlsCapital!$B$2:$B$50,"GH3",NewControlsCapital!BI$2:BI$50)</f>
        <v>0</v>
      </c>
      <c r="BI121" s="8">
        <f>SUM(NewControlsCapital!BJ$2:BJ$50)-SUMIF(NewControlsCapital!$B$2:$B$50,"GR3",NewControlsCapital!BJ$2:BJ$50)-SUMIF(NewControlsCapital!$B$2:$B$50,"GR3",NewControlsCapital!BJ$2:BJ$50)-SUMIF(NewControlsCapital!$A$2:$A$50,"CR",NewControlsCapital!BJ$2:BJ$50)-SUMIF(NewControlsCapital!$B$2:$B$50,"GH3",NewControlsCapital!BJ$2:BJ$50)</f>
        <v>0</v>
      </c>
      <c r="BJ121" s="8">
        <f>SUM(NewControlsCapital!BK$2:BK$50)-SUMIF(NewControlsCapital!$B$2:$B$50,"GR3",NewControlsCapital!BK$2:BK$50)-SUMIF(NewControlsCapital!$B$2:$B$50,"GR3",NewControlsCapital!BK$2:BK$50)-SUMIF(NewControlsCapital!$A$2:$A$50,"CR",NewControlsCapital!BK$2:BK$50)-SUMIF(NewControlsCapital!$B$2:$B$50,"GH3",NewControlsCapital!BK$2:BK$50)</f>
        <v>0</v>
      </c>
      <c r="BK121" s="8">
        <f>SUM(NewControlsCapital!BL$2:BL$50)-SUMIF(NewControlsCapital!$B$2:$B$50,"GR3",NewControlsCapital!BL$2:BL$50)-SUMIF(NewControlsCapital!$B$2:$B$50,"GR3",NewControlsCapital!BL$2:BL$50)-SUMIF(NewControlsCapital!$A$2:$A$50,"CR",NewControlsCapital!BL$2:BL$50)-SUMIF(NewControlsCapital!$B$2:$B$50,"GH3",NewControlsCapital!BL$2:BL$50)</f>
        <v>0</v>
      </c>
      <c r="BL121" s="8">
        <f>SUM(NewControlsCapital!BM$2:BM$50)-SUMIF(NewControlsCapital!$B$2:$B$50,"GR3",NewControlsCapital!BM$2:BM$50)-SUMIF(NewControlsCapital!$B$2:$B$50,"GR3",NewControlsCapital!BM$2:BM$50)-SUMIF(NewControlsCapital!$A$2:$A$50,"CR",NewControlsCapital!BM$2:BM$50)-SUMIF(NewControlsCapital!$B$2:$B$50,"GH3",NewControlsCapital!BM$2:BM$50)</f>
        <v>0</v>
      </c>
      <c r="BM121" s="8">
        <f>SUM(NewControlsCapital!BN$2:BN$50)-SUMIF(NewControlsCapital!$B$2:$B$50,"GR3",NewControlsCapital!BN$2:BN$50)-SUMIF(NewControlsCapital!$B$2:$B$50,"GR3",NewControlsCapital!BN$2:BN$50)-SUMIF(NewControlsCapital!$A$2:$A$50,"CR",NewControlsCapital!BN$2:BN$50)-SUMIF(NewControlsCapital!$B$2:$B$50,"GH3",NewControlsCapital!BN$2:BN$50)</f>
        <v>0</v>
      </c>
      <c r="BN121" s="8">
        <f>SUM(NewControlsCapital!BO$2:BO$50)-SUMIF(NewControlsCapital!$B$2:$B$50,"GR3",NewControlsCapital!BO$2:BO$50)-SUMIF(NewControlsCapital!$B$2:$B$50,"GR3",NewControlsCapital!BO$2:BO$50)-SUMIF(NewControlsCapital!$A$2:$A$50,"CR",NewControlsCapital!BO$2:BO$50)-SUMIF(NewControlsCapital!$B$2:$B$50,"GH3",NewControlsCapital!BO$2:BO$50)</f>
        <v>0</v>
      </c>
      <c r="BO121" s="8">
        <f>SUM(NewControlsCapital!BP$2:BP$50)-SUMIF(NewControlsCapital!$B$2:$B$50,"GR3",NewControlsCapital!BP$2:BP$50)-SUMIF(NewControlsCapital!$B$2:$B$50,"GR3",NewControlsCapital!BP$2:BP$50)-SUMIF(NewControlsCapital!$A$2:$A$50,"CR",NewControlsCapital!BP$2:BP$50)-SUMIF(NewControlsCapital!$B$2:$B$50,"GH3",NewControlsCapital!BP$2:BP$50)</f>
        <v>0</v>
      </c>
      <c r="BP121" s="8">
        <f>SUM(NewControlsCapital!BQ$2:BQ$50)-SUMIF(NewControlsCapital!$B$2:$B$50,"GR3",NewControlsCapital!BQ$2:BQ$50)-SUMIF(NewControlsCapital!$B$2:$B$50,"GR3",NewControlsCapital!BQ$2:BQ$50)-SUMIF(NewControlsCapital!$A$2:$A$50,"CR",NewControlsCapital!BQ$2:BQ$50)-SUMIF(NewControlsCapital!$B$2:$B$50,"GH3",NewControlsCapital!BQ$2:BQ$50)</f>
        <v>0</v>
      </c>
      <c r="BQ121" s="8">
        <f>SUM(NewControlsCapital!BR$2:BR$50)-SUMIF(NewControlsCapital!$B$2:$B$50,"GR3",NewControlsCapital!BR$2:BR$50)-SUMIF(NewControlsCapital!$B$2:$B$50,"GR3",NewControlsCapital!BR$2:BR$50)-SUMIF(NewControlsCapital!$A$2:$A$50,"CR",NewControlsCapital!BR$2:BR$50)-SUMIF(NewControlsCapital!$B$2:$B$50,"GH3",NewControlsCapital!BR$2:BR$50)</f>
        <v>0</v>
      </c>
      <c r="BR121" s="8">
        <f>SUM(NewControlsCapital!BS$2:BS$50)-SUMIF(NewControlsCapital!$B$2:$B$50,"GR3",NewControlsCapital!BS$2:BS$50)-SUMIF(NewControlsCapital!$B$2:$B$50,"GR3",NewControlsCapital!BS$2:BS$50)-SUMIF(NewControlsCapital!$A$2:$A$50,"CR",NewControlsCapital!BS$2:BS$50)-SUMIF(NewControlsCapital!$B$2:$B$50,"GH3",NewControlsCapital!BS$2:BS$50)</f>
        <v>0</v>
      </c>
      <c r="BS121" s="8">
        <f>SUM(NewControlsCapital!BT$2:BT$50)-SUMIF(NewControlsCapital!$B$2:$B$50,"GR3",NewControlsCapital!BT$2:BT$50)-SUMIF(NewControlsCapital!$B$2:$B$50,"GR3",NewControlsCapital!BT$2:BT$50)-SUMIF(NewControlsCapital!$A$2:$A$50,"CR",NewControlsCapital!BT$2:BT$50)-SUMIF(NewControlsCapital!$B$2:$B$50,"GH3",NewControlsCapital!BT$2:BT$50)</f>
        <v>0</v>
      </c>
    </row>
    <row r="122" spans="2:71" x14ac:dyDescent="0.3">
      <c r="B122" s="24" t="str">
        <f t="shared" si="58"/>
        <v>Retire TY GR3 CR and GH1</v>
      </c>
      <c r="C122" s="23">
        <f t="shared" si="57"/>
        <v>2314.8594771054527</v>
      </c>
      <c r="D122" s="8">
        <f>SUM(NewControlsCapital!E$2:E$50)-SUMIF(NewControlsCapital!$B$2:$B$50,"GR3",NewControlsCapital!E$2:E$50)-SUMIF(NewControlsCapital!$B$2:$B$50,"GR3",NewControlsCapital!E$2:E$50)-SUMIF(NewControlsCapital!$A$2:$A$50,"CR",NewControlsCapital!E$2:E$50)-SUMIF(NewControlsCapital!$B$2:$B$50,"GH1",NewControlsCapital!E$2:E$50)</f>
        <v>1599.5990800000006</v>
      </c>
      <c r="E122" s="8">
        <f>SUM(NewControlsCapital!F$2:F$50)-SUMIF(NewControlsCapital!$B$2:$B$50,"GR3",NewControlsCapital!F$2:F$50)-SUMIF(NewControlsCapital!$B$2:$B$50,"GR3",NewControlsCapital!F$2:F$50)-SUMIF(NewControlsCapital!$A$2:$A$50,"CR",NewControlsCapital!F$2:F$50)-SUMIF(NewControlsCapital!$B$2:$B$50,"GH1",NewControlsCapital!F$2:F$50)</f>
        <v>32546.070200000002</v>
      </c>
      <c r="F122" s="8">
        <f>SUM(NewControlsCapital!G$2:G$50)-SUMIF(NewControlsCapital!$B$2:$B$50,"GR3",NewControlsCapital!G$2:G$50)-SUMIF(NewControlsCapital!$B$2:$B$50,"GR3",NewControlsCapital!G$2:G$50)-SUMIF(NewControlsCapital!$A$2:$A$50,"CR",NewControlsCapital!G$2:G$50)-SUMIF(NewControlsCapital!$B$2:$B$50,"GH1",NewControlsCapital!G$2:G$50)</f>
        <v>94780.605680000008</v>
      </c>
      <c r="G122" s="8">
        <f>SUM(NewControlsCapital!H$2:H$50)-SUMIF(NewControlsCapital!$B$2:$B$50,"GR3",NewControlsCapital!H$2:H$50)-SUMIF(NewControlsCapital!$B$2:$B$50,"GR3",NewControlsCapital!H$2:H$50)-SUMIF(NewControlsCapital!$A$2:$A$50,"CR",NewControlsCapital!H$2:H$50)-SUMIF(NewControlsCapital!$B$2:$B$50,"GH1",NewControlsCapital!H$2:H$50)</f>
        <v>170111.20389999991</v>
      </c>
      <c r="H122" s="8">
        <f>SUM(NewControlsCapital!I$2:I$50)-SUMIF(NewControlsCapital!$B$2:$B$50,"GR3",NewControlsCapital!I$2:I$50)-SUMIF(NewControlsCapital!$B$2:$B$50,"GR3",NewControlsCapital!I$2:I$50)-SUMIF(NewControlsCapital!$A$2:$A$50,"CR",NewControlsCapital!I$2:I$50)-SUMIF(NewControlsCapital!$B$2:$B$50,"GH1",NewControlsCapital!I$2:I$50)</f>
        <v>266096.86229999992</v>
      </c>
      <c r="I122" s="8">
        <f>SUM(NewControlsCapital!J$2:J$50)-SUMIF(NewControlsCapital!$B$2:$B$50,"GR3",NewControlsCapital!J$2:J$50)-SUMIF(NewControlsCapital!$B$2:$B$50,"GR3",NewControlsCapital!J$2:J$50)-SUMIF(NewControlsCapital!$A$2:$A$50,"CR",NewControlsCapital!J$2:J$50)-SUMIF(NewControlsCapital!$B$2:$B$50,"GH1",NewControlsCapital!J$2:J$50)</f>
        <v>294893.54970000009</v>
      </c>
      <c r="J122" s="8">
        <f>SUM(NewControlsCapital!K$2:K$50)-SUMIF(NewControlsCapital!$B$2:$B$50,"GR3",NewControlsCapital!K$2:K$50)-SUMIF(NewControlsCapital!$B$2:$B$50,"GR3",NewControlsCapital!K$2:K$50)-SUMIF(NewControlsCapital!$A$2:$A$50,"CR",NewControlsCapital!K$2:K$50)-SUMIF(NewControlsCapital!$B$2:$B$50,"GH1",NewControlsCapital!K$2:K$50)</f>
        <v>282734.1271000001</v>
      </c>
      <c r="K122" s="8">
        <f>SUM(NewControlsCapital!L$2:L$50)-SUMIF(NewControlsCapital!$B$2:$B$50,"GR3",NewControlsCapital!L$2:L$50)-SUMIF(NewControlsCapital!$B$2:$B$50,"GR3",NewControlsCapital!L$2:L$50)-SUMIF(NewControlsCapital!$A$2:$A$50,"CR",NewControlsCapital!L$2:L$50)-SUMIF(NewControlsCapital!$B$2:$B$50,"GH1",NewControlsCapital!L$2:L$50)</f>
        <v>269064.24760000006</v>
      </c>
      <c r="L122" s="8">
        <f>SUM(NewControlsCapital!M$2:M$50)-SUMIF(NewControlsCapital!$B$2:$B$50,"GR3",NewControlsCapital!M$2:M$50)-SUMIF(NewControlsCapital!$B$2:$B$50,"GR3",NewControlsCapital!M$2:M$50)-SUMIF(NewControlsCapital!$A$2:$A$50,"CR",NewControlsCapital!M$2:M$50)-SUMIF(NewControlsCapital!$B$2:$B$50,"GH1",NewControlsCapital!M$2:M$50)</f>
        <v>256295.18740000002</v>
      </c>
      <c r="M122" s="8">
        <f>SUM(NewControlsCapital!N$2:N$50)-SUMIF(NewControlsCapital!$B$2:$B$50,"GR3",NewControlsCapital!N$2:N$50)-SUMIF(NewControlsCapital!$B$2:$B$50,"GR3",NewControlsCapital!N$2:N$50)-SUMIF(NewControlsCapital!$A$2:$A$50,"CR",NewControlsCapital!N$2:N$50)-SUMIF(NewControlsCapital!$B$2:$B$50,"GH1",NewControlsCapital!N$2:N$50)</f>
        <v>243849.47759999993</v>
      </c>
      <c r="N122" s="8">
        <f>SUM(NewControlsCapital!O$2:O$50)-SUMIF(NewControlsCapital!$B$2:$B$50,"GR3",NewControlsCapital!O$2:O$50)-SUMIF(NewControlsCapital!$B$2:$B$50,"GR3",NewControlsCapital!O$2:O$50)-SUMIF(NewControlsCapital!$A$2:$A$50,"CR",NewControlsCapital!O$2:O$50)-SUMIF(NewControlsCapital!$B$2:$B$50,"GH1",NewControlsCapital!O$2:O$50)</f>
        <v>231492.34580000007</v>
      </c>
      <c r="O122" s="8">
        <f>SUM(NewControlsCapital!P$2:P$50)-SUMIF(NewControlsCapital!$B$2:$B$50,"GR3",NewControlsCapital!P$2:P$50)-SUMIF(NewControlsCapital!$B$2:$B$50,"GR3",NewControlsCapital!P$2:P$50)-SUMIF(NewControlsCapital!$A$2:$A$50,"CR",NewControlsCapital!P$2:P$50)-SUMIF(NewControlsCapital!$B$2:$B$50,"GH1",NewControlsCapital!P$2:P$50)</f>
        <v>219135.20250000004</v>
      </c>
      <c r="P122" s="8">
        <f>SUM(NewControlsCapital!Q$2:Q$50)-SUMIF(NewControlsCapital!$B$2:$B$50,"GR3",NewControlsCapital!Q$2:Q$50)-SUMIF(NewControlsCapital!$B$2:$B$50,"GR3",NewControlsCapital!Q$2:Q$50)-SUMIF(NewControlsCapital!$A$2:$A$50,"CR",NewControlsCapital!Q$2:Q$50)-SUMIF(NewControlsCapital!$B$2:$B$50,"GH1",NewControlsCapital!Q$2:Q$50)</f>
        <v>206778.05842999995</v>
      </c>
      <c r="Q122" s="8">
        <f>SUM(NewControlsCapital!R$2:R$50)-SUMIF(NewControlsCapital!$B$2:$B$50,"GR3",NewControlsCapital!R$2:R$50)-SUMIF(NewControlsCapital!$B$2:$B$50,"GR3",NewControlsCapital!R$2:R$50)-SUMIF(NewControlsCapital!$A$2:$A$50,"CR",NewControlsCapital!R$2:R$50)-SUMIF(NewControlsCapital!$B$2:$B$50,"GH1",NewControlsCapital!R$2:R$50)</f>
        <v>194428.91016000003</v>
      </c>
      <c r="R122" s="8">
        <f>SUM(NewControlsCapital!S$2:S$50)-SUMIF(NewControlsCapital!$B$2:$B$50,"GR3",NewControlsCapital!S$2:S$50)-SUMIF(NewControlsCapital!$B$2:$B$50,"GR3",NewControlsCapital!S$2:S$50)-SUMIF(NewControlsCapital!$A$2:$A$50,"CR",NewControlsCapital!S$2:S$50)-SUMIF(NewControlsCapital!$B$2:$B$50,"GH1",NewControlsCapital!S$2:S$50)</f>
        <v>182513.67059999998</v>
      </c>
      <c r="S122" s="8">
        <f>SUM(NewControlsCapital!T$2:T$50)-SUMIF(NewControlsCapital!$B$2:$B$50,"GR3",NewControlsCapital!T$2:T$50)-SUMIF(NewControlsCapital!$B$2:$B$50,"GR3",NewControlsCapital!T$2:T$50)-SUMIF(NewControlsCapital!$A$2:$A$50,"CR",NewControlsCapital!T$2:T$50)-SUMIF(NewControlsCapital!$B$2:$B$50,"GH1",NewControlsCapital!T$2:T$50)</f>
        <v>173064.82255000001</v>
      </c>
      <c r="T122" s="8">
        <f>SUM(NewControlsCapital!U$2:U$50)-SUMIF(NewControlsCapital!$B$2:$B$50,"GR3",NewControlsCapital!U$2:U$50)-SUMIF(NewControlsCapital!$B$2:$B$50,"GR3",NewControlsCapital!U$2:U$50)-SUMIF(NewControlsCapital!$A$2:$A$50,"CR",NewControlsCapital!U$2:U$50)-SUMIF(NewControlsCapital!$B$2:$B$50,"GH1",NewControlsCapital!U$2:U$50)</f>
        <v>166130.6262</v>
      </c>
      <c r="U122" s="8">
        <f>SUM(NewControlsCapital!V$2:V$50)-SUMIF(NewControlsCapital!$B$2:$B$50,"GR3",NewControlsCapital!V$2:V$50)-SUMIF(NewControlsCapital!$B$2:$B$50,"GR3",NewControlsCapital!V$2:V$50)-SUMIF(NewControlsCapital!$A$2:$A$50,"CR",NewControlsCapital!V$2:V$50)-SUMIF(NewControlsCapital!$B$2:$B$50,"GH1",NewControlsCapital!V$2:V$50)</f>
        <v>160290.61095</v>
      </c>
      <c r="V122" s="8">
        <f>SUM(NewControlsCapital!W$2:W$50)-SUMIF(NewControlsCapital!$B$2:$B$50,"GR3",NewControlsCapital!W$2:W$50)-SUMIF(NewControlsCapital!$B$2:$B$50,"GR3",NewControlsCapital!W$2:W$50)-SUMIF(NewControlsCapital!$A$2:$A$50,"CR",NewControlsCapital!W$2:W$50)-SUMIF(NewControlsCapital!$B$2:$B$50,"GH1",NewControlsCapital!W$2:W$50)</f>
        <v>155070.48379000003</v>
      </c>
      <c r="W122" s="8">
        <f>SUM(NewControlsCapital!X$2:X$50)-SUMIF(NewControlsCapital!$B$2:$B$50,"GR3",NewControlsCapital!X$2:X$50)-SUMIF(NewControlsCapital!$B$2:$B$50,"GR3",NewControlsCapital!X$2:X$50)-SUMIF(NewControlsCapital!$A$2:$A$50,"CR",NewControlsCapital!X$2:X$50)-SUMIF(NewControlsCapital!$B$2:$B$50,"GH1",NewControlsCapital!X$2:X$50)</f>
        <v>149850.34674000004</v>
      </c>
      <c r="X122" s="8">
        <f>SUM(NewControlsCapital!Y$2:Y$50)-SUMIF(NewControlsCapital!$B$2:$B$50,"GR3",NewControlsCapital!Y$2:Y$50)-SUMIF(NewControlsCapital!$B$2:$B$50,"GR3",NewControlsCapital!Y$2:Y$50)-SUMIF(NewControlsCapital!$A$2:$A$50,"CR",NewControlsCapital!Y$2:Y$50)-SUMIF(NewControlsCapital!$B$2:$B$50,"GH1",NewControlsCapital!Y$2:Y$50)</f>
        <v>144630.21950000004</v>
      </c>
      <c r="Y122" s="8">
        <f>SUM(NewControlsCapital!Z$2:Z$50)-SUMIF(NewControlsCapital!$B$2:$B$50,"GR3",NewControlsCapital!Z$2:Z$50)-SUMIF(NewControlsCapital!$B$2:$B$50,"GR3",NewControlsCapital!Z$2:Z$50)-SUMIF(NewControlsCapital!$A$2:$A$50,"CR",NewControlsCapital!Z$2:Z$50)-SUMIF(NewControlsCapital!$B$2:$B$50,"GH1",NewControlsCapital!Z$2:Z$50)</f>
        <v>139410.08543000001</v>
      </c>
      <c r="Z122" s="8">
        <f>SUM(NewControlsCapital!AA$2:AA$50)-SUMIF(NewControlsCapital!$B$2:$B$50,"GR3",NewControlsCapital!AA$2:AA$50)-SUMIF(NewControlsCapital!$B$2:$B$50,"GR3",NewControlsCapital!AA$2:AA$50)-SUMIF(NewControlsCapital!$A$2:$A$50,"CR",NewControlsCapital!AA$2:AA$50)-SUMIF(NewControlsCapital!$B$2:$B$50,"GH1",NewControlsCapital!AA$2:AA$50)</f>
        <v>134189.94780000005</v>
      </c>
      <c r="AA122" s="8">
        <f>SUM(NewControlsCapital!AB$2:AB$50)-SUMIF(NewControlsCapital!$B$2:$B$50,"GR3",NewControlsCapital!AB$2:AB$50)-SUMIF(NewControlsCapital!$B$2:$B$50,"GR3",NewControlsCapital!AB$2:AB$50)-SUMIF(NewControlsCapital!$A$2:$A$50,"CR",NewControlsCapital!AB$2:AB$50)-SUMIF(NewControlsCapital!$B$2:$B$50,"GH1",NewControlsCapital!AB$2:AB$50)</f>
        <v>128969.8203500001</v>
      </c>
      <c r="AB122" s="8">
        <f>SUM(NewControlsCapital!AC$2:AC$50)-SUMIF(NewControlsCapital!$B$2:$B$50,"GR3",NewControlsCapital!AC$2:AC$50)-SUMIF(NewControlsCapital!$B$2:$B$50,"GR3",NewControlsCapital!AC$2:AC$50)-SUMIF(NewControlsCapital!$A$2:$A$50,"CR",NewControlsCapital!AC$2:AC$50)-SUMIF(NewControlsCapital!$B$2:$B$50,"GH1",NewControlsCapital!AC$2:AC$50)</f>
        <v>123749.69880000001</v>
      </c>
      <c r="AC122" s="8">
        <f>SUM(NewControlsCapital!AD$2:AD$50)-SUMIF(NewControlsCapital!$B$2:$B$50,"GR3",NewControlsCapital!AD$2:AD$50)-SUMIF(NewControlsCapital!$B$2:$B$50,"GR3",NewControlsCapital!AD$2:AD$50)-SUMIF(NewControlsCapital!$A$2:$A$50,"CR",NewControlsCapital!AD$2:AD$50)-SUMIF(NewControlsCapital!$B$2:$B$50,"GH1",NewControlsCapital!AD$2:AD$50)</f>
        <v>108425.50315999999</v>
      </c>
      <c r="AD122" s="8">
        <f>SUM(NewControlsCapital!AE$2:AE$50)-SUMIF(NewControlsCapital!$B$2:$B$50,"GR3",NewControlsCapital!AE$2:AE$50)-SUMIF(NewControlsCapital!$B$2:$B$50,"GR3",NewControlsCapital!AE$2:AE$50)-SUMIF(NewControlsCapital!$A$2:$A$50,"CR",NewControlsCapital!AE$2:AE$50)-SUMIF(NewControlsCapital!$B$2:$B$50,"GH1",NewControlsCapital!AE$2:AE$50)</f>
        <v>98813.4809292844</v>
      </c>
      <c r="AE122" s="8">
        <f>SUM(NewControlsCapital!AF$2:AF$50)-SUMIF(NewControlsCapital!$B$2:$B$50,"GR3",NewControlsCapital!AF$2:AF$50)-SUMIF(NewControlsCapital!$B$2:$B$50,"GR3",NewControlsCapital!AF$2:AF$50)-SUMIF(NewControlsCapital!$A$2:$A$50,"CR",NewControlsCapital!AF$2:AF$50)-SUMIF(NewControlsCapital!$B$2:$B$50,"GH1",NewControlsCapital!AF$2:AF$50)</f>
        <v>91926.168195981736</v>
      </c>
      <c r="AF122" s="8">
        <f>SUM(NewControlsCapital!AG$2:AG$50)-SUMIF(NewControlsCapital!$B$2:$B$50,"GR3",NewControlsCapital!AG$2:AG$50)-SUMIF(NewControlsCapital!$B$2:$B$50,"GR3",NewControlsCapital!AG$2:AG$50)-SUMIF(NewControlsCapital!$A$2:$A$50,"CR",NewControlsCapital!AG$2:AG$50)-SUMIF(NewControlsCapital!$B$2:$B$50,"GH1",NewControlsCapital!AG$2:AG$50)</f>
        <v>79941.055110811285</v>
      </c>
      <c r="AG122" s="8">
        <f>SUM(NewControlsCapital!AH$2:AH$50)-SUMIF(NewControlsCapital!$B$2:$B$50,"GR3",NewControlsCapital!AH$2:AH$50)-SUMIF(NewControlsCapital!$B$2:$B$50,"GR3",NewControlsCapital!AH$2:AH$50)-SUMIF(NewControlsCapital!$A$2:$A$50,"CR",NewControlsCapital!AH$2:AH$50)-SUMIF(NewControlsCapital!$B$2:$B$50,"GH1",NewControlsCapital!AH$2:AH$50)</f>
        <v>69660.996303034641</v>
      </c>
      <c r="AH122" s="8">
        <f>SUM(NewControlsCapital!AI$2:AI$50)-SUMIF(NewControlsCapital!$B$2:$B$50,"GR3",NewControlsCapital!AI$2:AI$50)-SUMIF(NewControlsCapital!$B$2:$B$50,"GR3",NewControlsCapital!AI$2:AI$50)-SUMIF(NewControlsCapital!$A$2:$A$50,"CR",NewControlsCapital!AI$2:AI$50)-SUMIF(NewControlsCapital!$B$2:$B$50,"GH1",NewControlsCapital!AI$2:AI$50)</f>
        <v>54267.397753034682</v>
      </c>
      <c r="AI122" s="8">
        <f>SUM(NewControlsCapital!AJ$2:AJ$50)-SUMIF(NewControlsCapital!$B$2:$B$50,"GR3",NewControlsCapital!AJ$2:AJ$50)-SUMIF(NewControlsCapital!$B$2:$B$50,"GR3",NewControlsCapital!AJ$2:AJ$50)-SUMIF(NewControlsCapital!$A$2:$A$50,"CR",NewControlsCapital!AJ$2:AJ$50)-SUMIF(NewControlsCapital!$B$2:$B$50,"GH1",NewControlsCapital!AJ$2:AJ$50)</f>
        <v>44165.244868889073</v>
      </c>
      <c r="AJ122" s="8">
        <f>SUM(NewControlsCapital!AK$2:AK$50)-SUMIF(NewControlsCapital!$B$2:$B$50,"GR3",NewControlsCapital!AK$2:AK$50)-SUMIF(NewControlsCapital!$B$2:$B$50,"GR3",NewControlsCapital!AK$2:AK$50)-SUMIF(NewControlsCapital!$A$2:$A$50,"CR",NewControlsCapital!AK$2:AK$50)-SUMIF(NewControlsCapital!$B$2:$B$50,"GH1",NewControlsCapital!AK$2:AK$50)</f>
        <v>39718.54252257209</v>
      </c>
      <c r="AK122" s="8">
        <f>SUM(NewControlsCapital!AL$2:AL$50)-SUMIF(NewControlsCapital!$B$2:$B$50,"GR3",NewControlsCapital!AL$2:AL$50)-SUMIF(NewControlsCapital!$B$2:$B$50,"GR3",NewControlsCapital!AL$2:AL$50)-SUMIF(NewControlsCapital!$A$2:$A$50,"CR",NewControlsCapital!AL$2:AL$50)-SUMIF(NewControlsCapital!$B$2:$B$50,"GH1",NewControlsCapital!AL$2:AL$50)</f>
        <v>34374.484382572082</v>
      </c>
      <c r="AL122" s="8">
        <f>SUM(NewControlsCapital!AM$2:AM$50)-SUMIF(NewControlsCapital!$B$2:$B$50,"GR3",NewControlsCapital!AM$2:AM$50)-SUMIF(NewControlsCapital!$B$2:$B$50,"GR3",NewControlsCapital!AM$2:AM$50)-SUMIF(NewControlsCapital!$A$2:$A$50,"CR",NewControlsCapital!AM$2:AM$50)-SUMIF(NewControlsCapital!$B$2:$B$50,"GH1",NewControlsCapital!AM$2:AM$50)</f>
        <v>32695.228054127794</v>
      </c>
      <c r="AM122" s="8">
        <f>SUM(NewControlsCapital!AN$2:AN$50)-SUMIF(NewControlsCapital!$B$2:$B$50,"GR3",NewControlsCapital!AN$2:AN$50)-SUMIF(NewControlsCapital!$B$2:$B$50,"GR3",NewControlsCapital!AN$2:AN$50)-SUMIF(NewControlsCapital!$A$2:$A$50,"CR",NewControlsCapital!AN$2:AN$50)-SUMIF(NewControlsCapital!$B$2:$B$50,"GH1",NewControlsCapital!AN$2:AN$50)</f>
        <v>32613.126005199567</v>
      </c>
      <c r="AN122" s="8">
        <f>SUM(NewControlsCapital!AO$2:AO$50)-SUMIF(NewControlsCapital!$B$2:$B$50,"GR3",NewControlsCapital!AO$2:AO$50)-SUMIF(NewControlsCapital!$B$2:$B$50,"GR3",NewControlsCapital!AO$2:AO$50)-SUMIF(NewControlsCapital!$A$2:$A$50,"CR",NewControlsCapital!AO$2:AO$50)-SUMIF(NewControlsCapital!$B$2:$B$50,"GH1",NewControlsCapital!AO$2:AO$50)</f>
        <v>28797.75749519957</v>
      </c>
      <c r="AO122" s="8">
        <f>SUM(NewControlsCapital!AP$2:AP$50)-SUMIF(NewControlsCapital!$B$2:$B$50,"GR3",NewControlsCapital!AP$2:AP$50)-SUMIF(NewControlsCapital!$B$2:$B$50,"GR3",NewControlsCapital!AP$2:AP$50)-SUMIF(NewControlsCapital!$A$2:$A$50,"CR",NewControlsCapital!AP$2:AP$50)-SUMIF(NewControlsCapital!$B$2:$B$50,"GH1",NewControlsCapital!AP$2:AP$50)</f>
        <v>24463.533109757569</v>
      </c>
      <c r="AP122" s="8">
        <f>SUM(NewControlsCapital!AQ$2:AQ$50)-SUMIF(NewControlsCapital!$B$2:$B$50,"GR3",NewControlsCapital!AQ$2:AQ$50)-SUMIF(NewControlsCapital!$B$2:$B$50,"GR3",NewControlsCapital!AQ$2:AQ$50)-SUMIF(NewControlsCapital!$A$2:$A$50,"CR",NewControlsCapital!AQ$2:AQ$50)-SUMIF(NewControlsCapital!$B$2:$B$50,"GH1",NewControlsCapital!AQ$2:AQ$50)</f>
        <v>21996.751816264932</v>
      </c>
      <c r="AQ122" s="8">
        <f>SUM(NewControlsCapital!AR$2:AR$50)-SUMIF(NewControlsCapital!$B$2:$B$50,"GR3",NewControlsCapital!AR$2:AR$50)-SUMIF(NewControlsCapital!$B$2:$B$50,"GR3",NewControlsCapital!AR$2:AR$50)-SUMIF(NewControlsCapital!$A$2:$A$50,"CR",NewControlsCapital!AR$2:AR$50)-SUMIF(NewControlsCapital!$B$2:$B$50,"GH1",NewControlsCapital!AR$2:AR$50)</f>
        <v>20583.326816264933</v>
      </c>
      <c r="AR122" s="8">
        <f>SUM(NewControlsCapital!AS$2:AS$50)-SUMIF(NewControlsCapital!$B$2:$B$50,"GR3",NewControlsCapital!AS$2:AS$50)-SUMIF(NewControlsCapital!$B$2:$B$50,"GR3",NewControlsCapital!AS$2:AS$50)-SUMIF(NewControlsCapital!$A$2:$A$50,"CR",NewControlsCapital!AS$2:AS$50)-SUMIF(NewControlsCapital!$B$2:$B$50,"GH1",NewControlsCapital!AS$2:AS$50)</f>
        <v>17525.940021147017</v>
      </c>
      <c r="AS122" s="8">
        <f>SUM(NewControlsCapital!AT$2:AT$50)-SUMIF(NewControlsCapital!$B$2:$B$50,"GR3",NewControlsCapital!AT$2:AT$50)-SUMIF(NewControlsCapital!$B$2:$B$50,"GR3",NewControlsCapital!AT$2:AT$50)-SUMIF(NewControlsCapital!$A$2:$A$50,"CR",NewControlsCapital!AT$2:AT$50)-SUMIF(NewControlsCapital!$B$2:$B$50,"GH1",NewControlsCapital!AT$2:AT$50)</f>
        <v>10366.480230873611</v>
      </c>
      <c r="AT122" s="8">
        <f>SUM(NewControlsCapital!AU$2:AU$50)-SUMIF(NewControlsCapital!$B$2:$B$50,"GR3",NewControlsCapital!AU$2:AU$50)-SUMIF(NewControlsCapital!$B$2:$B$50,"GR3",NewControlsCapital!AU$2:AU$50)-SUMIF(NewControlsCapital!$A$2:$A$50,"CR",NewControlsCapital!AU$2:AU$50)-SUMIF(NewControlsCapital!$B$2:$B$50,"GH1",NewControlsCapital!AU$2:AU$50)</f>
        <v>9048.7374616761117</v>
      </c>
      <c r="AU122" s="8">
        <f>SUM(NewControlsCapital!AV$2:AV$50)-SUMIF(NewControlsCapital!$B$2:$B$50,"GR3",NewControlsCapital!AV$2:AV$50)-SUMIF(NewControlsCapital!$B$2:$B$50,"GR3",NewControlsCapital!AV$2:AV$50)-SUMIF(NewControlsCapital!$A$2:$A$50,"CR",NewControlsCapital!AV$2:AV$50)-SUMIF(NewControlsCapital!$B$2:$B$50,"GH1",NewControlsCapital!AV$2:AV$50)</f>
        <v>4872.9008616761184</v>
      </c>
      <c r="AV122" s="8">
        <f>SUM(NewControlsCapital!AW$2:AW$50)-SUMIF(NewControlsCapital!$B$2:$B$50,"GR3",NewControlsCapital!AW$2:AW$50)-SUMIF(NewControlsCapital!$B$2:$B$50,"GR3",NewControlsCapital!AW$2:AW$50)-SUMIF(NewControlsCapital!$A$2:$A$50,"CR",NewControlsCapital!AW$2:AW$50)-SUMIF(NewControlsCapital!$B$2:$B$50,"GH1",NewControlsCapital!AW$2:AW$50)</f>
        <v>4421.3382349411195</v>
      </c>
      <c r="AW122" s="8">
        <f>SUM(NewControlsCapital!AX$2:AX$50)-SUMIF(NewControlsCapital!$B$2:$B$50,"GR3",NewControlsCapital!AX$2:AX$50)-SUMIF(NewControlsCapital!$B$2:$B$50,"GR3",NewControlsCapital!AX$2:AX$50)-SUMIF(NewControlsCapital!$A$2:$A$50,"CR",NewControlsCapital!AX$2:AX$50)-SUMIF(NewControlsCapital!$B$2:$B$50,"GH1",NewControlsCapital!AX$2:AX$50)</f>
        <v>3999.6737484607379</v>
      </c>
      <c r="AX122" s="8">
        <f>SUM(NewControlsCapital!AY$2:AY$50)-SUMIF(NewControlsCapital!$B$2:$B$50,"GR3",NewControlsCapital!AY$2:AY$50)-SUMIF(NewControlsCapital!$B$2:$B$50,"GR3",NewControlsCapital!AY$2:AY$50)-SUMIF(NewControlsCapital!$A$2:$A$50,"CR",NewControlsCapital!AY$2:AY$50)-SUMIF(NewControlsCapital!$B$2:$B$50,"GH1",NewControlsCapital!AY$2:AY$50)</f>
        <v>3488.9877484607382</v>
      </c>
      <c r="AY122" s="8">
        <f>SUM(NewControlsCapital!AZ$2:AZ$50)-SUMIF(NewControlsCapital!$B$2:$B$50,"GR3",NewControlsCapital!AZ$2:AZ$50)-SUMIF(NewControlsCapital!$B$2:$B$50,"GR3",NewControlsCapital!AZ$2:AZ$50)-SUMIF(NewControlsCapital!$A$2:$A$50,"CR",NewControlsCapital!AZ$2:AZ$50)-SUMIF(NewControlsCapital!$B$2:$B$50,"GH1",NewControlsCapital!AZ$2:AZ$50)</f>
        <v>253.40454846073644</v>
      </c>
      <c r="AZ122" s="8">
        <f>SUM(NewControlsCapital!BA$2:BA$50)-SUMIF(NewControlsCapital!$B$2:$B$50,"GR3",NewControlsCapital!BA$2:BA$50)-SUMIF(NewControlsCapital!$B$2:$B$50,"GR3",NewControlsCapital!BA$2:BA$50)-SUMIF(NewControlsCapital!$A$2:$A$50,"CR",NewControlsCapital!BA$2:BA$50)-SUMIF(NewControlsCapital!$B$2:$B$50,"GH1",NewControlsCapital!BA$2:BA$50)</f>
        <v>4.3101997365000023E-3</v>
      </c>
      <c r="BA122" s="8">
        <f>SUM(NewControlsCapital!BB$2:BB$50)-SUMIF(NewControlsCapital!$B$2:$B$50,"GR3",NewControlsCapital!BB$2:BB$50)-SUMIF(NewControlsCapital!$B$2:$B$50,"GR3",NewControlsCapital!BB$2:BB$50)-SUMIF(NewControlsCapital!$A$2:$A$50,"CR",NewControlsCapital!BB$2:BB$50)-SUMIF(NewControlsCapital!$B$2:$B$50,"GH1",NewControlsCapital!BB$2:BB$50)</f>
        <v>0</v>
      </c>
      <c r="BB122" s="8">
        <f>SUM(NewControlsCapital!BC$2:BC$50)-SUMIF(NewControlsCapital!$B$2:$B$50,"GR3",NewControlsCapital!BC$2:BC$50)-SUMIF(NewControlsCapital!$B$2:$B$50,"GR3",NewControlsCapital!BC$2:BC$50)-SUMIF(NewControlsCapital!$A$2:$A$50,"CR",NewControlsCapital!BC$2:BC$50)-SUMIF(NewControlsCapital!$B$2:$B$50,"GH1",NewControlsCapital!BC$2:BC$50)</f>
        <v>0</v>
      </c>
      <c r="BC122" s="8">
        <f>SUM(NewControlsCapital!BD$2:BD$50)-SUMIF(NewControlsCapital!$B$2:$B$50,"GR3",NewControlsCapital!BD$2:BD$50)-SUMIF(NewControlsCapital!$B$2:$B$50,"GR3",NewControlsCapital!BD$2:BD$50)-SUMIF(NewControlsCapital!$A$2:$A$50,"CR",NewControlsCapital!BD$2:BD$50)-SUMIF(NewControlsCapital!$B$2:$B$50,"GH1",NewControlsCapital!BD$2:BD$50)</f>
        <v>0</v>
      </c>
      <c r="BD122" s="8">
        <f>SUM(NewControlsCapital!BE$2:BE$50)-SUMIF(NewControlsCapital!$B$2:$B$50,"GR3",NewControlsCapital!BE$2:BE$50)-SUMIF(NewControlsCapital!$B$2:$B$50,"GR3",NewControlsCapital!BE$2:BE$50)-SUMIF(NewControlsCapital!$A$2:$A$50,"CR",NewControlsCapital!BE$2:BE$50)-SUMIF(NewControlsCapital!$B$2:$B$50,"GH1",NewControlsCapital!BE$2:BE$50)</f>
        <v>0</v>
      </c>
      <c r="BE122" s="8">
        <f>SUM(NewControlsCapital!BF$2:BF$50)-SUMIF(NewControlsCapital!$B$2:$B$50,"GR3",NewControlsCapital!BF$2:BF$50)-SUMIF(NewControlsCapital!$B$2:$B$50,"GR3",NewControlsCapital!BF$2:BF$50)-SUMIF(NewControlsCapital!$A$2:$A$50,"CR",NewControlsCapital!BF$2:BF$50)-SUMIF(NewControlsCapital!$B$2:$B$50,"GH1",NewControlsCapital!BF$2:BF$50)</f>
        <v>0</v>
      </c>
      <c r="BF122" s="8">
        <f>SUM(NewControlsCapital!BG$2:BG$50)-SUMIF(NewControlsCapital!$B$2:$B$50,"GR3",NewControlsCapital!BG$2:BG$50)-SUMIF(NewControlsCapital!$B$2:$B$50,"GR3",NewControlsCapital!BG$2:BG$50)-SUMIF(NewControlsCapital!$A$2:$A$50,"CR",NewControlsCapital!BG$2:BG$50)-SUMIF(NewControlsCapital!$B$2:$B$50,"GH1",NewControlsCapital!BG$2:BG$50)</f>
        <v>0</v>
      </c>
      <c r="BG122" s="8">
        <f>SUM(NewControlsCapital!BH$2:BH$50)-SUMIF(NewControlsCapital!$B$2:$B$50,"GR3",NewControlsCapital!BH$2:BH$50)-SUMIF(NewControlsCapital!$B$2:$B$50,"GR3",NewControlsCapital!BH$2:BH$50)-SUMIF(NewControlsCapital!$A$2:$A$50,"CR",NewControlsCapital!BH$2:BH$50)-SUMIF(NewControlsCapital!$B$2:$B$50,"GH1",NewControlsCapital!BH$2:BH$50)</f>
        <v>0</v>
      </c>
      <c r="BH122" s="8">
        <f>SUM(NewControlsCapital!BI$2:BI$50)-SUMIF(NewControlsCapital!$B$2:$B$50,"GR3",NewControlsCapital!BI$2:BI$50)-SUMIF(NewControlsCapital!$B$2:$B$50,"GR3",NewControlsCapital!BI$2:BI$50)-SUMIF(NewControlsCapital!$A$2:$A$50,"CR",NewControlsCapital!BI$2:BI$50)-SUMIF(NewControlsCapital!$B$2:$B$50,"GH1",NewControlsCapital!BI$2:BI$50)</f>
        <v>0</v>
      </c>
      <c r="BI122" s="8">
        <f>SUM(NewControlsCapital!BJ$2:BJ$50)-SUMIF(NewControlsCapital!$B$2:$B$50,"GR3",NewControlsCapital!BJ$2:BJ$50)-SUMIF(NewControlsCapital!$B$2:$B$50,"GR3",NewControlsCapital!BJ$2:BJ$50)-SUMIF(NewControlsCapital!$A$2:$A$50,"CR",NewControlsCapital!BJ$2:BJ$50)-SUMIF(NewControlsCapital!$B$2:$B$50,"GH1",NewControlsCapital!BJ$2:BJ$50)</f>
        <v>0</v>
      </c>
      <c r="BJ122" s="8">
        <f>SUM(NewControlsCapital!BK$2:BK$50)-SUMIF(NewControlsCapital!$B$2:$B$50,"GR3",NewControlsCapital!BK$2:BK$50)-SUMIF(NewControlsCapital!$B$2:$B$50,"GR3",NewControlsCapital!BK$2:BK$50)-SUMIF(NewControlsCapital!$A$2:$A$50,"CR",NewControlsCapital!BK$2:BK$50)-SUMIF(NewControlsCapital!$B$2:$B$50,"GH1",NewControlsCapital!BK$2:BK$50)</f>
        <v>0</v>
      </c>
      <c r="BK122" s="8">
        <f>SUM(NewControlsCapital!BL$2:BL$50)-SUMIF(NewControlsCapital!$B$2:$B$50,"GR3",NewControlsCapital!BL$2:BL$50)-SUMIF(NewControlsCapital!$B$2:$B$50,"GR3",NewControlsCapital!BL$2:BL$50)-SUMIF(NewControlsCapital!$A$2:$A$50,"CR",NewControlsCapital!BL$2:BL$50)-SUMIF(NewControlsCapital!$B$2:$B$50,"GH1",NewControlsCapital!BL$2:BL$50)</f>
        <v>0</v>
      </c>
      <c r="BL122" s="8">
        <f>SUM(NewControlsCapital!BM$2:BM$50)-SUMIF(NewControlsCapital!$B$2:$B$50,"GR3",NewControlsCapital!BM$2:BM$50)-SUMIF(NewControlsCapital!$B$2:$B$50,"GR3",NewControlsCapital!BM$2:BM$50)-SUMIF(NewControlsCapital!$A$2:$A$50,"CR",NewControlsCapital!BM$2:BM$50)-SUMIF(NewControlsCapital!$B$2:$B$50,"GH1",NewControlsCapital!BM$2:BM$50)</f>
        <v>0</v>
      </c>
      <c r="BM122" s="8">
        <f>SUM(NewControlsCapital!BN$2:BN$50)-SUMIF(NewControlsCapital!$B$2:$B$50,"GR3",NewControlsCapital!BN$2:BN$50)-SUMIF(NewControlsCapital!$B$2:$B$50,"GR3",NewControlsCapital!BN$2:BN$50)-SUMIF(NewControlsCapital!$A$2:$A$50,"CR",NewControlsCapital!BN$2:BN$50)-SUMIF(NewControlsCapital!$B$2:$B$50,"GH1",NewControlsCapital!BN$2:BN$50)</f>
        <v>0</v>
      </c>
      <c r="BN122" s="8">
        <f>SUM(NewControlsCapital!BO$2:BO$50)-SUMIF(NewControlsCapital!$B$2:$B$50,"GR3",NewControlsCapital!BO$2:BO$50)-SUMIF(NewControlsCapital!$B$2:$B$50,"GR3",NewControlsCapital!BO$2:BO$50)-SUMIF(NewControlsCapital!$A$2:$A$50,"CR",NewControlsCapital!BO$2:BO$50)-SUMIF(NewControlsCapital!$B$2:$B$50,"GH1",NewControlsCapital!BO$2:BO$50)</f>
        <v>0</v>
      </c>
      <c r="BO122" s="8">
        <f>SUM(NewControlsCapital!BP$2:BP$50)-SUMIF(NewControlsCapital!$B$2:$B$50,"GR3",NewControlsCapital!BP$2:BP$50)-SUMIF(NewControlsCapital!$B$2:$B$50,"GR3",NewControlsCapital!BP$2:BP$50)-SUMIF(NewControlsCapital!$A$2:$A$50,"CR",NewControlsCapital!BP$2:BP$50)-SUMIF(NewControlsCapital!$B$2:$B$50,"GH1",NewControlsCapital!BP$2:BP$50)</f>
        <v>0</v>
      </c>
      <c r="BP122" s="8">
        <f>SUM(NewControlsCapital!BQ$2:BQ$50)-SUMIF(NewControlsCapital!$B$2:$B$50,"GR3",NewControlsCapital!BQ$2:BQ$50)-SUMIF(NewControlsCapital!$B$2:$B$50,"GR3",NewControlsCapital!BQ$2:BQ$50)-SUMIF(NewControlsCapital!$A$2:$A$50,"CR",NewControlsCapital!BQ$2:BQ$50)-SUMIF(NewControlsCapital!$B$2:$B$50,"GH1",NewControlsCapital!BQ$2:BQ$50)</f>
        <v>0</v>
      </c>
      <c r="BQ122" s="8">
        <f>SUM(NewControlsCapital!BR$2:BR$50)-SUMIF(NewControlsCapital!$B$2:$B$50,"GR3",NewControlsCapital!BR$2:BR$50)-SUMIF(NewControlsCapital!$B$2:$B$50,"GR3",NewControlsCapital!BR$2:BR$50)-SUMIF(NewControlsCapital!$A$2:$A$50,"CR",NewControlsCapital!BR$2:BR$50)-SUMIF(NewControlsCapital!$B$2:$B$50,"GH1",NewControlsCapital!BR$2:BR$50)</f>
        <v>0</v>
      </c>
      <c r="BR122" s="8">
        <f>SUM(NewControlsCapital!BS$2:BS$50)-SUMIF(NewControlsCapital!$B$2:$B$50,"GR3",NewControlsCapital!BS$2:BS$50)-SUMIF(NewControlsCapital!$B$2:$B$50,"GR3",NewControlsCapital!BS$2:BS$50)-SUMIF(NewControlsCapital!$A$2:$A$50,"CR",NewControlsCapital!BS$2:BS$50)-SUMIF(NewControlsCapital!$B$2:$B$50,"GH1",NewControlsCapital!BS$2:BS$50)</f>
        <v>0</v>
      </c>
      <c r="BS122" s="8">
        <f>SUM(NewControlsCapital!BT$2:BT$50)-SUMIF(NewControlsCapital!$B$2:$B$50,"GR3",NewControlsCapital!BT$2:BT$50)-SUMIF(NewControlsCapital!$B$2:$B$50,"GR3",NewControlsCapital!BT$2:BT$50)-SUMIF(NewControlsCapital!$A$2:$A$50,"CR",NewControlsCapital!BT$2:BT$50)-SUMIF(NewControlsCapital!$B$2:$B$50,"GH1",NewControlsCapital!BT$2:BT$50)</f>
        <v>0</v>
      </c>
    </row>
    <row r="123" spans="2:71" x14ac:dyDescent="0.3">
      <c r="B123" s="24" t="str">
        <f t="shared" si="58"/>
        <v>Retire TY GR and CR</v>
      </c>
      <c r="C123" s="23">
        <f t="shared" si="57"/>
        <v>2419.6442161724599</v>
      </c>
      <c r="D123" s="8">
        <f>SUM(NewControlsCapital!E$2:E$50)-SUMIF(NewControlsCapital!$B$2:$B$50,"GR3",NewControlsCapital!E$2:E$50)-SUMIF(NewControlsCapital!$A$2:$A$50,"GR",NewControlsCapital!E$2:E$50)-SUMIF(NewControlsCapital!$A$2:$A$50,"CR",NewControlsCapital!E$2:E$50)</f>
        <v>1786.0281300000006</v>
      </c>
      <c r="E123" s="8">
        <f>SUM(NewControlsCapital!F$2:F$50)-SUMIF(NewControlsCapital!$B$2:$B$50,"GR3",NewControlsCapital!F$2:F$50)-SUMIF(NewControlsCapital!$A$2:$A$50,"GR",NewControlsCapital!F$2:F$50)-SUMIF(NewControlsCapital!$A$2:$A$50,"CR",NewControlsCapital!F$2:F$50)</f>
        <v>35554.699699999997</v>
      </c>
      <c r="F123" s="8">
        <f>SUM(NewControlsCapital!G$2:G$50)-SUMIF(NewControlsCapital!$B$2:$B$50,"GR3",NewControlsCapital!G$2:G$50)-SUMIF(NewControlsCapital!$A$2:$A$50,"GR",NewControlsCapital!G$2:G$50)-SUMIF(NewControlsCapital!$A$2:$A$50,"CR",NewControlsCapital!G$2:G$50)</f>
        <v>100033.90628000001</v>
      </c>
      <c r="G123" s="8">
        <f>SUM(NewControlsCapital!H$2:H$50)-SUMIF(NewControlsCapital!$B$2:$B$50,"GR3",NewControlsCapital!H$2:H$50)-SUMIF(NewControlsCapital!$A$2:$A$50,"GR",NewControlsCapital!H$2:H$50)-SUMIF(NewControlsCapital!$A$2:$A$50,"CR",NewControlsCapital!H$2:H$50)</f>
        <v>181058.8128999999</v>
      </c>
      <c r="H123" s="8">
        <f>SUM(NewControlsCapital!I$2:I$50)-SUMIF(NewControlsCapital!$B$2:$B$50,"GR3",NewControlsCapital!I$2:I$50)-SUMIF(NewControlsCapital!$A$2:$A$50,"GR",NewControlsCapital!I$2:I$50)-SUMIF(NewControlsCapital!$A$2:$A$50,"CR",NewControlsCapital!I$2:I$50)</f>
        <v>279099.16849999991</v>
      </c>
      <c r="I123" s="8">
        <f>SUM(NewControlsCapital!J$2:J$50)-SUMIF(NewControlsCapital!$B$2:$B$50,"GR3",NewControlsCapital!J$2:J$50)-SUMIF(NewControlsCapital!$A$2:$A$50,"GR",NewControlsCapital!J$2:J$50)-SUMIF(NewControlsCapital!$A$2:$A$50,"CR",NewControlsCapital!J$2:J$50)</f>
        <v>307223.46520000009</v>
      </c>
      <c r="J123" s="8">
        <f>SUM(NewControlsCapital!K$2:K$50)-SUMIF(NewControlsCapital!$B$2:$B$50,"GR3",NewControlsCapital!K$2:K$50)-SUMIF(NewControlsCapital!$A$2:$A$50,"GR",NewControlsCapital!K$2:K$50)-SUMIF(NewControlsCapital!$A$2:$A$50,"CR",NewControlsCapital!K$2:K$50)</f>
        <v>294452.21620000008</v>
      </c>
      <c r="K123" s="8">
        <f>SUM(NewControlsCapital!L$2:L$50)-SUMIF(NewControlsCapital!$B$2:$B$50,"GR3",NewControlsCapital!L$2:L$50)-SUMIF(NewControlsCapital!$A$2:$A$50,"GR",NewControlsCapital!L$2:L$50)-SUMIF(NewControlsCapital!$A$2:$A$50,"CR",NewControlsCapital!L$2:L$50)</f>
        <v>280222.81640000007</v>
      </c>
      <c r="L123" s="8">
        <f>SUM(NewControlsCapital!M$2:M$50)-SUMIF(NewControlsCapital!$B$2:$B$50,"GR3",NewControlsCapital!M$2:M$50)-SUMIF(NewControlsCapital!$A$2:$A$50,"GR",NewControlsCapital!M$2:M$50)-SUMIF(NewControlsCapital!$A$2:$A$50,"CR",NewControlsCapital!M$2:M$50)</f>
        <v>266902.7263000001</v>
      </c>
      <c r="M123" s="8">
        <f>SUM(NewControlsCapital!N$2:N$50)-SUMIF(NewControlsCapital!$B$2:$B$50,"GR3",NewControlsCapital!N$2:N$50)-SUMIF(NewControlsCapital!$A$2:$A$50,"GR",NewControlsCapital!N$2:N$50)-SUMIF(NewControlsCapital!$A$2:$A$50,"CR",NewControlsCapital!N$2:N$50)</f>
        <v>253905.98749999993</v>
      </c>
      <c r="N123" s="8">
        <f>SUM(NewControlsCapital!O$2:O$50)-SUMIF(NewControlsCapital!$B$2:$B$50,"GR3",NewControlsCapital!O$2:O$50)-SUMIF(NewControlsCapital!$A$2:$A$50,"GR",NewControlsCapital!O$2:O$50)-SUMIF(NewControlsCapital!$A$2:$A$50,"CR",NewControlsCapital!O$2:O$50)</f>
        <v>240997.82680000004</v>
      </c>
      <c r="O123" s="8">
        <f>SUM(NewControlsCapital!P$2:P$50)-SUMIF(NewControlsCapital!$B$2:$B$50,"GR3",NewControlsCapital!P$2:P$50)-SUMIF(NewControlsCapital!$A$2:$A$50,"GR",NewControlsCapital!P$2:P$50)-SUMIF(NewControlsCapital!$A$2:$A$50,"CR",NewControlsCapital!P$2:P$50)</f>
        <v>228089.66350000002</v>
      </c>
      <c r="P123" s="8">
        <f>SUM(NewControlsCapital!Q$2:Q$50)-SUMIF(NewControlsCapital!$B$2:$B$50,"GR3",NewControlsCapital!Q$2:Q$50)-SUMIF(NewControlsCapital!$A$2:$A$50,"GR",NewControlsCapital!Q$2:Q$50)-SUMIF(NewControlsCapital!$A$2:$A$50,"CR",NewControlsCapital!Q$2:Q$50)</f>
        <v>215181.48952999996</v>
      </c>
      <c r="Q123" s="8">
        <f>SUM(NewControlsCapital!R$2:R$50)-SUMIF(NewControlsCapital!$B$2:$B$50,"GR3",NewControlsCapital!R$2:R$50)-SUMIF(NewControlsCapital!$A$2:$A$50,"GR",NewControlsCapital!R$2:R$50)-SUMIF(NewControlsCapital!$A$2:$A$50,"CR",NewControlsCapital!R$2:R$50)</f>
        <v>202281.31026</v>
      </c>
      <c r="R123" s="8">
        <f>SUM(NewControlsCapital!S$2:S$50)-SUMIF(NewControlsCapital!$B$2:$B$50,"GR3",NewControlsCapital!S$2:S$50)-SUMIF(NewControlsCapital!$A$2:$A$50,"GR",NewControlsCapital!S$2:S$50)-SUMIF(NewControlsCapital!$A$2:$A$50,"CR",NewControlsCapital!S$2:S$50)</f>
        <v>189976.4325</v>
      </c>
      <c r="S123" s="8">
        <f>SUM(NewControlsCapital!T$2:T$50)-SUMIF(NewControlsCapital!$B$2:$B$50,"GR3",NewControlsCapital!T$2:T$50)-SUMIF(NewControlsCapital!$A$2:$A$50,"GR",NewControlsCapital!T$2:T$50)-SUMIF(NewControlsCapital!$A$2:$A$50,"CR",NewControlsCapital!T$2:T$50)</f>
        <v>180299.33805000002</v>
      </c>
      <c r="T123" s="8">
        <f>SUM(NewControlsCapital!U$2:U$50)-SUMIF(NewControlsCapital!$B$2:$B$50,"GR3",NewControlsCapital!U$2:U$50)-SUMIF(NewControlsCapital!$A$2:$A$50,"GR",NewControlsCapital!U$2:U$50)-SUMIF(NewControlsCapital!$A$2:$A$50,"CR",NewControlsCapital!U$2:U$50)</f>
        <v>173136.88529999999</v>
      </c>
      <c r="U123" s="8">
        <f>SUM(NewControlsCapital!V$2:V$50)-SUMIF(NewControlsCapital!$B$2:$B$50,"GR3",NewControlsCapital!V$2:V$50)-SUMIF(NewControlsCapital!$A$2:$A$50,"GR",NewControlsCapital!V$2:V$50)-SUMIF(NewControlsCapital!$A$2:$A$50,"CR",NewControlsCapital!V$2:V$50)</f>
        <v>167068.62364999999</v>
      </c>
      <c r="V123" s="8">
        <f>SUM(NewControlsCapital!W$2:W$50)-SUMIF(NewControlsCapital!$B$2:$B$50,"GR3",NewControlsCapital!W$2:W$50)-SUMIF(NewControlsCapital!$A$2:$A$50,"GR",NewControlsCapital!W$2:W$50)-SUMIF(NewControlsCapital!$A$2:$A$50,"CR",NewControlsCapital!W$2:W$50)</f>
        <v>161620.24809000004</v>
      </c>
      <c r="W123" s="8">
        <f>SUM(NewControlsCapital!X$2:X$50)-SUMIF(NewControlsCapital!$B$2:$B$50,"GR3",NewControlsCapital!X$2:X$50)-SUMIF(NewControlsCapital!$A$2:$A$50,"GR",NewControlsCapital!X$2:X$50)-SUMIF(NewControlsCapital!$A$2:$A$50,"CR",NewControlsCapital!X$2:X$50)</f>
        <v>156171.85864000005</v>
      </c>
      <c r="X123" s="8">
        <f>SUM(NewControlsCapital!Y$2:Y$50)-SUMIF(NewControlsCapital!$B$2:$B$50,"GR3",NewControlsCapital!Y$2:Y$50)-SUMIF(NewControlsCapital!$A$2:$A$50,"GR",NewControlsCapital!Y$2:Y$50)-SUMIF(NewControlsCapital!$A$2:$A$50,"CR",NewControlsCapital!Y$2:Y$50)</f>
        <v>150723.48199000003</v>
      </c>
      <c r="Y123" s="8">
        <f>SUM(NewControlsCapital!Z$2:Z$50)-SUMIF(NewControlsCapital!$B$2:$B$50,"GR3",NewControlsCapital!Z$2:Z$50)-SUMIF(NewControlsCapital!$A$2:$A$50,"GR",NewControlsCapital!Z$2:Z$50)-SUMIF(NewControlsCapital!$A$2:$A$50,"CR",NewControlsCapital!Z$2:Z$50)</f>
        <v>145275.09823</v>
      </c>
      <c r="Z123" s="8">
        <f>SUM(NewControlsCapital!AA$2:AA$50)-SUMIF(NewControlsCapital!$B$2:$B$50,"GR3",NewControlsCapital!AA$2:AA$50)-SUMIF(NewControlsCapital!$A$2:$A$50,"GR",NewControlsCapital!AA$2:AA$50)-SUMIF(NewControlsCapital!$A$2:$A$50,"CR",NewControlsCapital!AA$2:AA$50)</f>
        <v>139826.71058000004</v>
      </c>
      <c r="AA123" s="8">
        <f>SUM(NewControlsCapital!AB$2:AB$50)-SUMIF(NewControlsCapital!$B$2:$B$50,"GR3",NewControlsCapital!AB$2:AB$50)-SUMIF(NewControlsCapital!$A$2:$A$50,"GR",NewControlsCapital!AB$2:AB$50)-SUMIF(NewControlsCapital!$A$2:$A$50,"CR",NewControlsCapital!AB$2:AB$50)</f>
        <v>134378.33143000011</v>
      </c>
      <c r="AB123" s="8">
        <f>SUM(NewControlsCapital!AC$2:AC$50)-SUMIF(NewControlsCapital!$B$2:$B$50,"GR3",NewControlsCapital!AC$2:AC$50)-SUMIF(NewControlsCapital!$A$2:$A$50,"GR",NewControlsCapital!AC$2:AC$50)-SUMIF(NewControlsCapital!$A$2:$A$50,"CR",NewControlsCapital!AC$2:AC$50)</f>
        <v>128929.95997000001</v>
      </c>
      <c r="AC123" s="8">
        <f>SUM(NewControlsCapital!AD$2:AD$50)-SUMIF(NewControlsCapital!$B$2:$B$50,"GR3",NewControlsCapital!AD$2:AD$50)-SUMIF(NewControlsCapital!$A$2:$A$50,"GR",NewControlsCapital!AD$2:AD$50)-SUMIF(NewControlsCapital!$A$2:$A$50,"CR",NewControlsCapital!AD$2:AD$50)</f>
        <v>113377.51442999998</v>
      </c>
      <c r="AD123" s="8">
        <f>SUM(NewControlsCapital!AE$2:AE$50)-SUMIF(NewControlsCapital!$B$2:$B$50,"GR3",NewControlsCapital!AE$2:AE$50)-SUMIF(NewControlsCapital!$A$2:$A$50,"GR",NewControlsCapital!AE$2:AE$50)-SUMIF(NewControlsCapital!$A$2:$A$50,"CR",NewControlsCapital!AE$2:AE$50)</f>
        <v>103537.24138928441</v>
      </c>
      <c r="AE123" s="8">
        <f>SUM(NewControlsCapital!AF$2:AF$50)-SUMIF(NewControlsCapital!$B$2:$B$50,"GR3",NewControlsCapital!AF$2:AF$50)-SUMIF(NewControlsCapital!$A$2:$A$50,"GR",NewControlsCapital!AF$2:AF$50)-SUMIF(NewControlsCapital!$A$2:$A$50,"CR",NewControlsCapital!AF$2:AF$50)</f>
        <v>98946.424529284355</v>
      </c>
      <c r="AF123" s="8">
        <f>SUM(NewControlsCapital!AG$2:AG$50)-SUMIF(NewControlsCapital!$B$2:$B$50,"GR3",NewControlsCapital!AG$2:AG$50)-SUMIF(NewControlsCapital!$A$2:$A$50,"GR",NewControlsCapital!AG$2:AG$50)-SUMIF(NewControlsCapital!$A$2:$A$50,"CR",NewControlsCapital!AG$2:AG$50)</f>
        <v>86570.356044113913</v>
      </c>
      <c r="AG123" s="8">
        <f>SUM(NewControlsCapital!AH$2:AH$50)-SUMIF(NewControlsCapital!$B$2:$B$50,"GR3",NewControlsCapital!AH$2:AH$50)-SUMIF(NewControlsCapital!$A$2:$A$50,"GR",NewControlsCapital!AH$2:AH$50)-SUMIF(NewControlsCapital!$A$2:$A$50,"CR",NewControlsCapital!AH$2:AH$50)</f>
        <v>72353.019436337287</v>
      </c>
      <c r="AH123" s="8">
        <f>SUM(NewControlsCapital!AI$2:AI$50)-SUMIF(NewControlsCapital!$B$2:$B$50,"GR3",NewControlsCapital!AI$2:AI$50)-SUMIF(NewControlsCapital!$A$2:$A$50,"GR",NewControlsCapital!AI$2:AI$50)-SUMIF(NewControlsCapital!$A$2:$A$50,"CR",NewControlsCapital!AI$2:AI$50)</f>
        <v>54267.399203765075</v>
      </c>
      <c r="AI123" s="8">
        <f>SUM(NewControlsCapital!AJ$2:AJ$50)-SUMIF(NewControlsCapital!$B$2:$B$50,"GR3",NewControlsCapital!AJ$2:AJ$50)-SUMIF(NewControlsCapital!$A$2:$A$50,"GR",NewControlsCapital!AJ$2:AJ$50)-SUMIF(NewControlsCapital!$A$2:$A$50,"CR",NewControlsCapital!AJ$2:AJ$50)</f>
        <v>44165.246319619466</v>
      </c>
      <c r="AJ123" s="8">
        <f>SUM(NewControlsCapital!AK$2:AK$50)-SUMIF(NewControlsCapital!$B$2:$B$50,"GR3",NewControlsCapital!AK$2:AK$50)-SUMIF(NewControlsCapital!$A$2:$A$50,"GR",NewControlsCapital!AK$2:AK$50)-SUMIF(NewControlsCapital!$A$2:$A$50,"CR",NewControlsCapital!AK$2:AK$50)</f>
        <v>39718.543973302483</v>
      </c>
      <c r="AK123" s="8">
        <f>SUM(NewControlsCapital!AL$2:AL$50)-SUMIF(NewControlsCapital!$B$2:$B$50,"GR3",NewControlsCapital!AL$2:AL$50)-SUMIF(NewControlsCapital!$A$2:$A$50,"GR",NewControlsCapital!AL$2:AL$50)-SUMIF(NewControlsCapital!$A$2:$A$50,"CR",NewControlsCapital!AL$2:AL$50)</f>
        <v>34374.485833302475</v>
      </c>
      <c r="AL123" s="8">
        <f>SUM(NewControlsCapital!AM$2:AM$50)-SUMIF(NewControlsCapital!$B$2:$B$50,"GR3",NewControlsCapital!AM$2:AM$50)-SUMIF(NewControlsCapital!$A$2:$A$50,"GR",NewControlsCapital!AM$2:AM$50)-SUMIF(NewControlsCapital!$A$2:$A$50,"CR",NewControlsCapital!AM$2:AM$50)</f>
        <v>32695.229504858184</v>
      </c>
      <c r="AM123" s="8">
        <f>SUM(NewControlsCapital!AN$2:AN$50)-SUMIF(NewControlsCapital!$B$2:$B$50,"GR3",NewControlsCapital!AN$2:AN$50)-SUMIF(NewControlsCapital!$A$2:$A$50,"GR",NewControlsCapital!AN$2:AN$50)-SUMIF(NewControlsCapital!$A$2:$A$50,"CR",NewControlsCapital!AN$2:AN$50)</f>
        <v>32613.127455929956</v>
      </c>
      <c r="AN123" s="8">
        <f>SUM(NewControlsCapital!AO$2:AO$50)-SUMIF(NewControlsCapital!$B$2:$B$50,"GR3",NewControlsCapital!AO$2:AO$50)-SUMIF(NewControlsCapital!$A$2:$A$50,"GR",NewControlsCapital!AO$2:AO$50)-SUMIF(NewControlsCapital!$A$2:$A$50,"CR",NewControlsCapital!AO$2:AO$50)</f>
        <v>28797.75894592996</v>
      </c>
      <c r="AO123" s="8">
        <f>SUM(NewControlsCapital!AP$2:AP$50)-SUMIF(NewControlsCapital!$B$2:$B$50,"GR3",NewControlsCapital!AP$2:AP$50)-SUMIF(NewControlsCapital!$A$2:$A$50,"GR",NewControlsCapital!AP$2:AP$50)-SUMIF(NewControlsCapital!$A$2:$A$50,"CR",NewControlsCapital!AP$2:AP$50)</f>
        <v>24463.534560487959</v>
      </c>
      <c r="AP123" s="8">
        <f>SUM(NewControlsCapital!AQ$2:AQ$50)-SUMIF(NewControlsCapital!$B$2:$B$50,"GR3",NewControlsCapital!AQ$2:AQ$50)-SUMIF(NewControlsCapital!$A$2:$A$50,"GR",NewControlsCapital!AQ$2:AQ$50)-SUMIF(NewControlsCapital!$A$2:$A$50,"CR",NewControlsCapital!AQ$2:AQ$50)</f>
        <v>21996.753266995322</v>
      </c>
      <c r="AQ123" s="8">
        <f>SUM(NewControlsCapital!AR$2:AR$50)-SUMIF(NewControlsCapital!$B$2:$B$50,"GR3",NewControlsCapital!AR$2:AR$50)-SUMIF(NewControlsCapital!$A$2:$A$50,"GR",NewControlsCapital!AR$2:AR$50)-SUMIF(NewControlsCapital!$A$2:$A$50,"CR",NewControlsCapital!AR$2:AR$50)</f>
        <v>20583.328266995322</v>
      </c>
      <c r="AR123" s="8">
        <f>SUM(NewControlsCapital!AS$2:AS$50)-SUMIF(NewControlsCapital!$B$2:$B$50,"GR3",NewControlsCapital!AS$2:AS$50)-SUMIF(NewControlsCapital!$A$2:$A$50,"GR",NewControlsCapital!AS$2:AS$50)-SUMIF(NewControlsCapital!$A$2:$A$50,"CR",NewControlsCapital!AS$2:AS$50)</f>
        <v>17525.941471877406</v>
      </c>
      <c r="AS123" s="8">
        <f>SUM(NewControlsCapital!AT$2:AT$50)-SUMIF(NewControlsCapital!$B$2:$B$50,"GR3",NewControlsCapital!AT$2:AT$50)-SUMIF(NewControlsCapital!$A$2:$A$50,"GR",NewControlsCapital!AT$2:AT$50)-SUMIF(NewControlsCapital!$A$2:$A$50,"CR",NewControlsCapital!AT$2:AT$50)</f>
        <v>10366.481681604002</v>
      </c>
      <c r="AT123" s="8">
        <f>SUM(NewControlsCapital!AU$2:AU$50)-SUMIF(NewControlsCapital!$B$2:$B$50,"GR3",NewControlsCapital!AU$2:AU$50)-SUMIF(NewControlsCapital!$A$2:$A$50,"GR",NewControlsCapital!AU$2:AU$50)-SUMIF(NewControlsCapital!$A$2:$A$50,"CR",NewControlsCapital!AU$2:AU$50)</f>
        <v>9048.738912406503</v>
      </c>
      <c r="AU123" s="8">
        <f>SUM(NewControlsCapital!AV$2:AV$50)-SUMIF(NewControlsCapital!$B$2:$B$50,"GR3",NewControlsCapital!AV$2:AV$50)-SUMIF(NewControlsCapital!$A$2:$A$50,"GR",NewControlsCapital!AV$2:AV$50)-SUMIF(NewControlsCapital!$A$2:$A$50,"CR",NewControlsCapital!AV$2:AV$50)</f>
        <v>4872.9023124065079</v>
      </c>
      <c r="AV123" s="8">
        <f>SUM(NewControlsCapital!AW$2:AW$50)-SUMIF(NewControlsCapital!$B$2:$B$50,"GR3",NewControlsCapital!AW$2:AW$50)-SUMIF(NewControlsCapital!$A$2:$A$50,"GR",NewControlsCapital!AW$2:AW$50)-SUMIF(NewControlsCapital!$A$2:$A$50,"CR",NewControlsCapital!AW$2:AW$50)</f>
        <v>4421.339685671509</v>
      </c>
      <c r="AW123" s="8">
        <f>SUM(NewControlsCapital!AX$2:AX$50)-SUMIF(NewControlsCapital!$B$2:$B$50,"GR3",NewControlsCapital!AX$2:AX$50)-SUMIF(NewControlsCapital!$A$2:$A$50,"GR",NewControlsCapital!AX$2:AX$50)-SUMIF(NewControlsCapital!$A$2:$A$50,"CR",NewControlsCapital!AX$2:AX$50)</f>
        <v>3999.6751991911278</v>
      </c>
      <c r="AX123" s="8">
        <f>SUM(NewControlsCapital!AY$2:AY$50)-SUMIF(NewControlsCapital!$B$2:$B$50,"GR3",NewControlsCapital!AY$2:AY$50)-SUMIF(NewControlsCapital!$A$2:$A$50,"GR",NewControlsCapital!AY$2:AY$50)-SUMIF(NewControlsCapital!$A$2:$A$50,"CR",NewControlsCapital!AY$2:AY$50)</f>
        <v>3488.9891991911281</v>
      </c>
      <c r="AY123" s="8">
        <f>SUM(NewControlsCapital!AZ$2:AZ$50)-SUMIF(NewControlsCapital!$B$2:$B$50,"GR3",NewControlsCapital!AZ$2:AZ$50)-SUMIF(NewControlsCapital!$A$2:$A$50,"GR",NewControlsCapital!AZ$2:AZ$50)-SUMIF(NewControlsCapital!$A$2:$A$50,"CR",NewControlsCapital!AZ$2:AZ$50)</f>
        <v>253.40599919112643</v>
      </c>
      <c r="AZ123" s="8">
        <f>SUM(NewControlsCapital!BA$2:BA$50)-SUMIF(NewControlsCapital!$B$2:$B$50,"GR3",NewControlsCapital!BA$2:BA$50)-SUMIF(NewControlsCapital!$A$2:$A$50,"GR",NewControlsCapital!BA$2:BA$50)-SUMIF(NewControlsCapital!$A$2:$A$50,"CR",NewControlsCapital!BA$2:BA$50)</f>
        <v>5.7609301265000015E-3</v>
      </c>
      <c r="BA123" s="8">
        <f>SUM(NewControlsCapital!BB$2:BB$50)-SUMIF(NewControlsCapital!$B$2:$B$50,"GR3",NewControlsCapital!BB$2:BB$50)-SUMIF(NewControlsCapital!$A$2:$A$50,"GR",NewControlsCapital!BB$2:BB$50)-SUMIF(NewControlsCapital!$A$2:$A$50,"CR",NewControlsCapital!BB$2:BB$50)</f>
        <v>0</v>
      </c>
      <c r="BB123" s="8">
        <f>SUM(NewControlsCapital!BC$2:BC$50)-SUMIF(NewControlsCapital!$B$2:$B$50,"GR3",NewControlsCapital!BC$2:BC$50)-SUMIF(NewControlsCapital!$A$2:$A$50,"GR",NewControlsCapital!BC$2:BC$50)-SUMIF(NewControlsCapital!$A$2:$A$50,"CR",NewControlsCapital!BC$2:BC$50)</f>
        <v>0</v>
      </c>
      <c r="BC123" s="8">
        <f>SUM(NewControlsCapital!BD$2:BD$50)-SUMIF(NewControlsCapital!$B$2:$B$50,"GR3",NewControlsCapital!BD$2:BD$50)-SUMIF(NewControlsCapital!$A$2:$A$50,"GR",NewControlsCapital!BD$2:BD$50)-SUMIF(NewControlsCapital!$A$2:$A$50,"CR",NewControlsCapital!BD$2:BD$50)</f>
        <v>0</v>
      </c>
      <c r="BD123" s="8">
        <f>SUM(NewControlsCapital!BE$2:BE$50)-SUMIF(NewControlsCapital!$B$2:$B$50,"GR3",NewControlsCapital!BE$2:BE$50)-SUMIF(NewControlsCapital!$A$2:$A$50,"GR",NewControlsCapital!BE$2:BE$50)-SUMIF(NewControlsCapital!$A$2:$A$50,"CR",NewControlsCapital!BE$2:BE$50)</f>
        <v>0</v>
      </c>
      <c r="BE123" s="8">
        <f>SUM(NewControlsCapital!BF$2:BF$50)-SUMIF(NewControlsCapital!$B$2:$B$50,"GR3",NewControlsCapital!BF$2:BF$50)-SUMIF(NewControlsCapital!$A$2:$A$50,"GR",NewControlsCapital!BF$2:BF$50)-SUMIF(NewControlsCapital!$A$2:$A$50,"CR",NewControlsCapital!BF$2:BF$50)</f>
        <v>0</v>
      </c>
      <c r="BF123" s="8">
        <f>SUM(NewControlsCapital!BG$2:BG$50)-SUMIF(NewControlsCapital!$B$2:$B$50,"GR3",NewControlsCapital!BG$2:BG$50)-SUMIF(NewControlsCapital!$A$2:$A$50,"GR",NewControlsCapital!BG$2:BG$50)-SUMIF(NewControlsCapital!$A$2:$A$50,"CR",NewControlsCapital!BG$2:BG$50)</f>
        <v>0</v>
      </c>
      <c r="BG123" s="8">
        <f>SUM(NewControlsCapital!BH$2:BH$50)-SUMIF(NewControlsCapital!$B$2:$B$50,"GR3",NewControlsCapital!BH$2:BH$50)-SUMIF(NewControlsCapital!$A$2:$A$50,"GR",NewControlsCapital!BH$2:BH$50)-SUMIF(NewControlsCapital!$A$2:$A$50,"CR",NewControlsCapital!BH$2:BH$50)</f>
        <v>0</v>
      </c>
      <c r="BH123" s="8">
        <f>SUM(NewControlsCapital!BI$2:BI$50)-SUMIF(NewControlsCapital!$B$2:$B$50,"GR3",NewControlsCapital!BI$2:BI$50)-SUMIF(NewControlsCapital!$A$2:$A$50,"GR",NewControlsCapital!BI$2:BI$50)-SUMIF(NewControlsCapital!$A$2:$A$50,"CR",NewControlsCapital!BI$2:BI$50)</f>
        <v>0</v>
      </c>
      <c r="BI123" s="8">
        <f>SUM(NewControlsCapital!BJ$2:BJ$50)-SUMIF(NewControlsCapital!$B$2:$B$50,"GR3",NewControlsCapital!BJ$2:BJ$50)-SUMIF(NewControlsCapital!$A$2:$A$50,"GR",NewControlsCapital!BJ$2:BJ$50)-SUMIF(NewControlsCapital!$A$2:$A$50,"CR",NewControlsCapital!BJ$2:BJ$50)</f>
        <v>0</v>
      </c>
      <c r="BJ123" s="8">
        <f>SUM(NewControlsCapital!BK$2:BK$50)-SUMIF(NewControlsCapital!$B$2:$B$50,"GR3",NewControlsCapital!BK$2:BK$50)-SUMIF(NewControlsCapital!$A$2:$A$50,"GR",NewControlsCapital!BK$2:BK$50)-SUMIF(NewControlsCapital!$A$2:$A$50,"CR",NewControlsCapital!BK$2:BK$50)</f>
        <v>0</v>
      </c>
      <c r="BK123" s="8">
        <f>SUM(NewControlsCapital!BL$2:BL$50)-SUMIF(NewControlsCapital!$B$2:$B$50,"GR3",NewControlsCapital!BL$2:BL$50)-SUMIF(NewControlsCapital!$A$2:$A$50,"GR",NewControlsCapital!BL$2:BL$50)-SUMIF(NewControlsCapital!$A$2:$A$50,"CR",NewControlsCapital!BL$2:BL$50)</f>
        <v>0</v>
      </c>
      <c r="BL123" s="8">
        <f>SUM(NewControlsCapital!BM$2:BM$50)-SUMIF(NewControlsCapital!$B$2:$B$50,"GR3",NewControlsCapital!BM$2:BM$50)-SUMIF(NewControlsCapital!$A$2:$A$50,"GR",NewControlsCapital!BM$2:BM$50)-SUMIF(NewControlsCapital!$A$2:$A$50,"CR",NewControlsCapital!BM$2:BM$50)</f>
        <v>0</v>
      </c>
      <c r="BM123" s="8">
        <f>SUM(NewControlsCapital!BN$2:BN$50)-SUMIF(NewControlsCapital!$B$2:$B$50,"GR3",NewControlsCapital!BN$2:BN$50)-SUMIF(NewControlsCapital!$A$2:$A$50,"GR",NewControlsCapital!BN$2:BN$50)-SUMIF(NewControlsCapital!$A$2:$A$50,"CR",NewControlsCapital!BN$2:BN$50)</f>
        <v>0</v>
      </c>
      <c r="BN123" s="8">
        <f>SUM(NewControlsCapital!BO$2:BO$50)-SUMIF(NewControlsCapital!$B$2:$B$50,"GR3",NewControlsCapital!BO$2:BO$50)-SUMIF(NewControlsCapital!$A$2:$A$50,"GR",NewControlsCapital!BO$2:BO$50)-SUMIF(NewControlsCapital!$A$2:$A$50,"CR",NewControlsCapital!BO$2:BO$50)</f>
        <v>0</v>
      </c>
      <c r="BO123" s="8">
        <f>SUM(NewControlsCapital!BP$2:BP$50)-SUMIF(NewControlsCapital!$B$2:$B$50,"GR3",NewControlsCapital!BP$2:BP$50)-SUMIF(NewControlsCapital!$A$2:$A$50,"GR",NewControlsCapital!BP$2:BP$50)-SUMIF(NewControlsCapital!$A$2:$A$50,"CR",NewControlsCapital!BP$2:BP$50)</f>
        <v>0</v>
      </c>
      <c r="BP123" s="8">
        <f>SUM(NewControlsCapital!BQ$2:BQ$50)-SUMIF(NewControlsCapital!$B$2:$B$50,"GR3",NewControlsCapital!BQ$2:BQ$50)-SUMIF(NewControlsCapital!$A$2:$A$50,"GR",NewControlsCapital!BQ$2:BQ$50)-SUMIF(NewControlsCapital!$A$2:$A$50,"CR",NewControlsCapital!BQ$2:BQ$50)</f>
        <v>0</v>
      </c>
      <c r="BQ123" s="8">
        <f>SUM(NewControlsCapital!BR$2:BR$50)-SUMIF(NewControlsCapital!$B$2:$B$50,"GR3",NewControlsCapital!BR$2:BR$50)-SUMIF(NewControlsCapital!$A$2:$A$50,"GR",NewControlsCapital!BR$2:BR$50)-SUMIF(NewControlsCapital!$A$2:$A$50,"CR",NewControlsCapital!BR$2:BR$50)</f>
        <v>0</v>
      </c>
      <c r="BR123" s="8">
        <f>SUM(NewControlsCapital!BS$2:BS$50)-SUMIF(NewControlsCapital!$B$2:$B$50,"GR3",NewControlsCapital!BS$2:BS$50)-SUMIF(NewControlsCapital!$A$2:$A$50,"GR",NewControlsCapital!BS$2:BS$50)-SUMIF(NewControlsCapital!$A$2:$A$50,"CR",NewControlsCapital!BS$2:BS$50)</f>
        <v>0</v>
      </c>
      <c r="BS123" s="8">
        <f>SUM(NewControlsCapital!BT$2:BT$50)-SUMIF(NewControlsCapital!$B$2:$B$50,"GR3",NewControlsCapital!BT$2:BT$50)-SUMIF(NewControlsCapital!$A$2:$A$50,"GR",NewControlsCapital!BT$2:BT$50)-SUMIF(NewControlsCapital!$A$2:$A$50,"CR",NewControlsCapital!BT$2:BT$50)</f>
        <v>0</v>
      </c>
    </row>
    <row r="124" spans="2:71" x14ac:dyDescent="0.3">
      <c r="B124" s="24" t="str">
        <f t="shared" si="58"/>
        <v>Retire TY GR CR and MC4</v>
      </c>
      <c r="C124" s="23">
        <f t="shared" si="57"/>
        <v>2002.5051509323175</v>
      </c>
      <c r="D124" s="8">
        <f>SUM(NewControlsCapital!E$2:E$50)-SUMIF(NewControlsCapital!$B$2:$B$50,"GR3",NewControlsCapital!E$2:E$50)-SUMIF(NewControlsCapital!$A$2:$A$50,"GR",NewControlsCapital!E$2:E$50)-SUMIF(NewControlsCapital!$A$2:$A$50,"CR",NewControlsCapital!E$2:E$50)-SUMIF(NewControlsCapital!$B$2:$B$50,"MC4",NewControlsCapital!E$2:E$50)</f>
        <v>924.30053000000066</v>
      </c>
      <c r="E124" s="8">
        <f>SUM(NewControlsCapital!F$2:F$50)-SUMIF(NewControlsCapital!$B$2:$B$50,"GR3",NewControlsCapital!F$2:F$50)-SUMIF(NewControlsCapital!$A$2:$A$50,"GR",NewControlsCapital!F$2:F$50)-SUMIF(NewControlsCapital!$A$2:$A$50,"CR",NewControlsCapital!F$2:F$50)-SUMIF(NewControlsCapital!$B$2:$B$50,"MC4",NewControlsCapital!F$2:F$50)</f>
        <v>22844.537899999996</v>
      </c>
      <c r="F124" s="8">
        <f>SUM(NewControlsCapital!G$2:G$50)-SUMIF(NewControlsCapital!$B$2:$B$50,"GR3",NewControlsCapital!G$2:G$50)-SUMIF(NewControlsCapital!$A$2:$A$50,"GR",NewControlsCapital!G$2:G$50)-SUMIF(NewControlsCapital!$A$2:$A$50,"CR",NewControlsCapital!G$2:G$50)-SUMIF(NewControlsCapital!$B$2:$B$50,"MC4",NewControlsCapital!G$2:G$50)</f>
        <v>73361.340880000003</v>
      </c>
      <c r="G124" s="8">
        <f>SUM(NewControlsCapital!H$2:H$50)-SUMIF(NewControlsCapital!$B$2:$B$50,"GR3",NewControlsCapital!H$2:H$50)-SUMIF(NewControlsCapital!$A$2:$A$50,"GR",NewControlsCapital!H$2:H$50)-SUMIF(NewControlsCapital!$A$2:$A$50,"CR",NewControlsCapital!H$2:H$50)-SUMIF(NewControlsCapital!$B$2:$B$50,"MC4",NewControlsCapital!H$2:H$50)</f>
        <v>143050.34139999992</v>
      </c>
      <c r="H124" s="8">
        <f>SUM(NewControlsCapital!I$2:I$50)-SUMIF(NewControlsCapital!$B$2:$B$50,"GR3",NewControlsCapital!I$2:I$50)-SUMIF(NewControlsCapital!$A$2:$A$50,"GR",NewControlsCapital!I$2:I$50)-SUMIF(NewControlsCapital!$A$2:$A$50,"CR",NewControlsCapital!I$2:I$50)-SUMIF(NewControlsCapital!$B$2:$B$50,"MC4",NewControlsCapital!I$2:I$50)</f>
        <v>227832.84499999991</v>
      </c>
      <c r="I124" s="8">
        <f>SUM(NewControlsCapital!J$2:J$50)-SUMIF(NewControlsCapital!$B$2:$B$50,"GR3",NewControlsCapital!J$2:J$50)-SUMIF(NewControlsCapital!$A$2:$A$50,"GR",NewControlsCapital!J$2:J$50)-SUMIF(NewControlsCapital!$A$2:$A$50,"CR",NewControlsCapital!J$2:J$50)-SUMIF(NewControlsCapital!$B$2:$B$50,"MC4",NewControlsCapital!J$2:J$50)</f>
        <v>257791.7423000001</v>
      </c>
      <c r="J124" s="8">
        <f>SUM(NewControlsCapital!K$2:K$50)-SUMIF(NewControlsCapital!$B$2:$B$50,"GR3",NewControlsCapital!K$2:K$50)-SUMIF(NewControlsCapital!$A$2:$A$50,"GR",NewControlsCapital!K$2:K$50)-SUMIF(NewControlsCapital!$A$2:$A$50,"CR",NewControlsCapital!K$2:K$50)-SUMIF(NewControlsCapital!$B$2:$B$50,"MC4",NewControlsCapital!K$2:K$50)</f>
        <v>247392.94010000007</v>
      </c>
      <c r="K124" s="8">
        <f>SUM(NewControlsCapital!L$2:L$50)-SUMIF(NewControlsCapital!$B$2:$B$50,"GR3",NewControlsCapital!L$2:L$50)-SUMIF(NewControlsCapital!$A$2:$A$50,"GR",NewControlsCapital!L$2:L$50)-SUMIF(NewControlsCapital!$A$2:$A$50,"CR",NewControlsCapital!L$2:L$50)-SUMIF(NewControlsCapital!$B$2:$B$50,"MC4",NewControlsCapital!L$2:L$50)</f>
        <v>235358.66920000006</v>
      </c>
      <c r="L124" s="8">
        <f>SUM(NewControlsCapital!M$2:M$50)-SUMIF(NewControlsCapital!$B$2:$B$50,"GR3",NewControlsCapital!M$2:M$50)-SUMIF(NewControlsCapital!$A$2:$A$50,"GR",NewControlsCapital!M$2:M$50)-SUMIF(NewControlsCapital!$A$2:$A$50,"CR",NewControlsCapital!M$2:M$50)-SUMIF(NewControlsCapital!$B$2:$B$50,"MC4",NewControlsCapital!M$2:M$50)</f>
        <v>224146.68880000009</v>
      </c>
      <c r="M124" s="8">
        <f>SUM(NewControlsCapital!N$2:N$50)-SUMIF(NewControlsCapital!$B$2:$B$50,"GR3",NewControlsCapital!N$2:N$50)-SUMIF(NewControlsCapital!$A$2:$A$50,"GR",NewControlsCapital!N$2:N$50)-SUMIF(NewControlsCapital!$A$2:$A$50,"CR",NewControlsCapital!N$2:N$50)-SUMIF(NewControlsCapital!$B$2:$B$50,"MC4",NewControlsCapital!N$2:N$50)</f>
        <v>213253.78679999994</v>
      </c>
      <c r="N124" s="8">
        <f>SUM(NewControlsCapital!O$2:O$50)-SUMIF(NewControlsCapital!$B$2:$B$50,"GR3",NewControlsCapital!O$2:O$50)-SUMIF(NewControlsCapital!$A$2:$A$50,"GR",NewControlsCapital!O$2:O$50)-SUMIF(NewControlsCapital!$A$2:$A$50,"CR",NewControlsCapital!O$2:O$50)-SUMIF(NewControlsCapital!$B$2:$B$50,"MC4",NewControlsCapital!O$2:O$50)</f>
        <v>202449.45290000003</v>
      </c>
      <c r="O124" s="8">
        <f>SUM(NewControlsCapital!P$2:P$50)-SUMIF(NewControlsCapital!$B$2:$B$50,"GR3",NewControlsCapital!P$2:P$50)-SUMIF(NewControlsCapital!$A$2:$A$50,"GR",NewControlsCapital!P$2:P$50)-SUMIF(NewControlsCapital!$A$2:$A$50,"CR",NewControlsCapital!P$2:P$50)-SUMIF(NewControlsCapital!$B$2:$B$50,"MC4",NewControlsCapital!P$2:P$50)</f>
        <v>191645.12740000003</v>
      </c>
      <c r="P124" s="8">
        <f>SUM(NewControlsCapital!Q$2:Q$50)-SUMIF(NewControlsCapital!$B$2:$B$50,"GR3",NewControlsCapital!Q$2:Q$50)-SUMIF(NewControlsCapital!$A$2:$A$50,"GR",NewControlsCapital!Q$2:Q$50)-SUMIF(NewControlsCapital!$A$2:$A$50,"CR",NewControlsCapital!Q$2:Q$50)-SUMIF(NewControlsCapital!$B$2:$B$50,"MC4",NewControlsCapital!Q$2:Q$50)</f>
        <v>180840.79022999996</v>
      </c>
      <c r="Q124" s="8">
        <f>SUM(NewControlsCapital!R$2:R$50)-SUMIF(NewControlsCapital!$B$2:$B$50,"GR3",NewControlsCapital!R$2:R$50)-SUMIF(NewControlsCapital!$A$2:$A$50,"GR",NewControlsCapital!R$2:R$50)-SUMIF(NewControlsCapital!$A$2:$A$50,"CR",NewControlsCapital!R$2:R$50)-SUMIF(NewControlsCapital!$B$2:$B$50,"MC4",NewControlsCapital!R$2:R$50)</f>
        <v>170036.46685999999</v>
      </c>
      <c r="R124" s="8">
        <f>SUM(NewControlsCapital!S$2:S$50)-SUMIF(NewControlsCapital!$B$2:$B$50,"GR3",NewControlsCapital!S$2:S$50)-SUMIF(NewControlsCapital!$A$2:$A$50,"GR",NewControlsCapital!S$2:S$50)-SUMIF(NewControlsCapital!$A$2:$A$50,"CR",NewControlsCapital!S$2:S$50)-SUMIF(NewControlsCapital!$B$2:$B$50,"MC4",NewControlsCapital!S$2:S$50)</f>
        <v>159819.4822</v>
      </c>
      <c r="S124" s="8">
        <f>SUM(NewControlsCapital!T$2:T$50)-SUMIF(NewControlsCapital!$B$2:$B$50,"GR3",NewControlsCapital!T$2:T$50)-SUMIF(NewControlsCapital!$A$2:$A$50,"GR",NewControlsCapital!T$2:T$50)-SUMIF(NewControlsCapital!$A$2:$A$50,"CR",NewControlsCapital!T$2:T$50)-SUMIF(NewControlsCapital!$B$2:$B$50,"MC4",NewControlsCapital!T$2:T$50)</f>
        <v>151685.24175000002</v>
      </c>
      <c r="T124" s="8">
        <f>SUM(NewControlsCapital!U$2:U$50)-SUMIF(NewControlsCapital!$B$2:$B$50,"GR3",NewControlsCapital!U$2:U$50)-SUMIF(NewControlsCapital!$A$2:$A$50,"GR",NewControlsCapital!U$2:U$50)-SUMIF(NewControlsCapital!$A$2:$A$50,"CR",NewControlsCapital!U$2:U$50)-SUMIF(NewControlsCapital!$B$2:$B$50,"MC4",NewControlsCapital!U$2:U$50)</f>
        <v>145490.6881</v>
      </c>
      <c r="U124" s="8">
        <f>SUM(NewControlsCapital!V$2:V$50)-SUMIF(NewControlsCapital!$B$2:$B$50,"GR3",NewControlsCapital!V$2:V$50)-SUMIF(NewControlsCapital!$A$2:$A$50,"GR",NewControlsCapital!V$2:V$50)-SUMIF(NewControlsCapital!$A$2:$A$50,"CR",NewControlsCapital!V$2:V$50)-SUMIF(NewControlsCapital!$B$2:$B$50,"MC4",NewControlsCapital!V$2:V$50)</f>
        <v>140360.39845000001</v>
      </c>
      <c r="V124" s="8">
        <f>SUM(NewControlsCapital!W$2:W$50)-SUMIF(NewControlsCapital!$B$2:$B$50,"GR3",NewControlsCapital!W$2:W$50)-SUMIF(NewControlsCapital!$A$2:$A$50,"GR",NewControlsCapital!W$2:W$50)-SUMIF(NewControlsCapital!$A$2:$A$50,"CR",NewControlsCapital!W$2:W$50)-SUMIF(NewControlsCapital!$B$2:$B$50,"MC4",NewControlsCapital!W$2:W$50)</f>
        <v>135850.01089000003</v>
      </c>
      <c r="W124" s="8">
        <f>SUM(NewControlsCapital!X$2:X$50)-SUMIF(NewControlsCapital!$B$2:$B$50,"GR3",NewControlsCapital!X$2:X$50)-SUMIF(NewControlsCapital!$A$2:$A$50,"GR",NewControlsCapital!X$2:X$50)-SUMIF(NewControlsCapital!$A$2:$A$50,"CR",NewControlsCapital!X$2:X$50)-SUMIF(NewControlsCapital!$B$2:$B$50,"MC4",NewControlsCapital!X$2:X$50)</f>
        <v>131339.59554000004</v>
      </c>
      <c r="X124" s="8">
        <f>SUM(NewControlsCapital!Y$2:Y$50)-SUMIF(NewControlsCapital!$B$2:$B$50,"GR3",NewControlsCapital!Y$2:Y$50)-SUMIF(NewControlsCapital!$A$2:$A$50,"GR",NewControlsCapital!Y$2:Y$50)-SUMIF(NewControlsCapital!$A$2:$A$50,"CR",NewControlsCapital!Y$2:Y$50)-SUMIF(NewControlsCapital!$B$2:$B$50,"MC4",NewControlsCapital!Y$2:Y$50)</f>
        <v>126829.19289000003</v>
      </c>
      <c r="Y124" s="8">
        <f>SUM(NewControlsCapital!Z$2:Z$50)-SUMIF(NewControlsCapital!$B$2:$B$50,"GR3",NewControlsCapital!Z$2:Z$50)-SUMIF(NewControlsCapital!$A$2:$A$50,"GR",NewControlsCapital!Z$2:Z$50)-SUMIF(NewControlsCapital!$A$2:$A$50,"CR",NewControlsCapital!Z$2:Z$50)-SUMIF(NewControlsCapital!$B$2:$B$50,"MC4",NewControlsCapital!Z$2:Z$50)</f>
        <v>122318.78283000001</v>
      </c>
      <c r="Z124" s="8">
        <f>SUM(NewControlsCapital!AA$2:AA$50)-SUMIF(NewControlsCapital!$B$2:$B$50,"GR3",NewControlsCapital!AA$2:AA$50)-SUMIF(NewControlsCapital!$A$2:$A$50,"GR",NewControlsCapital!AA$2:AA$50)-SUMIF(NewControlsCapital!$A$2:$A$50,"CR",NewControlsCapital!AA$2:AA$50)-SUMIF(NewControlsCapital!$B$2:$B$50,"MC4",NewControlsCapital!AA$2:AA$50)</f>
        <v>117808.36918000004</v>
      </c>
      <c r="AA124" s="8">
        <f>SUM(NewControlsCapital!AB$2:AB$50)-SUMIF(NewControlsCapital!$B$2:$B$50,"GR3",NewControlsCapital!AB$2:AB$50)-SUMIF(NewControlsCapital!$A$2:$A$50,"GR",NewControlsCapital!AB$2:AB$50)-SUMIF(NewControlsCapital!$A$2:$A$50,"CR",NewControlsCapital!AB$2:AB$50)-SUMIF(NewControlsCapital!$B$2:$B$50,"MC4",NewControlsCapital!AB$2:AB$50)</f>
        <v>113297.96503000011</v>
      </c>
      <c r="AB124" s="8">
        <f>SUM(NewControlsCapital!AC$2:AC$50)-SUMIF(NewControlsCapital!$B$2:$B$50,"GR3",NewControlsCapital!AC$2:AC$50)-SUMIF(NewControlsCapital!$A$2:$A$50,"GR",NewControlsCapital!AC$2:AC$50)-SUMIF(NewControlsCapital!$A$2:$A$50,"CR",NewControlsCapital!AC$2:AC$50)-SUMIF(NewControlsCapital!$B$2:$B$50,"MC4",NewControlsCapital!AC$2:AC$50)</f>
        <v>108787.56867000001</v>
      </c>
      <c r="AC124" s="8">
        <f>SUM(NewControlsCapital!AD$2:AD$50)-SUMIF(NewControlsCapital!$B$2:$B$50,"GR3",NewControlsCapital!AD$2:AD$50)-SUMIF(NewControlsCapital!$A$2:$A$50,"GR",NewControlsCapital!AD$2:AD$50)-SUMIF(NewControlsCapital!$A$2:$A$50,"CR",NewControlsCapital!AD$2:AD$50)-SUMIF(NewControlsCapital!$B$2:$B$50,"MC4",NewControlsCapital!AD$2:AD$50)</f>
        <v>94173.097029999975</v>
      </c>
      <c r="AD124" s="8">
        <f>SUM(NewControlsCapital!AE$2:AE$50)-SUMIF(NewControlsCapital!$B$2:$B$50,"GR3",NewControlsCapital!AE$2:AE$50)-SUMIF(NewControlsCapital!$A$2:$A$50,"GR",NewControlsCapital!AE$2:AE$50)-SUMIF(NewControlsCapital!$A$2:$A$50,"CR",NewControlsCapital!AE$2:AE$50)-SUMIF(NewControlsCapital!$B$2:$B$50,"MC4",NewControlsCapital!AE$2:AE$50)</f>
        <v>85270.797989284401</v>
      </c>
      <c r="AE124" s="8">
        <f>SUM(NewControlsCapital!AF$2:AF$50)-SUMIF(NewControlsCapital!$B$2:$B$50,"GR3",NewControlsCapital!AF$2:AF$50)-SUMIF(NewControlsCapital!$A$2:$A$50,"GR",NewControlsCapital!AF$2:AF$50)-SUMIF(NewControlsCapital!$A$2:$A$50,"CR",NewControlsCapital!AF$2:AF$50)-SUMIF(NewControlsCapital!$B$2:$B$50,"MC4",NewControlsCapital!AF$2:AF$50)</f>
        <v>81738.747339284353</v>
      </c>
      <c r="AF124" s="8">
        <f>SUM(NewControlsCapital!AG$2:AG$50)-SUMIF(NewControlsCapital!$B$2:$B$50,"GR3",NewControlsCapital!AG$2:AG$50)-SUMIF(NewControlsCapital!$A$2:$A$50,"GR",NewControlsCapital!AG$2:AG$50)-SUMIF(NewControlsCapital!$A$2:$A$50,"CR",NewControlsCapital!AG$2:AG$50)-SUMIF(NewControlsCapital!$B$2:$B$50,"MC4",NewControlsCapital!AG$2:AG$50)</f>
        <v>70379.029189284352</v>
      </c>
      <c r="AG124" s="8">
        <f>SUM(NewControlsCapital!AH$2:AH$50)-SUMIF(NewControlsCapital!$B$2:$B$50,"GR3",NewControlsCapital!AH$2:AH$50)-SUMIF(NewControlsCapital!$A$2:$A$50,"GR",NewControlsCapital!AH$2:AH$50)-SUMIF(NewControlsCapital!$A$2:$A$50,"CR",NewControlsCapital!AH$2:AH$50)-SUMIF(NewControlsCapital!$B$2:$B$50,"MC4",NewControlsCapital!AH$2:AH$50)</f>
        <v>58222.343581507725</v>
      </c>
      <c r="AH124" s="8">
        <f>SUM(NewControlsCapital!AI$2:AI$50)-SUMIF(NewControlsCapital!$B$2:$B$50,"GR3",NewControlsCapital!AI$2:AI$50)-SUMIF(NewControlsCapital!$A$2:$A$50,"GR",NewControlsCapital!AI$2:AI$50)-SUMIF(NewControlsCapital!$A$2:$A$50,"CR",NewControlsCapital!AI$2:AI$50)-SUMIF(NewControlsCapital!$B$2:$B$50,"MC4",NewControlsCapital!AI$2:AI$50)</f>
        <v>53253.428048935515</v>
      </c>
      <c r="AI124" s="8">
        <f>SUM(NewControlsCapital!AJ$2:AJ$50)-SUMIF(NewControlsCapital!$B$2:$B$50,"GR3",NewControlsCapital!AJ$2:AJ$50)-SUMIF(NewControlsCapital!$A$2:$A$50,"GR",NewControlsCapital!AJ$2:AJ$50)-SUMIF(NewControlsCapital!$A$2:$A$50,"CR",NewControlsCapital!AJ$2:AJ$50)-SUMIF(NewControlsCapital!$B$2:$B$50,"MC4",NewControlsCapital!AJ$2:AJ$50)</f>
        <v>44165.243198935503</v>
      </c>
      <c r="AJ124" s="8">
        <f>SUM(NewControlsCapital!AK$2:AK$50)-SUMIF(NewControlsCapital!$B$2:$B$50,"GR3",NewControlsCapital!AK$2:AK$50)-SUMIF(NewControlsCapital!$A$2:$A$50,"GR",NewControlsCapital!AK$2:AK$50)-SUMIF(NewControlsCapital!$A$2:$A$50,"CR",NewControlsCapital!AK$2:AK$50)-SUMIF(NewControlsCapital!$B$2:$B$50,"MC4",NewControlsCapital!AK$2:AK$50)</f>
        <v>39718.54085261852</v>
      </c>
      <c r="AK124" s="8">
        <f>SUM(NewControlsCapital!AL$2:AL$50)-SUMIF(NewControlsCapital!$B$2:$B$50,"GR3",NewControlsCapital!AL$2:AL$50)-SUMIF(NewControlsCapital!$A$2:$A$50,"GR",NewControlsCapital!AL$2:AL$50)-SUMIF(NewControlsCapital!$A$2:$A$50,"CR",NewControlsCapital!AL$2:AL$50)-SUMIF(NewControlsCapital!$B$2:$B$50,"MC4",NewControlsCapital!AL$2:AL$50)</f>
        <v>34374.482712618512</v>
      </c>
      <c r="AL124" s="8">
        <f>SUM(NewControlsCapital!AM$2:AM$50)-SUMIF(NewControlsCapital!$B$2:$B$50,"GR3",NewControlsCapital!AM$2:AM$50)-SUMIF(NewControlsCapital!$A$2:$A$50,"GR",NewControlsCapital!AM$2:AM$50)-SUMIF(NewControlsCapital!$A$2:$A$50,"CR",NewControlsCapital!AM$2:AM$50)-SUMIF(NewControlsCapital!$B$2:$B$50,"MC4",NewControlsCapital!AM$2:AM$50)</f>
        <v>32695.226384174224</v>
      </c>
      <c r="AM124" s="8">
        <f>SUM(NewControlsCapital!AN$2:AN$50)-SUMIF(NewControlsCapital!$B$2:$B$50,"GR3",NewControlsCapital!AN$2:AN$50)-SUMIF(NewControlsCapital!$A$2:$A$50,"GR",NewControlsCapital!AN$2:AN$50)-SUMIF(NewControlsCapital!$A$2:$A$50,"CR",NewControlsCapital!AN$2:AN$50)-SUMIF(NewControlsCapital!$B$2:$B$50,"MC4",NewControlsCapital!AN$2:AN$50)</f>
        <v>32613.124335245997</v>
      </c>
      <c r="AN124" s="8">
        <f>SUM(NewControlsCapital!AO$2:AO$50)-SUMIF(NewControlsCapital!$B$2:$B$50,"GR3",NewControlsCapital!AO$2:AO$50)-SUMIF(NewControlsCapital!$A$2:$A$50,"GR",NewControlsCapital!AO$2:AO$50)-SUMIF(NewControlsCapital!$A$2:$A$50,"CR",NewControlsCapital!AO$2:AO$50)-SUMIF(NewControlsCapital!$B$2:$B$50,"MC4",NewControlsCapital!AO$2:AO$50)</f>
        <v>28797.755825246</v>
      </c>
      <c r="AO124" s="8">
        <f>SUM(NewControlsCapital!AP$2:AP$50)-SUMIF(NewControlsCapital!$B$2:$B$50,"GR3",NewControlsCapital!AP$2:AP$50)-SUMIF(NewControlsCapital!$A$2:$A$50,"GR",NewControlsCapital!AP$2:AP$50)-SUMIF(NewControlsCapital!$A$2:$A$50,"CR",NewControlsCapital!AP$2:AP$50)-SUMIF(NewControlsCapital!$B$2:$B$50,"MC4",NewControlsCapital!AP$2:AP$50)</f>
        <v>24463.531439803999</v>
      </c>
      <c r="AP124" s="8">
        <f>SUM(NewControlsCapital!AQ$2:AQ$50)-SUMIF(NewControlsCapital!$B$2:$B$50,"GR3",NewControlsCapital!AQ$2:AQ$50)-SUMIF(NewControlsCapital!$A$2:$A$50,"GR",NewControlsCapital!AQ$2:AQ$50)-SUMIF(NewControlsCapital!$A$2:$A$50,"CR",NewControlsCapital!AQ$2:AQ$50)-SUMIF(NewControlsCapital!$B$2:$B$50,"MC4",NewControlsCapital!AQ$2:AQ$50)</f>
        <v>21996.750146311362</v>
      </c>
      <c r="AQ124" s="8">
        <f>SUM(NewControlsCapital!AR$2:AR$50)-SUMIF(NewControlsCapital!$B$2:$B$50,"GR3",NewControlsCapital!AR$2:AR$50)-SUMIF(NewControlsCapital!$A$2:$A$50,"GR",NewControlsCapital!AR$2:AR$50)-SUMIF(NewControlsCapital!$A$2:$A$50,"CR",NewControlsCapital!AR$2:AR$50)-SUMIF(NewControlsCapital!$B$2:$B$50,"MC4",NewControlsCapital!AR$2:AR$50)</f>
        <v>20583.325146311363</v>
      </c>
      <c r="AR124" s="8">
        <f>SUM(NewControlsCapital!AS$2:AS$50)-SUMIF(NewControlsCapital!$B$2:$B$50,"GR3",NewControlsCapital!AS$2:AS$50)-SUMIF(NewControlsCapital!$A$2:$A$50,"GR",NewControlsCapital!AS$2:AS$50)-SUMIF(NewControlsCapital!$A$2:$A$50,"CR",NewControlsCapital!AS$2:AS$50)-SUMIF(NewControlsCapital!$B$2:$B$50,"MC4",NewControlsCapital!AS$2:AS$50)</f>
        <v>17525.938351193447</v>
      </c>
      <c r="AS124" s="8">
        <f>SUM(NewControlsCapital!AT$2:AT$50)-SUMIF(NewControlsCapital!$B$2:$B$50,"GR3",NewControlsCapital!AT$2:AT$50)-SUMIF(NewControlsCapital!$A$2:$A$50,"GR",NewControlsCapital!AT$2:AT$50)-SUMIF(NewControlsCapital!$A$2:$A$50,"CR",NewControlsCapital!AT$2:AT$50)-SUMIF(NewControlsCapital!$B$2:$B$50,"MC4",NewControlsCapital!AT$2:AT$50)</f>
        <v>10366.478560920043</v>
      </c>
      <c r="AT124" s="8">
        <f>SUM(NewControlsCapital!AU$2:AU$50)-SUMIF(NewControlsCapital!$B$2:$B$50,"GR3",NewControlsCapital!AU$2:AU$50)-SUMIF(NewControlsCapital!$A$2:$A$50,"GR",NewControlsCapital!AU$2:AU$50)-SUMIF(NewControlsCapital!$A$2:$A$50,"CR",NewControlsCapital!AU$2:AU$50)-SUMIF(NewControlsCapital!$B$2:$B$50,"MC4",NewControlsCapital!AU$2:AU$50)</f>
        <v>9048.7357917225436</v>
      </c>
      <c r="AU124" s="8">
        <f>SUM(NewControlsCapital!AV$2:AV$50)-SUMIF(NewControlsCapital!$B$2:$B$50,"GR3",NewControlsCapital!AV$2:AV$50)-SUMIF(NewControlsCapital!$A$2:$A$50,"GR",NewControlsCapital!AV$2:AV$50)-SUMIF(NewControlsCapital!$A$2:$A$50,"CR",NewControlsCapital!AV$2:AV$50)-SUMIF(NewControlsCapital!$B$2:$B$50,"MC4",NewControlsCapital!AV$2:AV$50)</f>
        <v>4872.8991917225476</v>
      </c>
      <c r="AV124" s="8">
        <f>SUM(NewControlsCapital!AW$2:AW$50)-SUMIF(NewControlsCapital!$B$2:$B$50,"GR3",NewControlsCapital!AW$2:AW$50)-SUMIF(NewControlsCapital!$A$2:$A$50,"GR",NewControlsCapital!AW$2:AW$50)-SUMIF(NewControlsCapital!$A$2:$A$50,"CR",NewControlsCapital!AW$2:AW$50)-SUMIF(NewControlsCapital!$B$2:$B$50,"MC4",NewControlsCapital!AW$2:AW$50)</f>
        <v>4421.3365649875486</v>
      </c>
      <c r="AW124" s="8">
        <f>SUM(NewControlsCapital!AX$2:AX$50)-SUMIF(NewControlsCapital!$B$2:$B$50,"GR3",NewControlsCapital!AX$2:AX$50)-SUMIF(NewControlsCapital!$A$2:$A$50,"GR",NewControlsCapital!AX$2:AX$50)-SUMIF(NewControlsCapital!$A$2:$A$50,"CR",NewControlsCapital!AX$2:AX$50)-SUMIF(NewControlsCapital!$B$2:$B$50,"MC4",NewControlsCapital!AX$2:AX$50)</f>
        <v>3999.672078507168</v>
      </c>
      <c r="AX124" s="8">
        <f>SUM(NewControlsCapital!AY$2:AY$50)-SUMIF(NewControlsCapital!$B$2:$B$50,"GR3",NewControlsCapital!AY$2:AY$50)-SUMIF(NewControlsCapital!$A$2:$A$50,"GR",NewControlsCapital!AY$2:AY$50)-SUMIF(NewControlsCapital!$A$2:$A$50,"CR",NewControlsCapital!AY$2:AY$50)-SUMIF(NewControlsCapital!$B$2:$B$50,"MC4",NewControlsCapital!AY$2:AY$50)</f>
        <v>3488.9860785071683</v>
      </c>
      <c r="AY124" s="8">
        <f>SUM(NewControlsCapital!AZ$2:AZ$50)-SUMIF(NewControlsCapital!$B$2:$B$50,"GR3",NewControlsCapital!AZ$2:AZ$50)-SUMIF(NewControlsCapital!$A$2:$A$50,"GR",NewControlsCapital!AZ$2:AZ$50)-SUMIF(NewControlsCapital!$A$2:$A$50,"CR",NewControlsCapital!AZ$2:AZ$50)-SUMIF(NewControlsCapital!$B$2:$B$50,"MC4",NewControlsCapital!AZ$2:AZ$50)</f>
        <v>253.40287850716643</v>
      </c>
      <c r="AZ124" s="8">
        <f>SUM(NewControlsCapital!BA$2:BA$50)-SUMIF(NewControlsCapital!$B$2:$B$50,"GR3",NewControlsCapital!BA$2:BA$50)-SUMIF(NewControlsCapital!$A$2:$A$50,"GR",NewControlsCapital!BA$2:BA$50)-SUMIF(NewControlsCapital!$A$2:$A$50,"CR",NewControlsCapital!BA$2:BA$50)-SUMIF(NewControlsCapital!$B$2:$B$50,"MC4",NewControlsCapital!BA$2:BA$50)</f>
        <v>2.6402461665000015E-3</v>
      </c>
      <c r="BA124" s="8">
        <f>SUM(NewControlsCapital!BB$2:BB$50)-SUMIF(NewControlsCapital!$B$2:$B$50,"GR3",NewControlsCapital!BB$2:BB$50)-SUMIF(NewControlsCapital!$A$2:$A$50,"GR",NewControlsCapital!BB$2:BB$50)-SUMIF(NewControlsCapital!$A$2:$A$50,"CR",NewControlsCapital!BB$2:BB$50)-SUMIF(NewControlsCapital!$B$2:$B$50,"MC4",NewControlsCapital!BB$2:BB$50)</f>
        <v>0</v>
      </c>
      <c r="BB124" s="8">
        <f>SUM(NewControlsCapital!BC$2:BC$50)-SUMIF(NewControlsCapital!$B$2:$B$50,"GR3",NewControlsCapital!BC$2:BC$50)-SUMIF(NewControlsCapital!$A$2:$A$50,"GR",NewControlsCapital!BC$2:BC$50)-SUMIF(NewControlsCapital!$A$2:$A$50,"CR",NewControlsCapital!BC$2:BC$50)-SUMIF(NewControlsCapital!$B$2:$B$50,"MC4",NewControlsCapital!BC$2:BC$50)</f>
        <v>0</v>
      </c>
      <c r="BC124" s="8">
        <f>SUM(NewControlsCapital!BD$2:BD$50)-SUMIF(NewControlsCapital!$B$2:$B$50,"GR3",NewControlsCapital!BD$2:BD$50)-SUMIF(NewControlsCapital!$A$2:$A$50,"GR",NewControlsCapital!BD$2:BD$50)-SUMIF(NewControlsCapital!$A$2:$A$50,"CR",NewControlsCapital!BD$2:BD$50)-SUMIF(NewControlsCapital!$B$2:$B$50,"MC4",NewControlsCapital!BD$2:BD$50)</f>
        <v>0</v>
      </c>
      <c r="BD124" s="8">
        <f>SUM(NewControlsCapital!BE$2:BE$50)-SUMIF(NewControlsCapital!$B$2:$B$50,"GR3",NewControlsCapital!BE$2:BE$50)-SUMIF(NewControlsCapital!$A$2:$A$50,"GR",NewControlsCapital!BE$2:BE$50)-SUMIF(NewControlsCapital!$A$2:$A$50,"CR",NewControlsCapital!BE$2:BE$50)-SUMIF(NewControlsCapital!$B$2:$B$50,"MC4",NewControlsCapital!BE$2:BE$50)</f>
        <v>0</v>
      </c>
      <c r="BE124" s="8">
        <f>SUM(NewControlsCapital!BF$2:BF$50)-SUMIF(NewControlsCapital!$B$2:$B$50,"GR3",NewControlsCapital!BF$2:BF$50)-SUMIF(NewControlsCapital!$A$2:$A$50,"GR",NewControlsCapital!BF$2:BF$50)-SUMIF(NewControlsCapital!$A$2:$A$50,"CR",NewControlsCapital!BF$2:BF$50)-SUMIF(NewControlsCapital!$B$2:$B$50,"MC4",NewControlsCapital!BF$2:BF$50)</f>
        <v>0</v>
      </c>
      <c r="BF124" s="8">
        <f>SUM(NewControlsCapital!BG$2:BG$50)-SUMIF(NewControlsCapital!$B$2:$B$50,"GR3",NewControlsCapital!BG$2:BG$50)-SUMIF(NewControlsCapital!$A$2:$A$50,"GR",NewControlsCapital!BG$2:BG$50)-SUMIF(NewControlsCapital!$A$2:$A$50,"CR",NewControlsCapital!BG$2:BG$50)-SUMIF(NewControlsCapital!$B$2:$B$50,"MC4",NewControlsCapital!BG$2:BG$50)</f>
        <v>0</v>
      </c>
      <c r="BG124" s="8">
        <f>SUM(NewControlsCapital!BH$2:BH$50)-SUMIF(NewControlsCapital!$B$2:$B$50,"GR3",NewControlsCapital!BH$2:BH$50)-SUMIF(NewControlsCapital!$A$2:$A$50,"GR",NewControlsCapital!BH$2:BH$50)-SUMIF(NewControlsCapital!$A$2:$A$50,"CR",NewControlsCapital!BH$2:BH$50)-SUMIF(NewControlsCapital!$B$2:$B$50,"MC4",NewControlsCapital!BH$2:BH$50)</f>
        <v>0</v>
      </c>
      <c r="BH124" s="8">
        <f>SUM(NewControlsCapital!BI$2:BI$50)-SUMIF(NewControlsCapital!$B$2:$B$50,"GR3",NewControlsCapital!BI$2:BI$50)-SUMIF(NewControlsCapital!$A$2:$A$50,"GR",NewControlsCapital!BI$2:BI$50)-SUMIF(NewControlsCapital!$A$2:$A$50,"CR",NewControlsCapital!BI$2:BI$50)-SUMIF(NewControlsCapital!$B$2:$B$50,"MC4",NewControlsCapital!BI$2:BI$50)</f>
        <v>0</v>
      </c>
      <c r="BI124" s="8">
        <f>SUM(NewControlsCapital!BJ$2:BJ$50)-SUMIF(NewControlsCapital!$B$2:$B$50,"GR3",NewControlsCapital!BJ$2:BJ$50)-SUMIF(NewControlsCapital!$A$2:$A$50,"GR",NewControlsCapital!BJ$2:BJ$50)-SUMIF(NewControlsCapital!$A$2:$A$50,"CR",NewControlsCapital!BJ$2:BJ$50)-SUMIF(NewControlsCapital!$B$2:$B$50,"MC4",NewControlsCapital!BJ$2:BJ$50)</f>
        <v>0</v>
      </c>
      <c r="BJ124" s="8">
        <f>SUM(NewControlsCapital!BK$2:BK$50)-SUMIF(NewControlsCapital!$B$2:$B$50,"GR3",NewControlsCapital!BK$2:BK$50)-SUMIF(NewControlsCapital!$A$2:$A$50,"GR",NewControlsCapital!BK$2:BK$50)-SUMIF(NewControlsCapital!$A$2:$A$50,"CR",NewControlsCapital!BK$2:BK$50)-SUMIF(NewControlsCapital!$B$2:$B$50,"MC4",NewControlsCapital!BK$2:BK$50)</f>
        <v>0</v>
      </c>
      <c r="BK124" s="8">
        <f>SUM(NewControlsCapital!BL$2:BL$50)-SUMIF(NewControlsCapital!$B$2:$B$50,"GR3",NewControlsCapital!BL$2:BL$50)-SUMIF(NewControlsCapital!$A$2:$A$50,"GR",NewControlsCapital!BL$2:BL$50)-SUMIF(NewControlsCapital!$A$2:$A$50,"CR",NewControlsCapital!BL$2:BL$50)-SUMIF(NewControlsCapital!$B$2:$B$50,"MC4",NewControlsCapital!BL$2:BL$50)</f>
        <v>0</v>
      </c>
      <c r="BL124" s="8">
        <f>SUM(NewControlsCapital!BM$2:BM$50)-SUMIF(NewControlsCapital!$B$2:$B$50,"GR3",NewControlsCapital!BM$2:BM$50)-SUMIF(NewControlsCapital!$A$2:$A$50,"GR",NewControlsCapital!BM$2:BM$50)-SUMIF(NewControlsCapital!$A$2:$A$50,"CR",NewControlsCapital!BM$2:BM$50)-SUMIF(NewControlsCapital!$B$2:$B$50,"MC4",NewControlsCapital!BM$2:BM$50)</f>
        <v>0</v>
      </c>
      <c r="BM124" s="8">
        <f>SUM(NewControlsCapital!BN$2:BN$50)-SUMIF(NewControlsCapital!$B$2:$B$50,"GR3",NewControlsCapital!BN$2:BN$50)-SUMIF(NewControlsCapital!$A$2:$A$50,"GR",NewControlsCapital!BN$2:BN$50)-SUMIF(NewControlsCapital!$A$2:$A$50,"CR",NewControlsCapital!BN$2:BN$50)-SUMIF(NewControlsCapital!$B$2:$B$50,"MC4",NewControlsCapital!BN$2:BN$50)</f>
        <v>0</v>
      </c>
      <c r="BN124" s="8">
        <f>SUM(NewControlsCapital!BO$2:BO$50)-SUMIF(NewControlsCapital!$B$2:$B$50,"GR3",NewControlsCapital!BO$2:BO$50)-SUMIF(NewControlsCapital!$A$2:$A$50,"GR",NewControlsCapital!BO$2:BO$50)-SUMIF(NewControlsCapital!$A$2:$A$50,"CR",NewControlsCapital!BO$2:BO$50)-SUMIF(NewControlsCapital!$B$2:$B$50,"MC4",NewControlsCapital!BO$2:BO$50)</f>
        <v>0</v>
      </c>
      <c r="BO124" s="8">
        <f>SUM(NewControlsCapital!BP$2:BP$50)-SUMIF(NewControlsCapital!$B$2:$B$50,"GR3",NewControlsCapital!BP$2:BP$50)-SUMIF(NewControlsCapital!$A$2:$A$50,"GR",NewControlsCapital!BP$2:BP$50)-SUMIF(NewControlsCapital!$A$2:$A$50,"CR",NewControlsCapital!BP$2:BP$50)-SUMIF(NewControlsCapital!$B$2:$B$50,"MC4",NewControlsCapital!BP$2:BP$50)</f>
        <v>0</v>
      </c>
      <c r="BP124" s="8">
        <f>SUM(NewControlsCapital!BQ$2:BQ$50)-SUMIF(NewControlsCapital!$B$2:$B$50,"GR3",NewControlsCapital!BQ$2:BQ$50)-SUMIF(NewControlsCapital!$A$2:$A$50,"GR",NewControlsCapital!BQ$2:BQ$50)-SUMIF(NewControlsCapital!$A$2:$A$50,"CR",NewControlsCapital!BQ$2:BQ$50)-SUMIF(NewControlsCapital!$B$2:$B$50,"MC4",NewControlsCapital!BQ$2:BQ$50)</f>
        <v>0</v>
      </c>
      <c r="BQ124" s="8">
        <f>SUM(NewControlsCapital!BR$2:BR$50)-SUMIF(NewControlsCapital!$B$2:$B$50,"GR3",NewControlsCapital!BR$2:BR$50)-SUMIF(NewControlsCapital!$A$2:$A$50,"GR",NewControlsCapital!BR$2:BR$50)-SUMIF(NewControlsCapital!$A$2:$A$50,"CR",NewControlsCapital!BR$2:BR$50)-SUMIF(NewControlsCapital!$B$2:$B$50,"MC4",NewControlsCapital!BR$2:BR$50)</f>
        <v>0</v>
      </c>
      <c r="BR124" s="8">
        <f>SUM(NewControlsCapital!BS$2:BS$50)-SUMIF(NewControlsCapital!$B$2:$B$50,"GR3",NewControlsCapital!BS$2:BS$50)-SUMIF(NewControlsCapital!$A$2:$A$50,"GR",NewControlsCapital!BS$2:BS$50)-SUMIF(NewControlsCapital!$A$2:$A$50,"CR",NewControlsCapital!BS$2:BS$50)-SUMIF(NewControlsCapital!$B$2:$B$50,"MC4",NewControlsCapital!BS$2:BS$50)</f>
        <v>0</v>
      </c>
      <c r="BS124" s="8">
        <f>SUM(NewControlsCapital!BT$2:BT$50)-SUMIF(NewControlsCapital!$B$2:$B$50,"GR3",NewControlsCapital!BT$2:BT$50)-SUMIF(NewControlsCapital!$A$2:$A$50,"GR",NewControlsCapital!BT$2:BT$50)-SUMIF(NewControlsCapital!$A$2:$A$50,"CR",NewControlsCapital!BT$2:BT$50)-SUMIF(NewControlsCapital!$B$2:$B$50,"MC4",NewControlsCapital!BT$2:BT$50)</f>
        <v>0</v>
      </c>
    </row>
    <row r="125" spans="2:71" x14ac:dyDescent="0.3">
      <c r="B125" s="24" t="str">
        <f t="shared" si="58"/>
        <v>Retire TY GR CR and TC1</v>
      </c>
      <c r="C125" s="23">
        <f t="shared" si="57"/>
        <v>2302.5574041642831</v>
      </c>
      <c r="D125" s="8">
        <f>SUM(NewControlsCapital!E$2:E$50)-SUMIF(NewControlsCapital!$B$2:$B$50,"GR3",NewControlsCapital!E$2:E$50)-SUMIF(NewControlsCapital!$A$2:$A$50,"GR",NewControlsCapital!E$2:E$50)-SUMIF(NewControlsCapital!$A$2:$A$50,"CR",NewControlsCapital!E$2:E$50)-SUMIF(NewControlsCapital!$B$2:$B$50,"TC1",NewControlsCapital!E$2:E$50)</f>
        <v>1786.0281300000006</v>
      </c>
      <c r="E125" s="8">
        <f>SUM(NewControlsCapital!F$2:F$50)-SUMIF(NewControlsCapital!$B$2:$B$50,"GR3",NewControlsCapital!F$2:F$50)-SUMIF(NewControlsCapital!$A$2:$A$50,"GR",NewControlsCapital!F$2:F$50)-SUMIF(NewControlsCapital!$A$2:$A$50,"CR",NewControlsCapital!F$2:F$50)-SUMIF(NewControlsCapital!$B$2:$B$50,"TC1",NewControlsCapital!F$2:F$50)</f>
        <v>35554.699699999997</v>
      </c>
      <c r="F125" s="8">
        <f>SUM(NewControlsCapital!G$2:G$50)-SUMIF(NewControlsCapital!$B$2:$B$50,"GR3",NewControlsCapital!G$2:G$50)-SUMIF(NewControlsCapital!$A$2:$A$50,"GR",NewControlsCapital!G$2:G$50)-SUMIF(NewControlsCapital!$A$2:$A$50,"CR",NewControlsCapital!G$2:G$50)-SUMIF(NewControlsCapital!$B$2:$B$50,"TC1",NewControlsCapital!G$2:G$50)</f>
        <v>97834.264280000003</v>
      </c>
      <c r="G125" s="8">
        <f>SUM(NewControlsCapital!H$2:H$50)-SUMIF(NewControlsCapital!$B$2:$B$50,"GR3",NewControlsCapital!H$2:H$50)-SUMIF(NewControlsCapital!$A$2:$A$50,"GR",NewControlsCapital!H$2:H$50)-SUMIF(NewControlsCapital!$A$2:$A$50,"CR",NewControlsCapital!H$2:H$50)-SUMIF(NewControlsCapital!$B$2:$B$50,"TC1",NewControlsCapital!H$2:H$50)</f>
        <v>175313.34789999991</v>
      </c>
      <c r="H125" s="8">
        <f>SUM(NewControlsCapital!I$2:I$50)-SUMIF(NewControlsCapital!$B$2:$B$50,"GR3",NewControlsCapital!I$2:I$50)-SUMIF(NewControlsCapital!$A$2:$A$50,"GR",NewControlsCapital!I$2:I$50)-SUMIF(NewControlsCapital!$A$2:$A$50,"CR",NewControlsCapital!I$2:I$50)-SUMIF(NewControlsCapital!$B$2:$B$50,"TC1",NewControlsCapital!I$2:I$50)</f>
        <v>267132.06849999994</v>
      </c>
      <c r="I125" s="8">
        <f>SUM(NewControlsCapital!J$2:J$50)-SUMIF(NewControlsCapital!$B$2:$B$50,"GR3",NewControlsCapital!J$2:J$50)-SUMIF(NewControlsCapital!$A$2:$A$50,"GR",NewControlsCapital!J$2:J$50)-SUMIF(NewControlsCapital!$A$2:$A$50,"CR",NewControlsCapital!J$2:J$50)-SUMIF(NewControlsCapital!$B$2:$B$50,"TC1",NewControlsCapital!J$2:J$50)</f>
        <v>291389.93520000007</v>
      </c>
      <c r="J125" s="8">
        <f>SUM(NewControlsCapital!K$2:K$50)-SUMIF(NewControlsCapital!$B$2:$B$50,"GR3",NewControlsCapital!K$2:K$50)-SUMIF(NewControlsCapital!$A$2:$A$50,"GR",NewControlsCapital!K$2:K$50)-SUMIF(NewControlsCapital!$A$2:$A$50,"CR",NewControlsCapital!K$2:K$50)-SUMIF(NewControlsCapital!$B$2:$B$50,"TC1",NewControlsCapital!K$2:K$50)</f>
        <v>279229.38620000007</v>
      </c>
      <c r="K125" s="8">
        <f>SUM(NewControlsCapital!L$2:L$50)-SUMIF(NewControlsCapital!$B$2:$B$50,"GR3",NewControlsCapital!L$2:L$50)-SUMIF(NewControlsCapital!$A$2:$A$50,"GR",NewControlsCapital!L$2:L$50)-SUMIF(NewControlsCapital!$A$2:$A$50,"CR",NewControlsCapital!L$2:L$50)-SUMIF(NewControlsCapital!$B$2:$B$50,"TC1",NewControlsCapital!L$2:L$50)</f>
        <v>265720.48640000005</v>
      </c>
      <c r="L125" s="8">
        <f>SUM(NewControlsCapital!M$2:M$50)-SUMIF(NewControlsCapital!$B$2:$B$50,"GR3",NewControlsCapital!M$2:M$50)-SUMIF(NewControlsCapital!$A$2:$A$50,"GR",NewControlsCapital!M$2:M$50)-SUMIF(NewControlsCapital!$A$2:$A$50,"CR",NewControlsCapital!M$2:M$50)-SUMIF(NewControlsCapital!$B$2:$B$50,"TC1",NewControlsCapital!M$2:M$50)</f>
        <v>253065.0763000001</v>
      </c>
      <c r="M125" s="8">
        <f>SUM(NewControlsCapital!N$2:N$50)-SUMIF(NewControlsCapital!$B$2:$B$50,"GR3",NewControlsCapital!N$2:N$50)-SUMIF(NewControlsCapital!$A$2:$A$50,"GR",NewControlsCapital!N$2:N$50)-SUMIF(NewControlsCapital!$A$2:$A$50,"CR",NewControlsCapital!N$2:N$50)-SUMIF(NewControlsCapital!$B$2:$B$50,"TC1",NewControlsCapital!N$2:N$50)</f>
        <v>240705.89749999993</v>
      </c>
      <c r="N125" s="8">
        <f>SUM(NewControlsCapital!O$2:O$50)-SUMIF(NewControlsCapital!$B$2:$B$50,"GR3",NewControlsCapital!O$2:O$50)-SUMIF(NewControlsCapital!$A$2:$A$50,"GR",NewControlsCapital!O$2:O$50)-SUMIF(NewControlsCapital!$A$2:$A$50,"CR",NewControlsCapital!O$2:O$50)-SUMIF(NewControlsCapital!$B$2:$B$50,"TC1",NewControlsCapital!O$2:O$50)</f>
        <v>228434.21680000005</v>
      </c>
      <c r="O125" s="8">
        <f>SUM(NewControlsCapital!P$2:P$50)-SUMIF(NewControlsCapital!$B$2:$B$50,"GR3",NewControlsCapital!P$2:P$50)-SUMIF(NewControlsCapital!$A$2:$A$50,"GR",NewControlsCapital!P$2:P$50)-SUMIF(NewControlsCapital!$A$2:$A$50,"CR",NewControlsCapital!P$2:P$50)-SUMIF(NewControlsCapital!$B$2:$B$50,"TC1",NewControlsCapital!P$2:P$50)</f>
        <v>216162.53350000002</v>
      </c>
      <c r="P125" s="8">
        <f>SUM(NewControlsCapital!Q$2:Q$50)-SUMIF(NewControlsCapital!$B$2:$B$50,"GR3",NewControlsCapital!Q$2:Q$50)-SUMIF(NewControlsCapital!$A$2:$A$50,"GR",NewControlsCapital!Q$2:Q$50)-SUMIF(NewControlsCapital!$A$2:$A$50,"CR",NewControlsCapital!Q$2:Q$50)-SUMIF(NewControlsCapital!$B$2:$B$50,"TC1",NewControlsCapital!Q$2:Q$50)</f>
        <v>203890.83952999997</v>
      </c>
      <c r="Q125" s="8">
        <f>SUM(NewControlsCapital!R$2:R$50)-SUMIF(NewControlsCapital!$B$2:$B$50,"GR3",NewControlsCapital!R$2:R$50)-SUMIF(NewControlsCapital!$A$2:$A$50,"GR",NewControlsCapital!R$2:R$50)-SUMIF(NewControlsCapital!$A$2:$A$50,"CR",NewControlsCapital!R$2:R$50)-SUMIF(NewControlsCapital!$B$2:$B$50,"TC1",NewControlsCapital!R$2:R$50)</f>
        <v>191627.14025999999</v>
      </c>
      <c r="R125" s="8">
        <f>SUM(NewControlsCapital!S$2:S$50)-SUMIF(NewControlsCapital!$B$2:$B$50,"GR3",NewControlsCapital!S$2:S$50)-SUMIF(NewControlsCapital!$A$2:$A$50,"GR",NewControlsCapital!S$2:S$50)-SUMIF(NewControlsCapital!$A$2:$A$50,"CR",NewControlsCapital!S$2:S$50)-SUMIF(NewControlsCapital!$B$2:$B$50,"TC1",NewControlsCapital!S$2:S$50)</f>
        <v>179958.74249999999</v>
      </c>
      <c r="S125" s="8">
        <f>SUM(NewControlsCapital!T$2:T$50)-SUMIF(NewControlsCapital!$B$2:$B$50,"GR3",NewControlsCapital!T$2:T$50)-SUMIF(NewControlsCapital!$A$2:$A$50,"GR",NewControlsCapital!T$2:T$50)-SUMIF(NewControlsCapital!$A$2:$A$50,"CR",NewControlsCapital!T$2:T$50)-SUMIF(NewControlsCapital!$B$2:$B$50,"TC1",NewControlsCapital!T$2:T$50)</f>
        <v>170918.12905000002</v>
      </c>
      <c r="T125" s="8">
        <f>SUM(NewControlsCapital!U$2:U$50)-SUMIF(NewControlsCapital!$B$2:$B$50,"GR3",NewControlsCapital!U$2:U$50)-SUMIF(NewControlsCapital!$A$2:$A$50,"GR",NewControlsCapital!U$2:U$50)-SUMIF(NewControlsCapital!$A$2:$A$50,"CR",NewControlsCapital!U$2:U$50)-SUMIF(NewControlsCapital!$B$2:$B$50,"TC1",NewControlsCapital!U$2:U$50)</f>
        <v>164218.45730000001</v>
      </c>
      <c r="U125" s="8">
        <f>SUM(NewControlsCapital!V$2:V$50)-SUMIF(NewControlsCapital!$B$2:$B$50,"GR3",NewControlsCapital!V$2:V$50)-SUMIF(NewControlsCapital!$A$2:$A$50,"GR",NewControlsCapital!V$2:V$50)-SUMIF(NewControlsCapital!$A$2:$A$50,"CR",NewControlsCapital!V$2:V$50)-SUMIF(NewControlsCapital!$B$2:$B$50,"TC1",NewControlsCapital!V$2:V$50)</f>
        <v>158431.73465</v>
      </c>
      <c r="V125" s="8">
        <f>SUM(NewControlsCapital!W$2:W$50)-SUMIF(NewControlsCapital!$B$2:$B$50,"GR3",NewControlsCapital!W$2:W$50)-SUMIF(NewControlsCapital!$A$2:$A$50,"GR",NewControlsCapital!W$2:W$50)-SUMIF(NewControlsCapital!$A$2:$A$50,"CR",NewControlsCapital!W$2:W$50)-SUMIF(NewControlsCapital!$B$2:$B$50,"TC1",NewControlsCapital!W$2:W$50)</f>
        <v>153257.35609000004</v>
      </c>
      <c r="W125" s="8">
        <f>SUM(NewControlsCapital!X$2:X$50)-SUMIF(NewControlsCapital!$B$2:$B$50,"GR3",NewControlsCapital!X$2:X$50)-SUMIF(NewControlsCapital!$A$2:$A$50,"GR",NewControlsCapital!X$2:X$50)-SUMIF(NewControlsCapital!$A$2:$A$50,"CR",NewControlsCapital!X$2:X$50)-SUMIF(NewControlsCapital!$B$2:$B$50,"TC1",NewControlsCapital!X$2:X$50)</f>
        <v>148082.96264000004</v>
      </c>
      <c r="X125" s="8">
        <f>SUM(NewControlsCapital!Y$2:Y$50)-SUMIF(NewControlsCapital!$B$2:$B$50,"GR3",NewControlsCapital!Y$2:Y$50)-SUMIF(NewControlsCapital!$A$2:$A$50,"GR",NewControlsCapital!Y$2:Y$50)-SUMIF(NewControlsCapital!$A$2:$A$50,"CR",NewControlsCapital!Y$2:Y$50)-SUMIF(NewControlsCapital!$B$2:$B$50,"TC1",NewControlsCapital!Y$2:Y$50)</f>
        <v>142908.58299000002</v>
      </c>
      <c r="Y125" s="8">
        <f>SUM(NewControlsCapital!Z$2:Z$50)-SUMIF(NewControlsCapital!$B$2:$B$50,"GR3",NewControlsCapital!Z$2:Z$50)-SUMIF(NewControlsCapital!$A$2:$A$50,"GR",NewControlsCapital!Z$2:Z$50)-SUMIF(NewControlsCapital!$A$2:$A$50,"CR",NewControlsCapital!Z$2:Z$50)-SUMIF(NewControlsCapital!$B$2:$B$50,"TC1",NewControlsCapital!Z$2:Z$50)</f>
        <v>137734.19523000001</v>
      </c>
      <c r="Z125" s="8">
        <f>SUM(NewControlsCapital!AA$2:AA$50)-SUMIF(NewControlsCapital!$B$2:$B$50,"GR3",NewControlsCapital!AA$2:AA$50)-SUMIF(NewControlsCapital!$A$2:$A$50,"GR",NewControlsCapital!AA$2:AA$50)-SUMIF(NewControlsCapital!$A$2:$A$50,"CR",NewControlsCapital!AA$2:AA$50)-SUMIF(NewControlsCapital!$B$2:$B$50,"TC1",NewControlsCapital!AA$2:AA$50)</f>
        <v>132559.80458000005</v>
      </c>
      <c r="AA125" s="8">
        <f>SUM(NewControlsCapital!AB$2:AB$50)-SUMIF(NewControlsCapital!$B$2:$B$50,"GR3",NewControlsCapital!AB$2:AB$50)-SUMIF(NewControlsCapital!$A$2:$A$50,"GR",NewControlsCapital!AB$2:AB$50)-SUMIF(NewControlsCapital!$A$2:$A$50,"CR",NewControlsCapital!AB$2:AB$50)-SUMIF(NewControlsCapital!$B$2:$B$50,"TC1",NewControlsCapital!AB$2:AB$50)</f>
        <v>127385.42243000011</v>
      </c>
      <c r="AB125" s="8">
        <f>SUM(NewControlsCapital!AC$2:AC$50)-SUMIF(NewControlsCapital!$B$2:$B$50,"GR3",NewControlsCapital!AC$2:AC$50)-SUMIF(NewControlsCapital!$A$2:$A$50,"GR",NewControlsCapital!AC$2:AC$50)-SUMIF(NewControlsCapital!$A$2:$A$50,"CR",NewControlsCapital!AC$2:AC$50)-SUMIF(NewControlsCapital!$B$2:$B$50,"TC1",NewControlsCapital!AC$2:AC$50)</f>
        <v>122211.04497000002</v>
      </c>
      <c r="AC125" s="8">
        <f>SUM(NewControlsCapital!AD$2:AD$50)-SUMIF(NewControlsCapital!$B$2:$B$50,"GR3",NewControlsCapital!AD$2:AD$50)-SUMIF(NewControlsCapital!$A$2:$A$50,"GR",NewControlsCapital!AD$2:AD$50)-SUMIF(NewControlsCapital!$A$2:$A$50,"CR",NewControlsCapital!AD$2:AD$50)-SUMIF(NewControlsCapital!$B$2:$B$50,"TC1",NewControlsCapital!AD$2:AD$50)</f>
        <v>106932.59742999998</v>
      </c>
      <c r="AD125" s="8">
        <f>SUM(NewControlsCapital!AE$2:AE$50)-SUMIF(NewControlsCapital!$B$2:$B$50,"GR3",NewControlsCapital!AE$2:AE$50)-SUMIF(NewControlsCapital!$A$2:$A$50,"GR",NewControlsCapital!AE$2:AE$50)-SUMIF(NewControlsCapital!$A$2:$A$50,"CR",NewControlsCapital!AE$2:AE$50)-SUMIF(NewControlsCapital!$B$2:$B$50,"TC1",NewControlsCapital!AE$2:AE$50)</f>
        <v>97366.320389284403</v>
      </c>
      <c r="AE125" s="8">
        <f>SUM(NewControlsCapital!AF$2:AF$50)-SUMIF(NewControlsCapital!$B$2:$B$50,"GR3",NewControlsCapital!AF$2:AF$50)-SUMIF(NewControlsCapital!$A$2:$A$50,"GR",NewControlsCapital!AF$2:AF$50)-SUMIF(NewControlsCapital!$A$2:$A$50,"CR",NewControlsCapital!AF$2:AF$50)-SUMIF(NewControlsCapital!$B$2:$B$50,"TC1",NewControlsCapital!AF$2:AF$50)</f>
        <v>93049.499529284352</v>
      </c>
      <c r="AF125" s="8">
        <f>SUM(NewControlsCapital!AG$2:AG$50)-SUMIF(NewControlsCapital!$B$2:$B$50,"GR3",NewControlsCapital!AG$2:AG$50)-SUMIF(NewControlsCapital!$A$2:$A$50,"GR",NewControlsCapital!AG$2:AG$50)-SUMIF(NewControlsCapital!$A$2:$A$50,"CR",NewControlsCapital!AG$2:AG$50)-SUMIF(NewControlsCapital!$B$2:$B$50,"TC1",NewControlsCapital!AG$2:AG$50)</f>
        <v>80947.428044113913</v>
      </c>
      <c r="AG125" s="8">
        <f>SUM(NewControlsCapital!AH$2:AH$50)-SUMIF(NewControlsCapital!$B$2:$B$50,"GR3",NewControlsCapital!AH$2:AH$50)-SUMIF(NewControlsCapital!$A$2:$A$50,"GR",NewControlsCapital!AH$2:AH$50)-SUMIF(NewControlsCapital!$A$2:$A$50,"CR",NewControlsCapital!AH$2:AH$50)-SUMIF(NewControlsCapital!$B$2:$B$50,"TC1",NewControlsCapital!AH$2:AH$50)</f>
        <v>67004.087436337286</v>
      </c>
      <c r="AH125" s="8">
        <f>SUM(NewControlsCapital!AI$2:AI$50)-SUMIF(NewControlsCapital!$B$2:$B$50,"GR3",NewControlsCapital!AI$2:AI$50)-SUMIF(NewControlsCapital!$A$2:$A$50,"GR",NewControlsCapital!AI$2:AI$50)-SUMIF(NewControlsCapital!$A$2:$A$50,"CR",NewControlsCapital!AI$2:AI$50)-SUMIF(NewControlsCapital!$B$2:$B$50,"TC1",NewControlsCapital!AI$2:AI$50)</f>
        <v>49192.463203765074</v>
      </c>
      <c r="AI125" s="8">
        <f>SUM(NewControlsCapital!AJ$2:AJ$50)-SUMIF(NewControlsCapital!$B$2:$B$50,"GR3",NewControlsCapital!AJ$2:AJ$50)-SUMIF(NewControlsCapital!$A$2:$A$50,"GR",NewControlsCapital!AJ$2:AJ$50)-SUMIF(NewControlsCapital!$A$2:$A$50,"CR",NewControlsCapital!AJ$2:AJ$50)-SUMIF(NewControlsCapital!$B$2:$B$50,"TC1",NewControlsCapital!AJ$2:AJ$50)</f>
        <v>39364.308319619464</v>
      </c>
      <c r="AJ125" s="8">
        <f>SUM(NewControlsCapital!AK$2:AK$50)-SUMIF(NewControlsCapital!$B$2:$B$50,"GR3",NewControlsCapital!AK$2:AK$50)-SUMIF(NewControlsCapital!$A$2:$A$50,"GR",NewControlsCapital!AK$2:AK$50)-SUMIF(NewControlsCapital!$A$2:$A$50,"CR",NewControlsCapital!AK$2:AK$50)-SUMIF(NewControlsCapital!$B$2:$B$50,"TC1",NewControlsCapital!AK$2:AK$50)</f>
        <v>35532.67197330248</v>
      </c>
      <c r="AK125" s="8">
        <f>SUM(NewControlsCapital!AL$2:AL$50)-SUMIF(NewControlsCapital!$B$2:$B$50,"GR3",NewControlsCapital!AL$2:AL$50)-SUMIF(NewControlsCapital!$A$2:$A$50,"GR",NewControlsCapital!AL$2:AL$50)-SUMIF(NewControlsCapital!$A$2:$A$50,"CR",NewControlsCapital!AL$2:AL$50)-SUMIF(NewControlsCapital!$B$2:$B$50,"TC1",NewControlsCapital!AL$2:AL$50)</f>
        <v>34113.952033302478</v>
      </c>
      <c r="AL125" s="8">
        <f>SUM(NewControlsCapital!AM$2:AM$50)-SUMIF(NewControlsCapital!$B$2:$B$50,"GR3",NewControlsCapital!AM$2:AM$50)-SUMIF(NewControlsCapital!$A$2:$A$50,"GR",NewControlsCapital!AM$2:AM$50)-SUMIF(NewControlsCapital!$A$2:$A$50,"CR",NewControlsCapital!AM$2:AM$50)-SUMIF(NewControlsCapital!$B$2:$B$50,"TC1",NewControlsCapital!AM$2:AM$50)</f>
        <v>32695.229983302484</v>
      </c>
      <c r="AM125" s="8">
        <f>SUM(NewControlsCapital!AN$2:AN$50)-SUMIF(NewControlsCapital!$B$2:$B$50,"GR3",NewControlsCapital!AN$2:AN$50)-SUMIF(NewControlsCapital!$A$2:$A$50,"GR",NewControlsCapital!AN$2:AN$50)-SUMIF(NewControlsCapital!$A$2:$A$50,"CR",NewControlsCapital!AN$2:AN$50)-SUMIF(NewControlsCapital!$B$2:$B$50,"TC1",NewControlsCapital!AN$2:AN$50)</f>
        <v>32613.127934374257</v>
      </c>
      <c r="AN125" s="8">
        <f>SUM(NewControlsCapital!AO$2:AO$50)-SUMIF(NewControlsCapital!$B$2:$B$50,"GR3",NewControlsCapital!AO$2:AO$50)-SUMIF(NewControlsCapital!$A$2:$A$50,"GR",NewControlsCapital!AO$2:AO$50)-SUMIF(NewControlsCapital!$A$2:$A$50,"CR",NewControlsCapital!AO$2:AO$50)-SUMIF(NewControlsCapital!$B$2:$B$50,"TC1",NewControlsCapital!AO$2:AO$50)</f>
        <v>28797.759424374261</v>
      </c>
      <c r="AO125" s="8">
        <f>SUM(NewControlsCapital!AP$2:AP$50)-SUMIF(NewControlsCapital!$B$2:$B$50,"GR3",NewControlsCapital!AP$2:AP$50)-SUMIF(NewControlsCapital!$A$2:$A$50,"GR",NewControlsCapital!AP$2:AP$50)-SUMIF(NewControlsCapital!$A$2:$A$50,"CR",NewControlsCapital!AP$2:AP$50)-SUMIF(NewControlsCapital!$B$2:$B$50,"TC1",NewControlsCapital!AP$2:AP$50)</f>
        <v>24463.535038932259</v>
      </c>
      <c r="AP125" s="8">
        <f>SUM(NewControlsCapital!AQ$2:AQ$50)-SUMIF(NewControlsCapital!$B$2:$B$50,"GR3",NewControlsCapital!AQ$2:AQ$50)-SUMIF(NewControlsCapital!$A$2:$A$50,"GR",NewControlsCapital!AQ$2:AQ$50)-SUMIF(NewControlsCapital!$A$2:$A$50,"CR",NewControlsCapital!AQ$2:AQ$50)-SUMIF(NewControlsCapital!$B$2:$B$50,"TC1",NewControlsCapital!AQ$2:AQ$50)</f>
        <v>21996.753745439622</v>
      </c>
      <c r="AQ125" s="8">
        <f>SUM(NewControlsCapital!AR$2:AR$50)-SUMIF(NewControlsCapital!$B$2:$B$50,"GR3",NewControlsCapital!AR$2:AR$50)-SUMIF(NewControlsCapital!$A$2:$A$50,"GR",NewControlsCapital!AR$2:AR$50)-SUMIF(NewControlsCapital!$A$2:$A$50,"CR",NewControlsCapital!AR$2:AR$50)-SUMIF(NewControlsCapital!$B$2:$B$50,"TC1",NewControlsCapital!AR$2:AR$50)</f>
        <v>20583.328745439623</v>
      </c>
      <c r="AR125" s="8">
        <f>SUM(NewControlsCapital!AS$2:AS$50)-SUMIF(NewControlsCapital!$B$2:$B$50,"GR3",NewControlsCapital!AS$2:AS$50)-SUMIF(NewControlsCapital!$A$2:$A$50,"GR",NewControlsCapital!AS$2:AS$50)-SUMIF(NewControlsCapital!$A$2:$A$50,"CR",NewControlsCapital!AS$2:AS$50)-SUMIF(NewControlsCapital!$B$2:$B$50,"TC1",NewControlsCapital!AS$2:AS$50)</f>
        <v>17525.941950321707</v>
      </c>
      <c r="AS125" s="8">
        <f>SUM(NewControlsCapital!AT$2:AT$50)-SUMIF(NewControlsCapital!$B$2:$B$50,"GR3",NewControlsCapital!AT$2:AT$50)-SUMIF(NewControlsCapital!$A$2:$A$50,"GR",NewControlsCapital!AT$2:AT$50)-SUMIF(NewControlsCapital!$A$2:$A$50,"CR",NewControlsCapital!AT$2:AT$50)-SUMIF(NewControlsCapital!$B$2:$B$50,"TC1",NewControlsCapital!AT$2:AT$50)</f>
        <v>10366.482160048303</v>
      </c>
      <c r="AT125" s="8">
        <f>SUM(NewControlsCapital!AU$2:AU$50)-SUMIF(NewControlsCapital!$B$2:$B$50,"GR3",NewControlsCapital!AU$2:AU$50)-SUMIF(NewControlsCapital!$A$2:$A$50,"GR",NewControlsCapital!AU$2:AU$50)-SUMIF(NewControlsCapital!$A$2:$A$50,"CR",NewControlsCapital!AU$2:AU$50)-SUMIF(NewControlsCapital!$B$2:$B$50,"TC1",NewControlsCapital!AU$2:AU$50)</f>
        <v>9048.7393908508038</v>
      </c>
      <c r="AU125" s="8">
        <f>SUM(NewControlsCapital!AV$2:AV$50)-SUMIF(NewControlsCapital!$B$2:$B$50,"GR3",NewControlsCapital!AV$2:AV$50)-SUMIF(NewControlsCapital!$A$2:$A$50,"GR",NewControlsCapital!AV$2:AV$50)-SUMIF(NewControlsCapital!$A$2:$A$50,"CR",NewControlsCapital!AV$2:AV$50)-SUMIF(NewControlsCapital!$B$2:$B$50,"TC1",NewControlsCapital!AV$2:AV$50)</f>
        <v>4872.9027908508078</v>
      </c>
      <c r="AV125" s="8">
        <f>SUM(NewControlsCapital!AW$2:AW$50)-SUMIF(NewControlsCapital!$B$2:$B$50,"GR3",NewControlsCapital!AW$2:AW$50)-SUMIF(NewControlsCapital!$A$2:$A$50,"GR",NewControlsCapital!AW$2:AW$50)-SUMIF(NewControlsCapital!$A$2:$A$50,"CR",NewControlsCapital!AW$2:AW$50)-SUMIF(NewControlsCapital!$B$2:$B$50,"TC1",NewControlsCapital!AW$2:AW$50)</f>
        <v>4421.3401641158089</v>
      </c>
      <c r="AW125" s="8">
        <f>SUM(NewControlsCapital!AX$2:AX$50)-SUMIF(NewControlsCapital!$B$2:$B$50,"GR3",NewControlsCapital!AX$2:AX$50)-SUMIF(NewControlsCapital!$A$2:$A$50,"GR",NewControlsCapital!AX$2:AX$50)-SUMIF(NewControlsCapital!$A$2:$A$50,"CR",NewControlsCapital!AX$2:AX$50)-SUMIF(NewControlsCapital!$B$2:$B$50,"TC1",NewControlsCapital!AX$2:AX$50)</f>
        <v>3999.6756776354277</v>
      </c>
      <c r="AX125" s="8">
        <f>SUM(NewControlsCapital!AY$2:AY$50)-SUMIF(NewControlsCapital!$B$2:$B$50,"GR3",NewControlsCapital!AY$2:AY$50)-SUMIF(NewControlsCapital!$A$2:$A$50,"GR",NewControlsCapital!AY$2:AY$50)-SUMIF(NewControlsCapital!$A$2:$A$50,"CR",NewControlsCapital!AY$2:AY$50)-SUMIF(NewControlsCapital!$B$2:$B$50,"TC1",NewControlsCapital!AY$2:AY$50)</f>
        <v>3488.9896776354281</v>
      </c>
      <c r="AY125" s="8">
        <f>SUM(NewControlsCapital!AZ$2:AZ$50)-SUMIF(NewControlsCapital!$B$2:$B$50,"GR3",NewControlsCapital!AZ$2:AZ$50)-SUMIF(NewControlsCapital!$A$2:$A$50,"GR",NewControlsCapital!AZ$2:AZ$50)-SUMIF(NewControlsCapital!$A$2:$A$50,"CR",NewControlsCapital!AZ$2:AZ$50)-SUMIF(NewControlsCapital!$B$2:$B$50,"TC1",NewControlsCapital!AZ$2:AZ$50)</f>
        <v>253.40647763542643</v>
      </c>
      <c r="AZ125" s="8">
        <f>SUM(NewControlsCapital!BA$2:BA$50)-SUMIF(NewControlsCapital!$B$2:$B$50,"GR3",NewControlsCapital!BA$2:BA$50)-SUMIF(NewControlsCapital!$A$2:$A$50,"GR",NewControlsCapital!BA$2:BA$50)-SUMIF(NewControlsCapital!$A$2:$A$50,"CR",NewControlsCapital!BA$2:BA$50)-SUMIF(NewControlsCapital!$B$2:$B$50,"TC1",NewControlsCapital!BA$2:BA$50)</f>
        <v>6.2393744265000018E-3</v>
      </c>
      <c r="BA125" s="8">
        <f>SUM(NewControlsCapital!BB$2:BB$50)-SUMIF(NewControlsCapital!$B$2:$B$50,"GR3",NewControlsCapital!BB$2:BB$50)-SUMIF(NewControlsCapital!$A$2:$A$50,"GR",NewControlsCapital!BB$2:BB$50)-SUMIF(NewControlsCapital!$A$2:$A$50,"CR",NewControlsCapital!BB$2:BB$50)-SUMIF(NewControlsCapital!$B$2:$B$50,"TC1",NewControlsCapital!BB$2:BB$50)</f>
        <v>0</v>
      </c>
      <c r="BB125" s="8">
        <f>SUM(NewControlsCapital!BC$2:BC$50)-SUMIF(NewControlsCapital!$B$2:$B$50,"GR3",NewControlsCapital!BC$2:BC$50)-SUMIF(NewControlsCapital!$A$2:$A$50,"GR",NewControlsCapital!BC$2:BC$50)-SUMIF(NewControlsCapital!$A$2:$A$50,"CR",NewControlsCapital!BC$2:BC$50)-SUMIF(NewControlsCapital!$B$2:$B$50,"TC1",NewControlsCapital!BC$2:BC$50)</f>
        <v>0</v>
      </c>
      <c r="BC125" s="8">
        <f>SUM(NewControlsCapital!BD$2:BD$50)-SUMIF(NewControlsCapital!$B$2:$B$50,"GR3",NewControlsCapital!BD$2:BD$50)-SUMIF(NewControlsCapital!$A$2:$A$50,"GR",NewControlsCapital!BD$2:BD$50)-SUMIF(NewControlsCapital!$A$2:$A$50,"CR",NewControlsCapital!BD$2:BD$50)-SUMIF(NewControlsCapital!$B$2:$B$50,"TC1",NewControlsCapital!BD$2:BD$50)</f>
        <v>0</v>
      </c>
      <c r="BD125" s="8">
        <f>SUM(NewControlsCapital!BE$2:BE$50)-SUMIF(NewControlsCapital!$B$2:$B$50,"GR3",NewControlsCapital!BE$2:BE$50)-SUMIF(NewControlsCapital!$A$2:$A$50,"GR",NewControlsCapital!BE$2:BE$50)-SUMIF(NewControlsCapital!$A$2:$A$50,"CR",NewControlsCapital!BE$2:BE$50)-SUMIF(NewControlsCapital!$B$2:$B$50,"TC1",NewControlsCapital!BE$2:BE$50)</f>
        <v>0</v>
      </c>
      <c r="BE125" s="8">
        <f>SUM(NewControlsCapital!BF$2:BF$50)-SUMIF(NewControlsCapital!$B$2:$B$50,"GR3",NewControlsCapital!BF$2:BF$50)-SUMIF(NewControlsCapital!$A$2:$A$50,"GR",NewControlsCapital!BF$2:BF$50)-SUMIF(NewControlsCapital!$A$2:$A$50,"CR",NewControlsCapital!BF$2:BF$50)-SUMIF(NewControlsCapital!$B$2:$B$50,"TC1",NewControlsCapital!BF$2:BF$50)</f>
        <v>0</v>
      </c>
      <c r="BF125" s="8">
        <f>SUM(NewControlsCapital!BG$2:BG$50)-SUMIF(NewControlsCapital!$B$2:$B$50,"GR3",NewControlsCapital!BG$2:BG$50)-SUMIF(NewControlsCapital!$A$2:$A$50,"GR",NewControlsCapital!BG$2:BG$50)-SUMIF(NewControlsCapital!$A$2:$A$50,"CR",NewControlsCapital!BG$2:BG$50)-SUMIF(NewControlsCapital!$B$2:$B$50,"TC1",NewControlsCapital!BG$2:BG$50)</f>
        <v>0</v>
      </c>
      <c r="BG125" s="8">
        <f>SUM(NewControlsCapital!BH$2:BH$50)-SUMIF(NewControlsCapital!$B$2:$B$50,"GR3",NewControlsCapital!BH$2:BH$50)-SUMIF(NewControlsCapital!$A$2:$A$50,"GR",NewControlsCapital!BH$2:BH$50)-SUMIF(NewControlsCapital!$A$2:$A$50,"CR",NewControlsCapital!BH$2:BH$50)-SUMIF(NewControlsCapital!$B$2:$B$50,"TC1",NewControlsCapital!BH$2:BH$50)</f>
        <v>0</v>
      </c>
      <c r="BH125" s="8">
        <f>SUM(NewControlsCapital!BI$2:BI$50)-SUMIF(NewControlsCapital!$B$2:$B$50,"GR3",NewControlsCapital!BI$2:BI$50)-SUMIF(NewControlsCapital!$A$2:$A$50,"GR",NewControlsCapital!BI$2:BI$50)-SUMIF(NewControlsCapital!$A$2:$A$50,"CR",NewControlsCapital!BI$2:BI$50)-SUMIF(NewControlsCapital!$B$2:$B$50,"TC1",NewControlsCapital!BI$2:BI$50)</f>
        <v>0</v>
      </c>
      <c r="BI125" s="8">
        <f>SUM(NewControlsCapital!BJ$2:BJ$50)-SUMIF(NewControlsCapital!$B$2:$B$50,"GR3",NewControlsCapital!BJ$2:BJ$50)-SUMIF(NewControlsCapital!$A$2:$A$50,"GR",NewControlsCapital!BJ$2:BJ$50)-SUMIF(NewControlsCapital!$A$2:$A$50,"CR",NewControlsCapital!BJ$2:BJ$50)-SUMIF(NewControlsCapital!$B$2:$B$50,"TC1",NewControlsCapital!BJ$2:BJ$50)</f>
        <v>0</v>
      </c>
      <c r="BJ125" s="8">
        <f>SUM(NewControlsCapital!BK$2:BK$50)-SUMIF(NewControlsCapital!$B$2:$B$50,"GR3",NewControlsCapital!BK$2:BK$50)-SUMIF(NewControlsCapital!$A$2:$A$50,"GR",NewControlsCapital!BK$2:BK$50)-SUMIF(NewControlsCapital!$A$2:$A$50,"CR",NewControlsCapital!BK$2:BK$50)-SUMIF(NewControlsCapital!$B$2:$B$50,"TC1",NewControlsCapital!BK$2:BK$50)</f>
        <v>0</v>
      </c>
      <c r="BK125" s="8">
        <f>SUM(NewControlsCapital!BL$2:BL$50)-SUMIF(NewControlsCapital!$B$2:$B$50,"GR3",NewControlsCapital!BL$2:BL$50)-SUMIF(NewControlsCapital!$A$2:$A$50,"GR",NewControlsCapital!BL$2:BL$50)-SUMIF(NewControlsCapital!$A$2:$A$50,"CR",NewControlsCapital!BL$2:BL$50)-SUMIF(NewControlsCapital!$B$2:$B$50,"TC1",NewControlsCapital!BL$2:BL$50)</f>
        <v>0</v>
      </c>
      <c r="BL125" s="8">
        <f>SUM(NewControlsCapital!BM$2:BM$50)-SUMIF(NewControlsCapital!$B$2:$B$50,"GR3",NewControlsCapital!BM$2:BM$50)-SUMIF(NewControlsCapital!$A$2:$A$50,"GR",NewControlsCapital!BM$2:BM$50)-SUMIF(NewControlsCapital!$A$2:$A$50,"CR",NewControlsCapital!BM$2:BM$50)-SUMIF(NewControlsCapital!$B$2:$B$50,"TC1",NewControlsCapital!BM$2:BM$50)</f>
        <v>0</v>
      </c>
      <c r="BM125" s="8">
        <f>SUM(NewControlsCapital!BN$2:BN$50)-SUMIF(NewControlsCapital!$B$2:$B$50,"GR3",NewControlsCapital!BN$2:BN$50)-SUMIF(NewControlsCapital!$A$2:$A$50,"GR",NewControlsCapital!BN$2:BN$50)-SUMIF(NewControlsCapital!$A$2:$A$50,"CR",NewControlsCapital!BN$2:BN$50)-SUMIF(NewControlsCapital!$B$2:$B$50,"TC1",NewControlsCapital!BN$2:BN$50)</f>
        <v>0</v>
      </c>
      <c r="BN125" s="8">
        <f>SUM(NewControlsCapital!BO$2:BO$50)-SUMIF(NewControlsCapital!$B$2:$B$50,"GR3",NewControlsCapital!BO$2:BO$50)-SUMIF(NewControlsCapital!$A$2:$A$50,"GR",NewControlsCapital!BO$2:BO$50)-SUMIF(NewControlsCapital!$A$2:$A$50,"CR",NewControlsCapital!BO$2:BO$50)-SUMIF(NewControlsCapital!$B$2:$B$50,"TC1",NewControlsCapital!BO$2:BO$50)</f>
        <v>0</v>
      </c>
      <c r="BO125" s="8">
        <f>SUM(NewControlsCapital!BP$2:BP$50)-SUMIF(NewControlsCapital!$B$2:$B$50,"GR3",NewControlsCapital!BP$2:BP$50)-SUMIF(NewControlsCapital!$A$2:$A$50,"GR",NewControlsCapital!BP$2:BP$50)-SUMIF(NewControlsCapital!$A$2:$A$50,"CR",NewControlsCapital!BP$2:BP$50)-SUMIF(NewControlsCapital!$B$2:$B$50,"TC1",NewControlsCapital!BP$2:BP$50)</f>
        <v>0</v>
      </c>
      <c r="BP125" s="8">
        <f>SUM(NewControlsCapital!BQ$2:BQ$50)-SUMIF(NewControlsCapital!$B$2:$B$50,"GR3",NewControlsCapital!BQ$2:BQ$50)-SUMIF(NewControlsCapital!$A$2:$A$50,"GR",NewControlsCapital!BQ$2:BQ$50)-SUMIF(NewControlsCapital!$A$2:$A$50,"CR",NewControlsCapital!BQ$2:BQ$50)-SUMIF(NewControlsCapital!$B$2:$B$50,"TC1",NewControlsCapital!BQ$2:BQ$50)</f>
        <v>0</v>
      </c>
      <c r="BQ125" s="8">
        <f>SUM(NewControlsCapital!BR$2:BR$50)-SUMIF(NewControlsCapital!$B$2:$B$50,"GR3",NewControlsCapital!BR$2:BR$50)-SUMIF(NewControlsCapital!$A$2:$A$50,"GR",NewControlsCapital!BR$2:BR$50)-SUMIF(NewControlsCapital!$A$2:$A$50,"CR",NewControlsCapital!BR$2:BR$50)-SUMIF(NewControlsCapital!$B$2:$B$50,"TC1",NewControlsCapital!BR$2:BR$50)</f>
        <v>0</v>
      </c>
      <c r="BR125" s="8">
        <f>SUM(NewControlsCapital!BS$2:BS$50)-SUMIF(NewControlsCapital!$B$2:$B$50,"GR3",NewControlsCapital!BS$2:BS$50)-SUMIF(NewControlsCapital!$A$2:$A$50,"GR",NewControlsCapital!BS$2:BS$50)-SUMIF(NewControlsCapital!$A$2:$A$50,"CR",NewControlsCapital!BS$2:BS$50)-SUMIF(NewControlsCapital!$B$2:$B$50,"TC1",NewControlsCapital!BS$2:BS$50)</f>
        <v>0</v>
      </c>
      <c r="BS125" s="8">
        <f>SUM(NewControlsCapital!BT$2:BT$50)-SUMIF(NewControlsCapital!$B$2:$B$50,"GR3",NewControlsCapital!BT$2:BT$50)-SUMIF(NewControlsCapital!$A$2:$A$50,"GR",NewControlsCapital!BT$2:BT$50)-SUMIF(NewControlsCapital!$A$2:$A$50,"CR",NewControlsCapital!BT$2:BT$50)-SUMIF(NewControlsCapital!$B$2:$B$50,"TC1",NewControlsCapital!BT$2:BT$50)</f>
        <v>0</v>
      </c>
    </row>
    <row r="126" spans="2:71" x14ac:dyDescent="0.3">
      <c r="B126" s="24" t="str">
        <f t="shared" si="58"/>
        <v>Retire TY GR CR and GH4</v>
      </c>
      <c r="C126" s="23">
        <f t="shared" si="57"/>
        <v>2246.0480113776794</v>
      </c>
      <c r="D126" s="8">
        <f>SUM(NewControlsCapital!E$2:E$50)-SUMIF(NewControlsCapital!$B$2:$B$50,"GR3",NewControlsCapital!E$2:E$50)-SUMIF(NewControlsCapital!$A$2:$A$50,"GR",NewControlsCapital!E$2:E$50)-SUMIF(NewControlsCapital!$A$2:$A$50,"CR",NewControlsCapital!E$2:E$50)-SUMIF(NewControlsCapital!$B$2:$B$50,"GH4",NewControlsCapital!E$2:E$50)</f>
        <v>1663.7169300000005</v>
      </c>
      <c r="E126" s="8">
        <f>SUM(NewControlsCapital!F$2:F$50)-SUMIF(NewControlsCapital!$B$2:$B$50,"GR3",NewControlsCapital!F$2:F$50)-SUMIF(NewControlsCapital!$A$2:$A$50,"GR",NewControlsCapital!F$2:F$50)-SUMIF(NewControlsCapital!$A$2:$A$50,"CR",NewControlsCapital!F$2:F$50)-SUMIF(NewControlsCapital!$B$2:$B$50,"GH4",NewControlsCapital!F$2:F$50)</f>
        <v>35027.512599999995</v>
      </c>
      <c r="F126" s="8">
        <f>SUM(NewControlsCapital!G$2:G$50)-SUMIF(NewControlsCapital!$B$2:$B$50,"GR3",NewControlsCapital!G$2:G$50)-SUMIF(NewControlsCapital!$A$2:$A$50,"GR",NewControlsCapital!G$2:G$50)-SUMIF(NewControlsCapital!$A$2:$A$50,"CR",NewControlsCapital!G$2:G$50)-SUMIF(NewControlsCapital!$B$2:$B$50,"GH4",NewControlsCapital!G$2:G$50)</f>
        <v>96216.913180000003</v>
      </c>
      <c r="G126" s="8">
        <f>SUM(NewControlsCapital!H$2:H$50)-SUMIF(NewControlsCapital!$B$2:$B$50,"GR3",NewControlsCapital!H$2:H$50)-SUMIF(NewControlsCapital!$A$2:$A$50,"GR",NewControlsCapital!H$2:H$50)-SUMIF(NewControlsCapital!$A$2:$A$50,"CR",NewControlsCapital!H$2:H$50)-SUMIF(NewControlsCapital!$B$2:$B$50,"GH4",NewControlsCapital!H$2:H$50)</f>
        <v>171442.6938999999</v>
      </c>
      <c r="H126" s="8">
        <f>SUM(NewControlsCapital!I$2:I$50)-SUMIF(NewControlsCapital!$B$2:$B$50,"GR3",NewControlsCapital!I$2:I$50)-SUMIF(NewControlsCapital!$A$2:$A$50,"GR",NewControlsCapital!I$2:I$50)-SUMIF(NewControlsCapital!$A$2:$A$50,"CR",NewControlsCapital!I$2:I$50)-SUMIF(NewControlsCapital!$B$2:$B$50,"GH4",NewControlsCapital!I$2:I$50)</f>
        <v>262180.20149999991</v>
      </c>
      <c r="I126" s="8">
        <f>SUM(NewControlsCapital!J$2:J$50)-SUMIF(NewControlsCapital!$B$2:$B$50,"GR3",NewControlsCapital!J$2:J$50)-SUMIF(NewControlsCapital!$A$2:$A$50,"GR",NewControlsCapital!J$2:J$50)-SUMIF(NewControlsCapital!$A$2:$A$50,"CR",NewControlsCapital!J$2:J$50)-SUMIF(NewControlsCapital!$B$2:$B$50,"GH4",NewControlsCapital!J$2:J$50)</f>
        <v>284032.21920000011</v>
      </c>
      <c r="J126" s="8">
        <f>SUM(NewControlsCapital!K$2:K$50)-SUMIF(NewControlsCapital!$B$2:$B$50,"GR3",NewControlsCapital!K$2:K$50)-SUMIF(NewControlsCapital!$A$2:$A$50,"GR",NewControlsCapital!K$2:K$50)-SUMIF(NewControlsCapital!$A$2:$A$50,"CR",NewControlsCapital!K$2:K$50)-SUMIF(NewControlsCapital!$B$2:$B$50,"GH4",NewControlsCapital!K$2:K$50)</f>
        <v>272428.05920000008</v>
      </c>
      <c r="K126" s="8">
        <f>SUM(NewControlsCapital!L$2:L$50)-SUMIF(NewControlsCapital!$B$2:$B$50,"GR3",NewControlsCapital!L$2:L$50)-SUMIF(NewControlsCapital!$A$2:$A$50,"GR",NewControlsCapital!L$2:L$50)-SUMIF(NewControlsCapital!$A$2:$A$50,"CR",NewControlsCapital!L$2:L$50)-SUMIF(NewControlsCapital!$B$2:$B$50,"GH4",NewControlsCapital!L$2:L$50)</f>
        <v>259259.66540000006</v>
      </c>
      <c r="L126" s="8">
        <f>SUM(NewControlsCapital!M$2:M$50)-SUMIF(NewControlsCapital!$B$2:$B$50,"GR3",NewControlsCapital!M$2:M$50)-SUMIF(NewControlsCapital!$A$2:$A$50,"GR",NewControlsCapital!M$2:M$50)-SUMIF(NewControlsCapital!$A$2:$A$50,"CR",NewControlsCapital!M$2:M$50)-SUMIF(NewControlsCapital!$B$2:$B$50,"GH4",NewControlsCapital!M$2:M$50)</f>
        <v>246910.7503000001</v>
      </c>
      <c r="M126" s="8">
        <f>SUM(NewControlsCapital!N$2:N$50)-SUMIF(NewControlsCapital!$B$2:$B$50,"GR3",NewControlsCapital!N$2:N$50)-SUMIF(NewControlsCapital!$A$2:$A$50,"GR",NewControlsCapital!N$2:N$50)-SUMIF(NewControlsCapital!$A$2:$A$50,"CR",NewControlsCapital!N$2:N$50)-SUMIF(NewControlsCapital!$B$2:$B$50,"GH4",NewControlsCapital!N$2:N$50)</f>
        <v>234809.56549999994</v>
      </c>
      <c r="N126" s="8">
        <f>SUM(NewControlsCapital!O$2:O$50)-SUMIF(NewControlsCapital!$B$2:$B$50,"GR3",NewControlsCapital!O$2:O$50)-SUMIF(NewControlsCapital!$A$2:$A$50,"GR",NewControlsCapital!O$2:O$50)-SUMIF(NewControlsCapital!$A$2:$A$50,"CR",NewControlsCapital!O$2:O$50)-SUMIF(NewControlsCapital!$B$2:$B$50,"GH4",NewControlsCapital!O$2:O$50)</f>
        <v>222761.65880000003</v>
      </c>
      <c r="O126" s="8">
        <f>SUM(NewControlsCapital!P$2:P$50)-SUMIF(NewControlsCapital!$B$2:$B$50,"GR3",NewControlsCapital!P$2:P$50)-SUMIF(NewControlsCapital!$A$2:$A$50,"GR",NewControlsCapital!P$2:P$50)-SUMIF(NewControlsCapital!$A$2:$A$50,"CR",NewControlsCapital!P$2:P$50)-SUMIF(NewControlsCapital!$B$2:$B$50,"GH4",NewControlsCapital!P$2:P$50)</f>
        <v>210713.74950000003</v>
      </c>
      <c r="P126" s="8">
        <f>SUM(NewControlsCapital!Q$2:Q$50)-SUMIF(NewControlsCapital!$B$2:$B$50,"GR3",NewControlsCapital!Q$2:Q$50)-SUMIF(NewControlsCapital!$A$2:$A$50,"GR",NewControlsCapital!Q$2:Q$50)-SUMIF(NewControlsCapital!$A$2:$A$50,"CR",NewControlsCapital!Q$2:Q$50)-SUMIF(NewControlsCapital!$B$2:$B$50,"GH4",NewControlsCapital!Q$2:Q$50)</f>
        <v>198665.81952999995</v>
      </c>
      <c r="Q126" s="8">
        <f>SUM(NewControlsCapital!R$2:R$50)-SUMIF(NewControlsCapital!$B$2:$B$50,"GR3",NewControlsCapital!R$2:R$50)-SUMIF(NewControlsCapital!$A$2:$A$50,"GR",NewControlsCapital!R$2:R$50)-SUMIF(NewControlsCapital!$A$2:$A$50,"CR",NewControlsCapital!R$2:R$50)-SUMIF(NewControlsCapital!$B$2:$B$50,"GH4",NewControlsCapital!R$2:R$50)</f>
        <v>186625.89426</v>
      </c>
      <c r="R126" s="8">
        <f>SUM(NewControlsCapital!S$2:S$50)-SUMIF(NewControlsCapital!$B$2:$B$50,"GR3",NewControlsCapital!S$2:S$50)-SUMIF(NewControlsCapital!$A$2:$A$50,"GR",NewControlsCapital!S$2:S$50)-SUMIF(NewControlsCapital!$A$2:$A$50,"CR",NewControlsCapital!S$2:S$50)-SUMIF(NewControlsCapital!$B$2:$B$50,"GH4",NewControlsCapital!S$2:S$50)</f>
        <v>175181.27049999998</v>
      </c>
      <c r="S126" s="8">
        <f>SUM(NewControlsCapital!T$2:T$50)-SUMIF(NewControlsCapital!$B$2:$B$50,"GR3",NewControlsCapital!T$2:T$50)-SUMIF(NewControlsCapital!$A$2:$A$50,"GR",NewControlsCapital!T$2:T$50)-SUMIF(NewControlsCapital!$A$2:$A$50,"CR",NewControlsCapital!T$2:T$50)-SUMIF(NewControlsCapital!$B$2:$B$50,"GH4",NewControlsCapital!T$2:T$50)</f>
        <v>166340.61205000003</v>
      </c>
      <c r="T126" s="8">
        <f>SUM(NewControlsCapital!U$2:U$50)-SUMIF(NewControlsCapital!$B$2:$B$50,"GR3",NewControlsCapital!U$2:U$50)-SUMIF(NewControlsCapital!$A$2:$A$50,"GR",NewControlsCapital!U$2:U$50)-SUMIF(NewControlsCapital!$A$2:$A$50,"CR",NewControlsCapital!U$2:U$50)-SUMIF(NewControlsCapital!$B$2:$B$50,"GH4",NewControlsCapital!U$2:U$50)</f>
        <v>159990.7763</v>
      </c>
      <c r="U126" s="8">
        <f>SUM(NewControlsCapital!V$2:V$50)-SUMIF(NewControlsCapital!$B$2:$B$50,"GR3",NewControlsCapital!V$2:V$50)-SUMIF(NewControlsCapital!$A$2:$A$50,"GR",NewControlsCapital!V$2:V$50)-SUMIF(NewControlsCapital!$A$2:$A$50,"CR",NewControlsCapital!V$2:V$50)-SUMIF(NewControlsCapital!$B$2:$B$50,"GH4",NewControlsCapital!V$2:V$50)</f>
        <v>154488.07165</v>
      </c>
      <c r="V126" s="8">
        <f>SUM(NewControlsCapital!W$2:W$50)-SUMIF(NewControlsCapital!$B$2:$B$50,"GR3",NewControlsCapital!W$2:W$50)-SUMIF(NewControlsCapital!$A$2:$A$50,"GR",NewControlsCapital!W$2:W$50)-SUMIF(NewControlsCapital!$A$2:$A$50,"CR",NewControlsCapital!W$2:W$50)-SUMIF(NewControlsCapital!$B$2:$B$50,"GH4",NewControlsCapital!W$2:W$50)</f>
        <v>149358.20409000004</v>
      </c>
      <c r="W126" s="8">
        <f>SUM(NewControlsCapital!X$2:X$50)-SUMIF(NewControlsCapital!$B$2:$B$50,"GR3",NewControlsCapital!X$2:X$50)-SUMIF(NewControlsCapital!$A$2:$A$50,"GR",NewControlsCapital!X$2:X$50)-SUMIF(NewControlsCapital!$A$2:$A$50,"CR",NewControlsCapital!X$2:X$50)-SUMIF(NewControlsCapital!$B$2:$B$50,"GH4",NewControlsCapital!X$2:X$50)</f>
        <v>144228.32164000004</v>
      </c>
      <c r="X126" s="8">
        <f>SUM(NewControlsCapital!Y$2:Y$50)-SUMIF(NewControlsCapital!$B$2:$B$50,"GR3",NewControlsCapital!Y$2:Y$50)-SUMIF(NewControlsCapital!$A$2:$A$50,"GR",NewControlsCapital!Y$2:Y$50)-SUMIF(NewControlsCapital!$A$2:$A$50,"CR",NewControlsCapital!Y$2:Y$50)-SUMIF(NewControlsCapital!$B$2:$B$50,"GH4",NewControlsCapital!Y$2:Y$50)</f>
        <v>139098.45189000003</v>
      </c>
      <c r="Y126" s="8">
        <f>SUM(NewControlsCapital!Z$2:Z$50)-SUMIF(NewControlsCapital!$B$2:$B$50,"GR3",NewControlsCapital!Z$2:Z$50)-SUMIF(NewControlsCapital!$A$2:$A$50,"GR",NewControlsCapital!Z$2:Z$50)-SUMIF(NewControlsCapital!$A$2:$A$50,"CR",NewControlsCapital!Z$2:Z$50)-SUMIF(NewControlsCapital!$B$2:$B$50,"GH4",NewControlsCapital!Z$2:Z$50)</f>
        <v>133968.57543</v>
      </c>
      <c r="Z126" s="8">
        <f>SUM(NewControlsCapital!AA$2:AA$50)-SUMIF(NewControlsCapital!$B$2:$B$50,"GR3",NewControlsCapital!AA$2:AA$50)-SUMIF(NewControlsCapital!$A$2:$A$50,"GR",NewControlsCapital!AA$2:AA$50)-SUMIF(NewControlsCapital!$A$2:$A$50,"CR",NewControlsCapital!AA$2:AA$50)-SUMIF(NewControlsCapital!$B$2:$B$50,"GH4",NewControlsCapital!AA$2:AA$50)</f>
        <v>128838.69488000004</v>
      </c>
      <c r="AA126" s="8">
        <f>SUM(NewControlsCapital!AB$2:AB$50)-SUMIF(NewControlsCapital!$B$2:$B$50,"GR3",NewControlsCapital!AB$2:AB$50)-SUMIF(NewControlsCapital!$A$2:$A$50,"GR",NewControlsCapital!AB$2:AB$50)-SUMIF(NewControlsCapital!$A$2:$A$50,"CR",NewControlsCapital!AB$2:AB$50)-SUMIF(NewControlsCapital!$B$2:$B$50,"GH4",NewControlsCapital!AB$2:AB$50)</f>
        <v>123708.81883000011</v>
      </c>
      <c r="AB126" s="8">
        <f>SUM(NewControlsCapital!AC$2:AC$50)-SUMIF(NewControlsCapital!$B$2:$B$50,"GR3",NewControlsCapital!AC$2:AC$50)-SUMIF(NewControlsCapital!$A$2:$A$50,"GR",NewControlsCapital!AC$2:AC$50)-SUMIF(NewControlsCapital!$A$2:$A$50,"CR",NewControlsCapital!AC$2:AC$50)-SUMIF(NewControlsCapital!$B$2:$B$50,"GH4",NewControlsCapital!AC$2:AC$50)</f>
        <v>118578.95357000001</v>
      </c>
      <c r="AC126" s="8">
        <f>SUM(NewControlsCapital!AD$2:AD$50)-SUMIF(NewControlsCapital!$B$2:$B$50,"GR3",NewControlsCapital!AD$2:AD$50)-SUMIF(NewControlsCapital!$A$2:$A$50,"GR",NewControlsCapital!AD$2:AD$50)-SUMIF(NewControlsCapital!$A$2:$A$50,"CR",NewControlsCapital!AD$2:AD$50)-SUMIF(NewControlsCapital!$B$2:$B$50,"GH4",NewControlsCapital!AD$2:AD$50)</f>
        <v>103345.01412999998</v>
      </c>
      <c r="AD126" s="8">
        <f>SUM(NewControlsCapital!AE$2:AE$50)-SUMIF(NewControlsCapital!$B$2:$B$50,"GR3",NewControlsCapital!AE$2:AE$50)-SUMIF(NewControlsCapital!$A$2:$A$50,"GR",NewControlsCapital!AE$2:AE$50)-SUMIF(NewControlsCapital!$A$2:$A$50,"CR",NewControlsCapital!AE$2:AE$50)-SUMIF(NewControlsCapital!$B$2:$B$50,"GH4",NewControlsCapital!AE$2:AE$50)</f>
        <v>93823.247289284409</v>
      </c>
      <c r="AE126" s="8">
        <f>SUM(NewControlsCapital!AF$2:AF$50)-SUMIF(NewControlsCapital!$B$2:$B$50,"GR3",NewControlsCapital!AF$2:AF$50)-SUMIF(NewControlsCapital!$A$2:$A$50,"GR",NewControlsCapital!AF$2:AF$50)-SUMIF(NewControlsCapital!$A$2:$A$50,"CR",NewControlsCapital!AF$2:AF$50)-SUMIF(NewControlsCapital!$B$2:$B$50,"GH4",NewControlsCapital!AF$2:AF$50)</f>
        <v>89550.936529284358</v>
      </c>
      <c r="AF126" s="8">
        <f>SUM(NewControlsCapital!AG$2:AG$50)-SUMIF(NewControlsCapital!$B$2:$B$50,"GR3",NewControlsCapital!AG$2:AG$50)-SUMIF(NewControlsCapital!$A$2:$A$50,"GR",NewControlsCapital!AG$2:AG$50)-SUMIF(NewControlsCapital!$A$2:$A$50,"CR",NewControlsCapital!AG$2:AG$50)-SUMIF(NewControlsCapital!$B$2:$B$50,"GH4",NewControlsCapital!AG$2:AG$50)</f>
        <v>77493.374244113918</v>
      </c>
      <c r="AG126" s="8">
        <f>SUM(NewControlsCapital!AH$2:AH$50)-SUMIF(NewControlsCapital!$B$2:$B$50,"GR3",NewControlsCapital!AH$2:AH$50)-SUMIF(NewControlsCapital!$A$2:$A$50,"GR",NewControlsCapital!AH$2:AH$50)-SUMIF(NewControlsCapital!$A$2:$A$50,"CR",NewControlsCapital!AH$2:AH$50)-SUMIF(NewControlsCapital!$B$2:$B$50,"GH4",NewControlsCapital!AH$2:AH$50)</f>
        <v>63594.543736337284</v>
      </c>
      <c r="AH126" s="8">
        <f>SUM(NewControlsCapital!AI$2:AI$50)-SUMIF(NewControlsCapital!$B$2:$B$50,"GR3",NewControlsCapital!AI$2:AI$50)-SUMIF(NewControlsCapital!$A$2:$A$50,"GR",NewControlsCapital!AI$2:AI$50)-SUMIF(NewControlsCapital!$A$2:$A$50,"CR",NewControlsCapital!AI$2:AI$50)-SUMIF(NewControlsCapital!$B$2:$B$50,"GH4",NewControlsCapital!AI$2:AI$50)</f>
        <v>45827.429603765078</v>
      </c>
      <c r="AI126" s="8">
        <f>SUM(NewControlsCapital!AJ$2:AJ$50)-SUMIF(NewControlsCapital!$B$2:$B$50,"GR3",NewControlsCapital!AJ$2:AJ$50)-SUMIF(NewControlsCapital!$A$2:$A$50,"GR",NewControlsCapital!AJ$2:AJ$50)-SUMIF(NewControlsCapital!$A$2:$A$50,"CR",NewControlsCapital!AJ$2:AJ$50)-SUMIF(NewControlsCapital!$B$2:$B$50,"GH4",NewControlsCapital!AJ$2:AJ$50)</f>
        <v>36043.782819619468</v>
      </c>
      <c r="AJ126" s="8">
        <f>SUM(NewControlsCapital!AK$2:AK$50)-SUMIF(NewControlsCapital!$B$2:$B$50,"GR3",NewControlsCapital!AK$2:AK$50)-SUMIF(NewControlsCapital!$A$2:$A$50,"GR",NewControlsCapital!AK$2:AK$50)-SUMIF(NewControlsCapital!$A$2:$A$50,"CR",NewControlsCapital!AK$2:AK$50)-SUMIF(NewControlsCapital!$B$2:$B$50,"GH4",NewControlsCapital!AK$2:AK$50)</f>
        <v>31915.585673302485</v>
      </c>
      <c r="AK126" s="8">
        <f>SUM(NewControlsCapital!AL$2:AL$50)-SUMIF(NewControlsCapital!$B$2:$B$50,"GR3",NewControlsCapital!AL$2:AL$50)-SUMIF(NewControlsCapital!$A$2:$A$50,"GR",NewControlsCapital!AL$2:AL$50)-SUMIF(NewControlsCapital!$A$2:$A$50,"CR",NewControlsCapital!AL$2:AL$50)-SUMIF(NewControlsCapital!$B$2:$B$50,"GH4",NewControlsCapital!AL$2:AL$50)</f>
        <v>26890.032633302475</v>
      </c>
      <c r="AL126" s="8">
        <f>SUM(NewControlsCapital!AM$2:AM$50)-SUMIF(NewControlsCapital!$B$2:$B$50,"GR3",NewControlsCapital!AM$2:AM$50)-SUMIF(NewControlsCapital!$A$2:$A$50,"GR",NewControlsCapital!AM$2:AM$50)-SUMIF(NewControlsCapital!$A$2:$A$50,"CR",NewControlsCapital!AM$2:AM$50)-SUMIF(NewControlsCapital!$B$2:$B$50,"GH4",NewControlsCapital!AM$2:AM$50)</f>
        <v>25529.283504858184</v>
      </c>
      <c r="AM126" s="8">
        <f>SUM(NewControlsCapital!AN$2:AN$50)-SUMIF(NewControlsCapital!$B$2:$B$50,"GR3",NewControlsCapital!AN$2:AN$50)-SUMIF(NewControlsCapital!$A$2:$A$50,"GR",NewControlsCapital!AN$2:AN$50)-SUMIF(NewControlsCapital!$A$2:$A$50,"CR",NewControlsCapital!AN$2:AN$50)-SUMIF(NewControlsCapital!$B$2:$B$50,"GH4",NewControlsCapital!AN$2:AN$50)</f>
        <v>25765.688555929955</v>
      </c>
      <c r="AN126" s="8">
        <f>SUM(NewControlsCapital!AO$2:AO$50)-SUMIF(NewControlsCapital!$B$2:$B$50,"GR3",NewControlsCapital!AO$2:AO$50)-SUMIF(NewControlsCapital!$A$2:$A$50,"GR",NewControlsCapital!AO$2:AO$50)-SUMIF(NewControlsCapital!$A$2:$A$50,"CR",NewControlsCapital!AO$2:AO$50)-SUMIF(NewControlsCapital!$B$2:$B$50,"GH4",NewControlsCapital!AO$2:AO$50)</f>
        <v>22268.826245929959</v>
      </c>
      <c r="AO126" s="8">
        <f>SUM(NewControlsCapital!AP$2:AP$50)-SUMIF(NewControlsCapital!$B$2:$B$50,"GR3",NewControlsCapital!AP$2:AP$50)-SUMIF(NewControlsCapital!$A$2:$A$50,"GR",NewControlsCapital!AP$2:AP$50)-SUMIF(NewControlsCapital!$A$2:$A$50,"CR",NewControlsCapital!AP$2:AP$50)-SUMIF(NewControlsCapital!$B$2:$B$50,"GH4",NewControlsCapital!AP$2:AP$50)</f>
        <v>18253.10896048796</v>
      </c>
      <c r="AP126" s="8">
        <f>SUM(NewControlsCapital!AQ$2:AQ$50)-SUMIF(NewControlsCapital!$B$2:$B$50,"GR3",NewControlsCapital!AQ$2:AQ$50)-SUMIF(NewControlsCapital!$A$2:$A$50,"GR",NewControlsCapital!AQ$2:AQ$50)-SUMIF(NewControlsCapital!$A$2:$A$50,"CR",NewControlsCapital!AQ$2:AQ$50)-SUMIF(NewControlsCapital!$B$2:$B$50,"GH4",NewControlsCapital!AQ$2:AQ$50)</f>
        <v>16104.834766995322</v>
      </c>
      <c r="AQ126" s="8">
        <f>SUM(NewControlsCapital!AR$2:AR$50)-SUMIF(NewControlsCapital!$B$2:$B$50,"GR3",NewControlsCapital!AR$2:AR$50)-SUMIF(NewControlsCapital!$A$2:$A$50,"GR",NewControlsCapital!AR$2:AR$50)-SUMIF(NewControlsCapital!$A$2:$A$50,"CR",NewControlsCapital!AR$2:AR$50)-SUMIF(NewControlsCapital!$B$2:$B$50,"GH4",NewControlsCapital!AR$2:AR$50)</f>
        <v>15340.727566995323</v>
      </c>
      <c r="AR126" s="8">
        <f>SUM(NewControlsCapital!AS$2:AS$50)-SUMIF(NewControlsCapital!$B$2:$B$50,"GR3",NewControlsCapital!AS$2:AS$50)-SUMIF(NewControlsCapital!$A$2:$A$50,"GR",NewControlsCapital!AS$2:AS$50)-SUMIF(NewControlsCapital!$A$2:$A$50,"CR",NewControlsCapital!AS$2:AS$50)-SUMIF(NewControlsCapital!$B$2:$B$50,"GH4",NewControlsCapital!AS$2:AS$50)</f>
        <v>12690.823466995322</v>
      </c>
      <c r="AS126" s="8">
        <f>SUM(NewControlsCapital!AT$2:AT$50)-SUMIF(NewControlsCapital!$B$2:$B$50,"GR3",NewControlsCapital!AT$2:AT$50)-SUMIF(NewControlsCapital!$A$2:$A$50,"GR",NewControlsCapital!AT$2:AT$50)-SUMIF(NewControlsCapital!$A$2:$A$50,"CR",NewControlsCapital!AT$2:AT$50)-SUMIF(NewControlsCapital!$B$2:$B$50,"GH4",NewControlsCapital!AT$2:AT$50)</f>
        <v>10366.481989175318</v>
      </c>
      <c r="AT126" s="8">
        <f>SUM(NewControlsCapital!AU$2:AU$50)-SUMIF(NewControlsCapital!$B$2:$B$50,"GR3",NewControlsCapital!AU$2:AU$50)-SUMIF(NewControlsCapital!$A$2:$A$50,"GR",NewControlsCapital!AU$2:AU$50)-SUMIF(NewControlsCapital!$A$2:$A$50,"CR",NewControlsCapital!AU$2:AU$50)-SUMIF(NewControlsCapital!$B$2:$B$50,"GH4",NewControlsCapital!AU$2:AU$50)</f>
        <v>9048.7392199778187</v>
      </c>
      <c r="AU126" s="8">
        <f>SUM(NewControlsCapital!AV$2:AV$50)-SUMIF(NewControlsCapital!$B$2:$B$50,"GR3",NewControlsCapital!AV$2:AV$50)-SUMIF(NewControlsCapital!$A$2:$A$50,"GR",NewControlsCapital!AV$2:AV$50)-SUMIF(NewControlsCapital!$A$2:$A$50,"CR",NewControlsCapital!AV$2:AV$50)-SUMIF(NewControlsCapital!$B$2:$B$50,"GH4",NewControlsCapital!AV$2:AV$50)</f>
        <v>4872.9026199778236</v>
      </c>
      <c r="AV126" s="8">
        <f>SUM(NewControlsCapital!AW$2:AW$50)-SUMIF(NewControlsCapital!$B$2:$B$50,"GR3",NewControlsCapital!AW$2:AW$50)-SUMIF(NewControlsCapital!$A$2:$A$50,"GR",NewControlsCapital!AW$2:AW$50)-SUMIF(NewControlsCapital!$A$2:$A$50,"CR",NewControlsCapital!AW$2:AW$50)-SUMIF(NewControlsCapital!$B$2:$B$50,"GH4",NewControlsCapital!AW$2:AW$50)</f>
        <v>4421.3399932428247</v>
      </c>
      <c r="AW126" s="8">
        <f>SUM(NewControlsCapital!AX$2:AX$50)-SUMIF(NewControlsCapital!$B$2:$B$50,"GR3",NewControlsCapital!AX$2:AX$50)-SUMIF(NewControlsCapital!$A$2:$A$50,"GR",NewControlsCapital!AX$2:AX$50)-SUMIF(NewControlsCapital!$A$2:$A$50,"CR",NewControlsCapital!AX$2:AX$50)-SUMIF(NewControlsCapital!$B$2:$B$50,"GH4",NewControlsCapital!AX$2:AX$50)</f>
        <v>3999.675506762444</v>
      </c>
      <c r="AX126" s="8">
        <f>SUM(NewControlsCapital!AY$2:AY$50)-SUMIF(NewControlsCapital!$B$2:$B$50,"GR3",NewControlsCapital!AY$2:AY$50)-SUMIF(NewControlsCapital!$A$2:$A$50,"GR",NewControlsCapital!AY$2:AY$50)-SUMIF(NewControlsCapital!$A$2:$A$50,"CR",NewControlsCapital!AY$2:AY$50)-SUMIF(NewControlsCapital!$B$2:$B$50,"GH4",NewControlsCapital!AY$2:AY$50)</f>
        <v>3488.9895067624443</v>
      </c>
      <c r="AY126" s="8">
        <f>SUM(NewControlsCapital!AZ$2:AZ$50)-SUMIF(NewControlsCapital!$B$2:$B$50,"GR3",NewControlsCapital!AZ$2:AZ$50)-SUMIF(NewControlsCapital!$A$2:$A$50,"GR",NewControlsCapital!AZ$2:AZ$50)-SUMIF(NewControlsCapital!$A$2:$A$50,"CR",NewControlsCapital!AZ$2:AZ$50)-SUMIF(NewControlsCapital!$B$2:$B$50,"GH4",NewControlsCapital!AZ$2:AZ$50)</f>
        <v>253.40630676244243</v>
      </c>
      <c r="AZ126" s="8">
        <f>SUM(NewControlsCapital!BA$2:BA$50)-SUMIF(NewControlsCapital!$B$2:$B$50,"GR3",NewControlsCapital!BA$2:BA$50)-SUMIF(NewControlsCapital!$A$2:$A$50,"GR",NewControlsCapital!BA$2:BA$50)-SUMIF(NewControlsCapital!$A$2:$A$50,"CR",NewControlsCapital!BA$2:BA$50)-SUMIF(NewControlsCapital!$B$2:$B$50,"GH4",NewControlsCapital!BA$2:BA$50)</f>
        <v>6.0685014425000015E-3</v>
      </c>
      <c r="BA126" s="8">
        <f>SUM(NewControlsCapital!BB$2:BB$50)-SUMIF(NewControlsCapital!$B$2:$B$50,"GR3",NewControlsCapital!BB$2:BB$50)-SUMIF(NewControlsCapital!$A$2:$A$50,"GR",NewControlsCapital!BB$2:BB$50)-SUMIF(NewControlsCapital!$A$2:$A$50,"CR",NewControlsCapital!BB$2:BB$50)-SUMIF(NewControlsCapital!$B$2:$B$50,"GH4",NewControlsCapital!BB$2:BB$50)</f>
        <v>0</v>
      </c>
      <c r="BB126" s="8">
        <f>SUM(NewControlsCapital!BC$2:BC$50)-SUMIF(NewControlsCapital!$B$2:$B$50,"GR3",NewControlsCapital!BC$2:BC$50)-SUMIF(NewControlsCapital!$A$2:$A$50,"GR",NewControlsCapital!BC$2:BC$50)-SUMIF(NewControlsCapital!$A$2:$A$50,"CR",NewControlsCapital!BC$2:BC$50)-SUMIF(NewControlsCapital!$B$2:$B$50,"GH4",NewControlsCapital!BC$2:BC$50)</f>
        <v>0</v>
      </c>
      <c r="BC126" s="8">
        <f>SUM(NewControlsCapital!BD$2:BD$50)-SUMIF(NewControlsCapital!$B$2:$B$50,"GR3",NewControlsCapital!BD$2:BD$50)-SUMIF(NewControlsCapital!$A$2:$A$50,"GR",NewControlsCapital!BD$2:BD$50)-SUMIF(NewControlsCapital!$A$2:$A$50,"CR",NewControlsCapital!BD$2:BD$50)-SUMIF(NewControlsCapital!$B$2:$B$50,"GH4",NewControlsCapital!BD$2:BD$50)</f>
        <v>0</v>
      </c>
      <c r="BD126" s="8">
        <f>SUM(NewControlsCapital!BE$2:BE$50)-SUMIF(NewControlsCapital!$B$2:$B$50,"GR3",NewControlsCapital!BE$2:BE$50)-SUMIF(NewControlsCapital!$A$2:$A$50,"GR",NewControlsCapital!BE$2:BE$50)-SUMIF(NewControlsCapital!$A$2:$A$50,"CR",NewControlsCapital!BE$2:BE$50)-SUMIF(NewControlsCapital!$B$2:$B$50,"GH4",NewControlsCapital!BE$2:BE$50)</f>
        <v>0</v>
      </c>
      <c r="BE126" s="8">
        <f>SUM(NewControlsCapital!BF$2:BF$50)-SUMIF(NewControlsCapital!$B$2:$B$50,"GR3",NewControlsCapital!BF$2:BF$50)-SUMIF(NewControlsCapital!$A$2:$A$50,"GR",NewControlsCapital!BF$2:BF$50)-SUMIF(NewControlsCapital!$A$2:$A$50,"CR",NewControlsCapital!BF$2:BF$50)-SUMIF(NewControlsCapital!$B$2:$B$50,"GH4",NewControlsCapital!BF$2:BF$50)</f>
        <v>0</v>
      </c>
      <c r="BF126" s="8">
        <f>SUM(NewControlsCapital!BG$2:BG$50)-SUMIF(NewControlsCapital!$B$2:$B$50,"GR3",NewControlsCapital!BG$2:BG$50)-SUMIF(NewControlsCapital!$A$2:$A$50,"GR",NewControlsCapital!BG$2:BG$50)-SUMIF(NewControlsCapital!$A$2:$A$50,"CR",NewControlsCapital!BG$2:BG$50)-SUMIF(NewControlsCapital!$B$2:$B$50,"GH4",NewControlsCapital!BG$2:BG$50)</f>
        <v>0</v>
      </c>
      <c r="BG126" s="8">
        <f>SUM(NewControlsCapital!BH$2:BH$50)-SUMIF(NewControlsCapital!$B$2:$B$50,"GR3",NewControlsCapital!BH$2:BH$50)-SUMIF(NewControlsCapital!$A$2:$A$50,"GR",NewControlsCapital!BH$2:BH$50)-SUMIF(NewControlsCapital!$A$2:$A$50,"CR",NewControlsCapital!BH$2:BH$50)-SUMIF(NewControlsCapital!$B$2:$B$50,"GH4",NewControlsCapital!BH$2:BH$50)</f>
        <v>0</v>
      </c>
      <c r="BH126" s="8">
        <f>SUM(NewControlsCapital!BI$2:BI$50)-SUMIF(NewControlsCapital!$B$2:$B$50,"GR3",NewControlsCapital!BI$2:BI$50)-SUMIF(NewControlsCapital!$A$2:$A$50,"GR",NewControlsCapital!BI$2:BI$50)-SUMIF(NewControlsCapital!$A$2:$A$50,"CR",NewControlsCapital!BI$2:BI$50)-SUMIF(NewControlsCapital!$B$2:$B$50,"GH4",NewControlsCapital!BI$2:BI$50)</f>
        <v>0</v>
      </c>
      <c r="BI126" s="8">
        <f>SUM(NewControlsCapital!BJ$2:BJ$50)-SUMIF(NewControlsCapital!$B$2:$B$50,"GR3",NewControlsCapital!BJ$2:BJ$50)-SUMIF(NewControlsCapital!$A$2:$A$50,"GR",NewControlsCapital!BJ$2:BJ$50)-SUMIF(NewControlsCapital!$A$2:$A$50,"CR",NewControlsCapital!BJ$2:BJ$50)-SUMIF(NewControlsCapital!$B$2:$B$50,"GH4",NewControlsCapital!BJ$2:BJ$50)</f>
        <v>0</v>
      </c>
      <c r="BJ126" s="8">
        <f>SUM(NewControlsCapital!BK$2:BK$50)-SUMIF(NewControlsCapital!$B$2:$B$50,"GR3",NewControlsCapital!BK$2:BK$50)-SUMIF(NewControlsCapital!$A$2:$A$50,"GR",NewControlsCapital!BK$2:BK$50)-SUMIF(NewControlsCapital!$A$2:$A$50,"CR",NewControlsCapital!BK$2:BK$50)-SUMIF(NewControlsCapital!$B$2:$B$50,"GH4",NewControlsCapital!BK$2:BK$50)</f>
        <v>0</v>
      </c>
      <c r="BK126" s="8">
        <f>SUM(NewControlsCapital!BL$2:BL$50)-SUMIF(NewControlsCapital!$B$2:$B$50,"GR3",NewControlsCapital!BL$2:BL$50)-SUMIF(NewControlsCapital!$A$2:$A$50,"GR",NewControlsCapital!BL$2:BL$50)-SUMIF(NewControlsCapital!$A$2:$A$50,"CR",NewControlsCapital!BL$2:BL$50)-SUMIF(NewControlsCapital!$B$2:$B$50,"GH4",NewControlsCapital!BL$2:BL$50)</f>
        <v>0</v>
      </c>
      <c r="BL126" s="8">
        <f>SUM(NewControlsCapital!BM$2:BM$50)-SUMIF(NewControlsCapital!$B$2:$B$50,"GR3",NewControlsCapital!BM$2:BM$50)-SUMIF(NewControlsCapital!$A$2:$A$50,"GR",NewControlsCapital!BM$2:BM$50)-SUMIF(NewControlsCapital!$A$2:$A$50,"CR",NewControlsCapital!BM$2:BM$50)-SUMIF(NewControlsCapital!$B$2:$B$50,"GH4",NewControlsCapital!BM$2:BM$50)</f>
        <v>0</v>
      </c>
      <c r="BM126" s="8">
        <f>SUM(NewControlsCapital!BN$2:BN$50)-SUMIF(NewControlsCapital!$B$2:$B$50,"GR3",NewControlsCapital!BN$2:BN$50)-SUMIF(NewControlsCapital!$A$2:$A$50,"GR",NewControlsCapital!BN$2:BN$50)-SUMIF(NewControlsCapital!$A$2:$A$50,"CR",NewControlsCapital!BN$2:BN$50)-SUMIF(NewControlsCapital!$B$2:$B$50,"GH4",NewControlsCapital!BN$2:BN$50)</f>
        <v>0</v>
      </c>
      <c r="BN126" s="8">
        <f>SUM(NewControlsCapital!BO$2:BO$50)-SUMIF(NewControlsCapital!$B$2:$B$50,"GR3",NewControlsCapital!BO$2:BO$50)-SUMIF(NewControlsCapital!$A$2:$A$50,"GR",NewControlsCapital!BO$2:BO$50)-SUMIF(NewControlsCapital!$A$2:$A$50,"CR",NewControlsCapital!BO$2:BO$50)-SUMIF(NewControlsCapital!$B$2:$B$50,"GH4",NewControlsCapital!BO$2:BO$50)</f>
        <v>0</v>
      </c>
      <c r="BO126" s="8">
        <f>SUM(NewControlsCapital!BP$2:BP$50)-SUMIF(NewControlsCapital!$B$2:$B$50,"GR3",NewControlsCapital!BP$2:BP$50)-SUMIF(NewControlsCapital!$A$2:$A$50,"GR",NewControlsCapital!BP$2:BP$50)-SUMIF(NewControlsCapital!$A$2:$A$50,"CR",NewControlsCapital!BP$2:BP$50)-SUMIF(NewControlsCapital!$B$2:$B$50,"GH4",NewControlsCapital!BP$2:BP$50)</f>
        <v>0</v>
      </c>
      <c r="BP126" s="8">
        <f>SUM(NewControlsCapital!BQ$2:BQ$50)-SUMIF(NewControlsCapital!$B$2:$B$50,"GR3",NewControlsCapital!BQ$2:BQ$50)-SUMIF(NewControlsCapital!$A$2:$A$50,"GR",NewControlsCapital!BQ$2:BQ$50)-SUMIF(NewControlsCapital!$A$2:$A$50,"CR",NewControlsCapital!BQ$2:BQ$50)-SUMIF(NewControlsCapital!$B$2:$B$50,"GH4",NewControlsCapital!BQ$2:BQ$50)</f>
        <v>0</v>
      </c>
      <c r="BQ126" s="8">
        <f>SUM(NewControlsCapital!BR$2:BR$50)-SUMIF(NewControlsCapital!$B$2:$B$50,"GR3",NewControlsCapital!BR$2:BR$50)-SUMIF(NewControlsCapital!$A$2:$A$50,"GR",NewControlsCapital!BR$2:BR$50)-SUMIF(NewControlsCapital!$A$2:$A$50,"CR",NewControlsCapital!BR$2:BR$50)-SUMIF(NewControlsCapital!$B$2:$B$50,"GH4",NewControlsCapital!BR$2:BR$50)</f>
        <v>0</v>
      </c>
      <c r="BR126" s="8">
        <f>SUM(NewControlsCapital!BS$2:BS$50)-SUMIF(NewControlsCapital!$B$2:$B$50,"GR3",NewControlsCapital!BS$2:BS$50)-SUMIF(NewControlsCapital!$A$2:$A$50,"GR",NewControlsCapital!BS$2:BS$50)-SUMIF(NewControlsCapital!$A$2:$A$50,"CR",NewControlsCapital!BS$2:BS$50)-SUMIF(NewControlsCapital!$B$2:$B$50,"GH4",NewControlsCapital!BS$2:BS$50)</f>
        <v>0</v>
      </c>
      <c r="BS126" s="8">
        <f>SUM(NewControlsCapital!BT$2:BT$50)-SUMIF(NewControlsCapital!$B$2:$B$50,"GR3",NewControlsCapital!BT$2:BT$50)-SUMIF(NewControlsCapital!$A$2:$A$50,"GR",NewControlsCapital!BT$2:BT$50)-SUMIF(NewControlsCapital!$A$2:$A$50,"CR",NewControlsCapital!BT$2:BT$50)-SUMIF(NewControlsCapital!$B$2:$B$50,"GH4",NewControlsCapital!BT$2:BT$50)</f>
        <v>0</v>
      </c>
    </row>
    <row r="127" spans="2:71" x14ac:dyDescent="0.3">
      <c r="B127" s="24" t="str">
        <f t="shared" si="58"/>
        <v>Retire TY GR CR and MC3</v>
      </c>
      <c r="C127" s="23">
        <f t="shared" si="57"/>
        <v>2186.6116177717686</v>
      </c>
      <c r="D127" s="8">
        <f>SUM(NewControlsCapital!E$2:E$50)-SUMIF(NewControlsCapital!$B$2:$B$50,"GR3",NewControlsCapital!E$2:E$50)-SUMIF(NewControlsCapital!$A$2:$A$50,"GR",NewControlsCapital!E$2:E$50)-SUMIF(NewControlsCapital!$A$2:$A$50,"CR",NewControlsCapital!E$2:E$50)-SUMIF(NewControlsCapital!$B$2:$B$50,"MC3",NewControlsCapital!E$2:E$50)</f>
        <v>1786.0281300000006</v>
      </c>
      <c r="E127" s="8">
        <f>SUM(NewControlsCapital!F$2:F$50)-SUMIF(NewControlsCapital!$B$2:$B$50,"GR3",NewControlsCapital!F$2:F$50)-SUMIF(NewControlsCapital!$A$2:$A$50,"GR",NewControlsCapital!F$2:F$50)-SUMIF(NewControlsCapital!$A$2:$A$50,"CR",NewControlsCapital!F$2:F$50)-SUMIF(NewControlsCapital!$B$2:$B$50,"MC3",NewControlsCapital!F$2:F$50)</f>
        <v>34800.678199999995</v>
      </c>
      <c r="F127" s="8">
        <f>SUM(NewControlsCapital!G$2:G$50)-SUMIF(NewControlsCapital!$B$2:$B$50,"GR3",NewControlsCapital!G$2:G$50)-SUMIF(NewControlsCapital!$A$2:$A$50,"GR",NewControlsCapital!G$2:G$50)-SUMIF(NewControlsCapital!$A$2:$A$50,"CR",NewControlsCapital!G$2:G$50)-SUMIF(NewControlsCapital!$B$2:$B$50,"MC3",NewControlsCapital!G$2:G$50)</f>
        <v>96487.244280000014</v>
      </c>
      <c r="G127" s="8">
        <f>SUM(NewControlsCapital!H$2:H$50)-SUMIF(NewControlsCapital!$B$2:$B$50,"GR3",NewControlsCapital!H$2:H$50)-SUMIF(NewControlsCapital!$A$2:$A$50,"GR",NewControlsCapital!H$2:H$50)-SUMIF(NewControlsCapital!$A$2:$A$50,"CR",NewControlsCapital!H$2:H$50)-SUMIF(NewControlsCapital!$B$2:$B$50,"MC3",NewControlsCapital!H$2:H$50)</f>
        <v>172590.55089999991</v>
      </c>
      <c r="H127" s="8">
        <f>SUM(NewControlsCapital!I$2:I$50)-SUMIF(NewControlsCapital!$B$2:$B$50,"GR3",NewControlsCapital!I$2:I$50)-SUMIF(NewControlsCapital!$A$2:$A$50,"GR",NewControlsCapital!I$2:I$50)-SUMIF(NewControlsCapital!$A$2:$A$50,"CR",NewControlsCapital!I$2:I$50)-SUMIF(NewControlsCapital!$B$2:$B$50,"MC3",NewControlsCapital!I$2:I$50)</f>
        <v>260220.11649999992</v>
      </c>
      <c r="I127" s="8">
        <f>SUM(NewControlsCapital!J$2:J$50)-SUMIF(NewControlsCapital!$B$2:$B$50,"GR3",NewControlsCapital!J$2:J$50)-SUMIF(NewControlsCapital!$A$2:$A$50,"GR",NewControlsCapital!J$2:J$50)-SUMIF(NewControlsCapital!$A$2:$A$50,"CR",NewControlsCapital!J$2:J$50)-SUMIF(NewControlsCapital!$B$2:$B$50,"MC3",NewControlsCapital!J$2:J$50)</f>
        <v>276112.55520000012</v>
      </c>
      <c r="J127" s="8">
        <f>SUM(NewControlsCapital!K$2:K$50)-SUMIF(NewControlsCapital!$B$2:$B$50,"GR3",NewControlsCapital!K$2:K$50)-SUMIF(NewControlsCapital!$A$2:$A$50,"GR",NewControlsCapital!K$2:K$50)-SUMIF(NewControlsCapital!$A$2:$A$50,"CR",NewControlsCapital!K$2:K$50)-SUMIF(NewControlsCapital!$B$2:$B$50,"MC3",NewControlsCapital!K$2:K$50)</f>
        <v>262568.4262000001</v>
      </c>
      <c r="K127" s="8">
        <f>SUM(NewControlsCapital!L$2:L$50)-SUMIF(NewControlsCapital!$B$2:$B$50,"GR3",NewControlsCapital!L$2:L$50)-SUMIF(NewControlsCapital!$A$2:$A$50,"GR",NewControlsCapital!L$2:L$50)-SUMIF(NewControlsCapital!$A$2:$A$50,"CR",NewControlsCapital!L$2:L$50)-SUMIF(NewControlsCapital!$B$2:$B$50,"MC3",NewControlsCapital!L$2:L$50)</f>
        <v>249930.08640000006</v>
      </c>
      <c r="L127" s="8">
        <f>SUM(NewControlsCapital!M$2:M$50)-SUMIF(NewControlsCapital!$B$2:$B$50,"GR3",NewControlsCapital!M$2:M$50)-SUMIF(NewControlsCapital!$A$2:$A$50,"GR",NewControlsCapital!M$2:M$50)-SUMIF(NewControlsCapital!$A$2:$A$50,"CR",NewControlsCapital!M$2:M$50)-SUMIF(NewControlsCapital!$B$2:$B$50,"MC3",NewControlsCapital!M$2:M$50)</f>
        <v>238075.20630000011</v>
      </c>
      <c r="M127" s="8">
        <f>SUM(NewControlsCapital!N$2:N$50)-SUMIF(NewControlsCapital!$B$2:$B$50,"GR3",NewControlsCapital!N$2:N$50)-SUMIF(NewControlsCapital!$A$2:$A$50,"GR",NewControlsCapital!N$2:N$50)-SUMIF(NewControlsCapital!$A$2:$A$50,"CR",NewControlsCapital!N$2:N$50)-SUMIF(NewControlsCapital!$B$2:$B$50,"MC3",NewControlsCapital!N$2:N$50)</f>
        <v>226433.53749999992</v>
      </c>
      <c r="N127" s="8">
        <f>SUM(NewControlsCapital!O$2:O$50)-SUMIF(NewControlsCapital!$B$2:$B$50,"GR3",NewControlsCapital!O$2:O$50)-SUMIF(NewControlsCapital!$A$2:$A$50,"GR",NewControlsCapital!O$2:O$50)-SUMIF(NewControlsCapital!$A$2:$A$50,"CR",NewControlsCapital!O$2:O$50)-SUMIF(NewControlsCapital!$B$2:$B$50,"MC3",NewControlsCapital!O$2:O$50)</f>
        <v>214829.06680000003</v>
      </c>
      <c r="O127" s="8">
        <f>SUM(NewControlsCapital!P$2:P$50)-SUMIF(NewControlsCapital!$B$2:$B$50,"GR3",NewControlsCapital!P$2:P$50)-SUMIF(NewControlsCapital!$A$2:$A$50,"GR",NewControlsCapital!P$2:P$50)-SUMIF(NewControlsCapital!$A$2:$A$50,"CR",NewControlsCapital!P$2:P$50)-SUMIF(NewControlsCapital!$B$2:$B$50,"MC3",NewControlsCapital!P$2:P$50)</f>
        <v>203224.59350000002</v>
      </c>
      <c r="P127" s="8">
        <f>SUM(NewControlsCapital!Q$2:Q$50)-SUMIF(NewControlsCapital!$B$2:$B$50,"GR3",NewControlsCapital!Q$2:Q$50)-SUMIF(NewControlsCapital!$A$2:$A$50,"GR",NewControlsCapital!Q$2:Q$50)-SUMIF(NewControlsCapital!$A$2:$A$50,"CR",NewControlsCapital!Q$2:Q$50)-SUMIF(NewControlsCapital!$B$2:$B$50,"MC3",NewControlsCapital!Q$2:Q$50)</f>
        <v>191620.10952999996</v>
      </c>
      <c r="Q127" s="8">
        <f>SUM(NewControlsCapital!R$2:R$50)-SUMIF(NewControlsCapital!$B$2:$B$50,"GR3",NewControlsCapital!R$2:R$50)-SUMIF(NewControlsCapital!$A$2:$A$50,"GR",NewControlsCapital!R$2:R$50)-SUMIF(NewControlsCapital!$A$2:$A$50,"CR",NewControlsCapital!R$2:R$50)-SUMIF(NewControlsCapital!$B$2:$B$50,"MC3",NewControlsCapital!R$2:R$50)</f>
        <v>180023.61025999999</v>
      </c>
      <c r="R127" s="8">
        <f>SUM(NewControlsCapital!S$2:S$50)-SUMIF(NewControlsCapital!$B$2:$B$50,"GR3",NewControlsCapital!S$2:S$50)-SUMIF(NewControlsCapital!$A$2:$A$50,"GR",NewControlsCapital!S$2:S$50)-SUMIF(NewControlsCapital!$A$2:$A$50,"CR",NewControlsCapital!S$2:S$50)-SUMIF(NewControlsCapital!$B$2:$B$50,"MC3",NewControlsCapital!S$2:S$50)</f>
        <v>169022.4215</v>
      </c>
      <c r="S127" s="8">
        <f>SUM(NewControlsCapital!T$2:T$50)-SUMIF(NewControlsCapital!$B$2:$B$50,"GR3",NewControlsCapital!T$2:T$50)-SUMIF(NewControlsCapital!$A$2:$A$50,"GR",NewControlsCapital!T$2:T$50)-SUMIF(NewControlsCapital!$A$2:$A$50,"CR",NewControlsCapital!T$2:T$50)-SUMIF(NewControlsCapital!$B$2:$B$50,"MC3",NewControlsCapital!T$2:T$50)</f>
        <v>160649.01005000001</v>
      </c>
      <c r="T127" s="8">
        <f>SUM(NewControlsCapital!U$2:U$50)-SUMIF(NewControlsCapital!$B$2:$B$50,"GR3",NewControlsCapital!U$2:U$50)-SUMIF(NewControlsCapital!$A$2:$A$50,"GR",NewControlsCapital!U$2:U$50)-SUMIF(NewControlsCapital!$A$2:$A$50,"CR",NewControlsCapital!U$2:U$50)-SUMIF(NewControlsCapital!$B$2:$B$50,"MC3",NewControlsCapital!U$2:U$50)</f>
        <v>154790.2403</v>
      </c>
      <c r="U127" s="8">
        <f>SUM(NewControlsCapital!V$2:V$50)-SUMIF(NewControlsCapital!$B$2:$B$50,"GR3",NewControlsCapital!V$2:V$50)-SUMIF(NewControlsCapital!$A$2:$A$50,"GR",NewControlsCapital!V$2:V$50)-SUMIF(NewControlsCapital!$A$2:$A$50,"CR",NewControlsCapital!V$2:V$50)-SUMIF(NewControlsCapital!$B$2:$B$50,"MC3",NewControlsCapital!V$2:V$50)</f>
        <v>149665.90964999999</v>
      </c>
      <c r="V127" s="8">
        <f>SUM(NewControlsCapital!W$2:W$50)-SUMIF(NewControlsCapital!$B$2:$B$50,"GR3",NewControlsCapital!W$2:W$50)-SUMIF(NewControlsCapital!$A$2:$A$50,"GR",NewControlsCapital!W$2:W$50)-SUMIF(NewControlsCapital!$A$2:$A$50,"CR",NewControlsCapital!W$2:W$50)-SUMIF(NewControlsCapital!$B$2:$B$50,"MC3",NewControlsCapital!W$2:W$50)</f>
        <v>144801.71309000003</v>
      </c>
      <c r="W127" s="8">
        <f>SUM(NewControlsCapital!X$2:X$50)-SUMIF(NewControlsCapital!$B$2:$B$50,"GR3",NewControlsCapital!X$2:X$50)-SUMIF(NewControlsCapital!$A$2:$A$50,"GR",NewControlsCapital!X$2:X$50)-SUMIF(NewControlsCapital!$A$2:$A$50,"CR",NewControlsCapital!X$2:X$50)-SUMIF(NewControlsCapital!$B$2:$B$50,"MC3",NewControlsCapital!X$2:X$50)</f>
        <v>139937.50064000004</v>
      </c>
      <c r="X127" s="8">
        <f>SUM(NewControlsCapital!Y$2:Y$50)-SUMIF(NewControlsCapital!$B$2:$B$50,"GR3",NewControlsCapital!Y$2:Y$50)-SUMIF(NewControlsCapital!$A$2:$A$50,"GR",NewControlsCapital!Y$2:Y$50)-SUMIF(NewControlsCapital!$A$2:$A$50,"CR",NewControlsCapital!Y$2:Y$50)-SUMIF(NewControlsCapital!$B$2:$B$50,"MC3",NewControlsCapital!Y$2:Y$50)</f>
        <v>135073.30399000004</v>
      </c>
      <c r="Y127" s="8">
        <f>SUM(NewControlsCapital!Z$2:Z$50)-SUMIF(NewControlsCapital!$B$2:$B$50,"GR3",NewControlsCapital!Z$2:Z$50)-SUMIF(NewControlsCapital!$A$2:$A$50,"GR",NewControlsCapital!Z$2:Z$50)-SUMIF(NewControlsCapital!$A$2:$A$50,"CR",NewControlsCapital!Z$2:Z$50)-SUMIF(NewControlsCapital!$B$2:$B$50,"MC3",NewControlsCapital!Z$2:Z$50)</f>
        <v>130209.09923000001</v>
      </c>
      <c r="Z127" s="8">
        <f>SUM(NewControlsCapital!AA$2:AA$50)-SUMIF(NewControlsCapital!$B$2:$B$50,"GR3",NewControlsCapital!AA$2:AA$50)-SUMIF(NewControlsCapital!$A$2:$A$50,"GR",NewControlsCapital!AA$2:AA$50)-SUMIF(NewControlsCapital!$A$2:$A$50,"CR",NewControlsCapital!AA$2:AA$50)-SUMIF(NewControlsCapital!$B$2:$B$50,"MC3",NewControlsCapital!AA$2:AA$50)</f>
        <v>125344.89158000004</v>
      </c>
      <c r="AA127" s="8">
        <f>SUM(NewControlsCapital!AB$2:AB$50)-SUMIF(NewControlsCapital!$B$2:$B$50,"GR3",NewControlsCapital!AB$2:AB$50)-SUMIF(NewControlsCapital!$A$2:$A$50,"GR",NewControlsCapital!AB$2:AB$50)-SUMIF(NewControlsCapital!$A$2:$A$50,"CR",NewControlsCapital!AB$2:AB$50)-SUMIF(NewControlsCapital!$B$2:$B$50,"MC3",NewControlsCapital!AB$2:AB$50)</f>
        <v>120480.69243000011</v>
      </c>
      <c r="AB127" s="8">
        <f>SUM(NewControlsCapital!AC$2:AC$50)-SUMIF(NewControlsCapital!$B$2:$B$50,"GR3",NewControlsCapital!AC$2:AC$50)-SUMIF(NewControlsCapital!$A$2:$A$50,"GR",NewControlsCapital!AC$2:AC$50)-SUMIF(NewControlsCapital!$A$2:$A$50,"CR",NewControlsCapital!AC$2:AC$50)-SUMIF(NewControlsCapital!$B$2:$B$50,"MC3",NewControlsCapital!AC$2:AC$50)</f>
        <v>115616.50097000001</v>
      </c>
      <c r="AC127" s="8">
        <f>SUM(NewControlsCapital!AD$2:AD$50)-SUMIF(NewControlsCapital!$B$2:$B$50,"GR3",NewControlsCapital!AD$2:AD$50)-SUMIF(NewControlsCapital!$A$2:$A$50,"GR",NewControlsCapital!AD$2:AD$50)-SUMIF(NewControlsCapital!$A$2:$A$50,"CR",NewControlsCapital!AD$2:AD$50)-SUMIF(NewControlsCapital!$B$2:$B$50,"MC3",NewControlsCapital!AD$2:AD$50)</f>
        <v>100648.23542999999</v>
      </c>
      <c r="AD127" s="8">
        <f>SUM(NewControlsCapital!AE$2:AE$50)-SUMIF(NewControlsCapital!$B$2:$B$50,"GR3",NewControlsCapital!AE$2:AE$50)-SUMIF(NewControlsCapital!$A$2:$A$50,"GR",NewControlsCapital!AE$2:AE$50)-SUMIF(NewControlsCapital!$A$2:$A$50,"CR",NewControlsCapital!AE$2:AE$50)-SUMIF(NewControlsCapital!$B$2:$B$50,"MC3",NewControlsCapital!AE$2:AE$50)</f>
        <v>91392.142389284403</v>
      </c>
      <c r="AE127" s="8">
        <f>SUM(NewControlsCapital!AF$2:AF$50)-SUMIF(NewControlsCapital!$B$2:$B$50,"GR3",NewControlsCapital!AF$2:AF$50)-SUMIF(NewControlsCapital!$A$2:$A$50,"GR",NewControlsCapital!AF$2:AF$50)-SUMIF(NewControlsCapital!$A$2:$A$50,"CR",NewControlsCapital!AF$2:AF$50)-SUMIF(NewControlsCapital!$B$2:$B$50,"MC3",NewControlsCapital!AF$2:AF$50)</f>
        <v>87385.504529284357</v>
      </c>
      <c r="AF127" s="8">
        <f>SUM(NewControlsCapital!AG$2:AG$50)-SUMIF(NewControlsCapital!$B$2:$B$50,"GR3",NewControlsCapital!AG$2:AG$50)-SUMIF(NewControlsCapital!$A$2:$A$50,"GR",NewControlsCapital!AG$2:AG$50)-SUMIF(NewControlsCapital!$A$2:$A$50,"CR",NewControlsCapital!AG$2:AG$50)-SUMIF(NewControlsCapital!$B$2:$B$50,"MC3",NewControlsCapital!AG$2:AG$50)</f>
        <v>75593.616044113907</v>
      </c>
      <c r="AG127" s="8">
        <f>SUM(NewControlsCapital!AH$2:AH$50)-SUMIF(NewControlsCapital!$B$2:$B$50,"GR3",NewControlsCapital!AH$2:AH$50)-SUMIF(NewControlsCapital!$A$2:$A$50,"GR",NewControlsCapital!AH$2:AH$50)-SUMIF(NewControlsCapital!$A$2:$A$50,"CR",NewControlsCapital!AH$2:AH$50)-SUMIF(NewControlsCapital!$B$2:$B$50,"MC3",NewControlsCapital!AH$2:AH$50)</f>
        <v>61960.458436337285</v>
      </c>
      <c r="AH127" s="8">
        <f>SUM(NewControlsCapital!AI$2:AI$50)-SUMIF(NewControlsCapital!$B$2:$B$50,"GR3",NewControlsCapital!AI$2:AI$50)-SUMIF(NewControlsCapital!$A$2:$A$50,"GR",NewControlsCapital!AI$2:AI$50)-SUMIF(NewControlsCapital!$A$2:$A$50,"CR",NewControlsCapital!AI$2:AI$50)-SUMIF(NewControlsCapital!$B$2:$B$50,"MC3",NewControlsCapital!AI$2:AI$50)</f>
        <v>44459.018203765074</v>
      </c>
      <c r="AI127" s="8">
        <f>SUM(NewControlsCapital!AJ$2:AJ$50)-SUMIF(NewControlsCapital!$B$2:$B$50,"GR3",NewControlsCapital!AJ$2:AJ$50)-SUMIF(NewControlsCapital!$A$2:$A$50,"GR",NewControlsCapital!AJ$2:AJ$50)-SUMIF(NewControlsCapital!$A$2:$A$50,"CR",NewControlsCapital!AJ$2:AJ$50)-SUMIF(NewControlsCapital!$B$2:$B$50,"MC3",NewControlsCapital!AJ$2:AJ$50)</f>
        <v>41752.331319619465</v>
      </c>
      <c r="AJ127" s="8">
        <f>SUM(NewControlsCapital!AK$2:AK$50)-SUMIF(NewControlsCapital!$B$2:$B$50,"GR3",NewControlsCapital!AK$2:AK$50)-SUMIF(NewControlsCapital!$A$2:$A$50,"GR",NewControlsCapital!AK$2:AK$50)-SUMIF(NewControlsCapital!$A$2:$A$50,"CR",NewControlsCapital!AK$2:AK$50)-SUMIF(NewControlsCapital!$B$2:$B$50,"MC3",NewControlsCapital!AK$2:AK$50)</f>
        <v>39718.546259619485</v>
      </c>
      <c r="AK127" s="8">
        <f>SUM(NewControlsCapital!AL$2:AL$50)-SUMIF(NewControlsCapital!$B$2:$B$50,"GR3",NewControlsCapital!AL$2:AL$50)-SUMIF(NewControlsCapital!$A$2:$A$50,"GR",NewControlsCapital!AL$2:AL$50)-SUMIF(NewControlsCapital!$A$2:$A$50,"CR",NewControlsCapital!AL$2:AL$50)-SUMIF(NewControlsCapital!$B$2:$B$50,"MC3",NewControlsCapital!AL$2:AL$50)</f>
        <v>34374.488119619476</v>
      </c>
      <c r="AL127" s="8">
        <f>SUM(NewControlsCapital!AM$2:AM$50)-SUMIF(NewControlsCapital!$B$2:$B$50,"GR3",NewControlsCapital!AM$2:AM$50)-SUMIF(NewControlsCapital!$A$2:$A$50,"GR",NewControlsCapital!AM$2:AM$50)-SUMIF(NewControlsCapital!$A$2:$A$50,"CR",NewControlsCapital!AM$2:AM$50)-SUMIF(NewControlsCapital!$B$2:$B$50,"MC3",NewControlsCapital!AM$2:AM$50)</f>
        <v>32695.231791175185</v>
      </c>
      <c r="AM127" s="8">
        <f>SUM(NewControlsCapital!AN$2:AN$50)-SUMIF(NewControlsCapital!$B$2:$B$50,"GR3",NewControlsCapital!AN$2:AN$50)-SUMIF(NewControlsCapital!$A$2:$A$50,"GR",NewControlsCapital!AN$2:AN$50)-SUMIF(NewControlsCapital!$A$2:$A$50,"CR",NewControlsCapital!AN$2:AN$50)-SUMIF(NewControlsCapital!$B$2:$B$50,"MC3",NewControlsCapital!AN$2:AN$50)</f>
        <v>32613.129742246958</v>
      </c>
      <c r="AN127" s="8">
        <f>SUM(NewControlsCapital!AO$2:AO$50)-SUMIF(NewControlsCapital!$B$2:$B$50,"GR3",NewControlsCapital!AO$2:AO$50)-SUMIF(NewControlsCapital!$A$2:$A$50,"GR",NewControlsCapital!AO$2:AO$50)-SUMIF(NewControlsCapital!$A$2:$A$50,"CR",NewControlsCapital!AO$2:AO$50)-SUMIF(NewControlsCapital!$B$2:$B$50,"MC3",NewControlsCapital!AO$2:AO$50)</f>
        <v>28797.761232246961</v>
      </c>
      <c r="AO127" s="8">
        <f>SUM(NewControlsCapital!AP$2:AP$50)-SUMIF(NewControlsCapital!$B$2:$B$50,"GR3",NewControlsCapital!AP$2:AP$50)-SUMIF(NewControlsCapital!$A$2:$A$50,"GR",NewControlsCapital!AP$2:AP$50)-SUMIF(NewControlsCapital!$A$2:$A$50,"CR",NewControlsCapital!AP$2:AP$50)-SUMIF(NewControlsCapital!$B$2:$B$50,"MC3",NewControlsCapital!AP$2:AP$50)</f>
        <v>24463.53684680496</v>
      </c>
      <c r="AP127" s="8">
        <f>SUM(NewControlsCapital!AQ$2:AQ$50)-SUMIF(NewControlsCapital!$B$2:$B$50,"GR3",NewControlsCapital!AQ$2:AQ$50)-SUMIF(NewControlsCapital!$A$2:$A$50,"GR",NewControlsCapital!AQ$2:AQ$50)-SUMIF(NewControlsCapital!$A$2:$A$50,"CR",NewControlsCapital!AQ$2:AQ$50)-SUMIF(NewControlsCapital!$B$2:$B$50,"MC3",NewControlsCapital!AQ$2:AQ$50)</f>
        <v>21996.755553312323</v>
      </c>
      <c r="AQ127" s="8">
        <f>SUM(NewControlsCapital!AR$2:AR$50)-SUMIF(NewControlsCapital!$B$2:$B$50,"GR3",NewControlsCapital!AR$2:AR$50)-SUMIF(NewControlsCapital!$A$2:$A$50,"GR",NewControlsCapital!AR$2:AR$50)-SUMIF(NewControlsCapital!$A$2:$A$50,"CR",NewControlsCapital!AR$2:AR$50)-SUMIF(NewControlsCapital!$B$2:$B$50,"MC3",NewControlsCapital!AR$2:AR$50)</f>
        <v>20583.330553312324</v>
      </c>
      <c r="AR127" s="8">
        <f>SUM(NewControlsCapital!AS$2:AS$50)-SUMIF(NewControlsCapital!$B$2:$B$50,"GR3",NewControlsCapital!AS$2:AS$50)-SUMIF(NewControlsCapital!$A$2:$A$50,"GR",NewControlsCapital!AS$2:AS$50)-SUMIF(NewControlsCapital!$A$2:$A$50,"CR",NewControlsCapital!AS$2:AS$50)-SUMIF(NewControlsCapital!$B$2:$B$50,"MC3",NewControlsCapital!AS$2:AS$50)</f>
        <v>17525.943758194408</v>
      </c>
      <c r="AS127" s="8">
        <f>SUM(NewControlsCapital!AT$2:AT$50)-SUMIF(NewControlsCapital!$B$2:$B$50,"GR3",NewControlsCapital!AT$2:AT$50)-SUMIF(NewControlsCapital!$A$2:$A$50,"GR",NewControlsCapital!AT$2:AT$50)-SUMIF(NewControlsCapital!$A$2:$A$50,"CR",NewControlsCapital!AT$2:AT$50)-SUMIF(NewControlsCapital!$B$2:$B$50,"MC3",NewControlsCapital!AT$2:AT$50)</f>
        <v>10366.483967921002</v>
      </c>
      <c r="AT127" s="8">
        <f>SUM(NewControlsCapital!AU$2:AU$50)-SUMIF(NewControlsCapital!$B$2:$B$50,"GR3",NewControlsCapital!AU$2:AU$50)-SUMIF(NewControlsCapital!$A$2:$A$50,"GR",NewControlsCapital!AU$2:AU$50)-SUMIF(NewControlsCapital!$A$2:$A$50,"CR",NewControlsCapital!AU$2:AU$50)-SUMIF(NewControlsCapital!$B$2:$B$50,"MC3",NewControlsCapital!AU$2:AU$50)</f>
        <v>9048.7411987235027</v>
      </c>
      <c r="AU127" s="8">
        <f>SUM(NewControlsCapital!AV$2:AV$50)-SUMIF(NewControlsCapital!$B$2:$B$50,"GR3",NewControlsCapital!AV$2:AV$50)-SUMIF(NewControlsCapital!$A$2:$A$50,"GR",NewControlsCapital!AV$2:AV$50)-SUMIF(NewControlsCapital!$A$2:$A$50,"CR",NewControlsCapital!AV$2:AV$50)-SUMIF(NewControlsCapital!$B$2:$B$50,"MC3",NewControlsCapital!AV$2:AV$50)</f>
        <v>4872.9045987235077</v>
      </c>
      <c r="AV127" s="8">
        <f>SUM(NewControlsCapital!AW$2:AW$50)-SUMIF(NewControlsCapital!$B$2:$B$50,"GR3",NewControlsCapital!AW$2:AW$50)-SUMIF(NewControlsCapital!$A$2:$A$50,"GR",NewControlsCapital!AW$2:AW$50)-SUMIF(NewControlsCapital!$A$2:$A$50,"CR",NewControlsCapital!AW$2:AW$50)-SUMIF(NewControlsCapital!$B$2:$B$50,"MC3",NewControlsCapital!AW$2:AW$50)</f>
        <v>4421.3419719885087</v>
      </c>
      <c r="AW127" s="8">
        <f>SUM(NewControlsCapital!AX$2:AX$50)-SUMIF(NewControlsCapital!$B$2:$B$50,"GR3",NewControlsCapital!AX$2:AX$50)-SUMIF(NewControlsCapital!$A$2:$A$50,"GR",NewControlsCapital!AX$2:AX$50)-SUMIF(NewControlsCapital!$A$2:$A$50,"CR",NewControlsCapital!AX$2:AX$50)-SUMIF(NewControlsCapital!$B$2:$B$50,"MC3",NewControlsCapital!AX$2:AX$50)</f>
        <v>3999.677485508128</v>
      </c>
      <c r="AX127" s="8">
        <f>SUM(NewControlsCapital!AY$2:AY$50)-SUMIF(NewControlsCapital!$B$2:$B$50,"GR3",NewControlsCapital!AY$2:AY$50)-SUMIF(NewControlsCapital!$A$2:$A$50,"GR",NewControlsCapital!AY$2:AY$50)-SUMIF(NewControlsCapital!$A$2:$A$50,"CR",NewControlsCapital!AY$2:AY$50)-SUMIF(NewControlsCapital!$B$2:$B$50,"MC3",NewControlsCapital!AY$2:AY$50)</f>
        <v>3488.9914855081283</v>
      </c>
      <c r="AY127" s="8">
        <f>SUM(NewControlsCapital!AZ$2:AZ$50)-SUMIF(NewControlsCapital!$B$2:$B$50,"GR3",NewControlsCapital!AZ$2:AZ$50)-SUMIF(NewControlsCapital!$A$2:$A$50,"GR",NewControlsCapital!AZ$2:AZ$50)-SUMIF(NewControlsCapital!$A$2:$A$50,"CR",NewControlsCapital!AZ$2:AZ$50)-SUMIF(NewControlsCapital!$B$2:$B$50,"MC3",NewControlsCapital!AZ$2:AZ$50)</f>
        <v>253.40828550812643</v>
      </c>
      <c r="AZ127" s="8">
        <f>SUM(NewControlsCapital!BA$2:BA$50)-SUMIF(NewControlsCapital!$B$2:$B$50,"GR3",NewControlsCapital!BA$2:BA$50)-SUMIF(NewControlsCapital!$A$2:$A$50,"GR",NewControlsCapital!BA$2:BA$50)-SUMIF(NewControlsCapital!$A$2:$A$50,"CR",NewControlsCapital!BA$2:BA$50)-SUMIF(NewControlsCapital!$B$2:$B$50,"MC3",NewControlsCapital!BA$2:BA$50)</f>
        <v>8.0472471265000019E-3</v>
      </c>
      <c r="BA127" s="8">
        <f>SUM(NewControlsCapital!BB$2:BB$50)-SUMIF(NewControlsCapital!$B$2:$B$50,"GR3",NewControlsCapital!BB$2:BB$50)-SUMIF(NewControlsCapital!$A$2:$A$50,"GR",NewControlsCapital!BB$2:BB$50)-SUMIF(NewControlsCapital!$A$2:$A$50,"CR",NewControlsCapital!BB$2:BB$50)-SUMIF(NewControlsCapital!$B$2:$B$50,"MC3",NewControlsCapital!BB$2:BB$50)</f>
        <v>0</v>
      </c>
      <c r="BB127" s="8">
        <f>SUM(NewControlsCapital!BC$2:BC$50)-SUMIF(NewControlsCapital!$B$2:$B$50,"GR3",NewControlsCapital!BC$2:BC$50)-SUMIF(NewControlsCapital!$A$2:$A$50,"GR",NewControlsCapital!BC$2:BC$50)-SUMIF(NewControlsCapital!$A$2:$A$50,"CR",NewControlsCapital!BC$2:BC$50)-SUMIF(NewControlsCapital!$B$2:$B$50,"MC3",NewControlsCapital!BC$2:BC$50)</f>
        <v>0</v>
      </c>
      <c r="BC127" s="8">
        <f>SUM(NewControlsCapital!BD$2:BD$50)-SUMIF(NewControlsCapital!$B$2:$B$50,"GR3",NewControlsCapital!BD$2:BD$50)-SUMIF(NewControlsCapital!$A$2:$A$50,"GR",NewControlsCapital!BD$2:BD$50)-SUMIF(NewControlsCapital!$A$2:$A$50,"CR",NewControlsCapital!BD$2:BD$50)-SUMIF(NewControlsCapital!$B$2:$B$50,"MC3",NewControlsCapital!BD$2:BD$50)</f>
        <v>0</v>
      </c>
      <c r="BD127" s="8">
        <f>SUM(NewControlsCapital!BE$2:BE$50)-SUMIF(NewControlsCapital!$B$2:$B$50,"GR3",NewControlsCapital!BE$2:BE$50)-SUMIF(NewControlsCapital!$A$2:$A$50,"GR",NewControlsCapital!BE$2:BE$50)-SUMIF(NewControlsCapital!$A$2:$A$50,"CR",NewControlsCapital!BE$2:BE$50)-SUMIF(NewControlsCapital!$B$2:$B$50,"MC3",NewControlsCapital!BE$2:BE$50)</f>
        <v>0</v>
      </c>
      <c r="BE127" s="8">
        <f>SUM(NewControlsCapital!BF$2:BF$50)-SUMIF(NewControlsCapital!$B$2:$B$50,"GR3",NewControlsCapital!BF$2:BF$50)-SUMIF(NewControlsCapital!$A$2:$A$50,"GR",NewControlsCapital!BF$2:BF$50)-SUMIF(NewControlsCapital!$A$2:$A$50,"CR",NewControlsCapital!BF$2:BF$50)-SUMIF(NewControlsCapital!$B$2:$B$50,"MC3",NewControlsCapital!BF$2:BF$50)</f>
        <v>0</v>
      </c>
      <c r="BF127" s="8">
        <f>SUM(NewControlsCapital!BG$2:BG$50)-SUMIF(NewControlsCapital!$B$2:$B$50,"GR3",NewControlsCapital!BG$2:BG$50)-SUMIF(NewControlsCapital!$A$2:$A$50,"GR",NewControlsCapital!BG$2:BG$50)-SUMIF(NewControlsCapital!$A$2:$A$50,"CR",NewControlsCapital!BG$2:BG$50)-SUMIF(NewControlsCapital!$B$2:$B$50,"MC3",NewControlsCapital!BG$2:BG$50)</f>
        <v>0</v>
      </c>
      <c r="BG127" s="8">
        <f>SUM(NewControlsCapital!BH$2:BH$50)-SUMIF(NewControlsCapital!$B$2:$B$50,"GR3",NewControlsCapital!BH$2:BH$50)-SUMIF(NewControlsCapital!$A$2:$A$50,"GR",NewControlsCapital!BH$2:BH$50)-SUMIF(NewControlsCapital!$A$2:$A$50,"CR",NewControlsCapital!BH$2:BH$50)-SUMIF(NewControlsCapital!$B$2:$B$50,"MC3",NewControlsCapital!BH$2:BH$50)</f>
        <v>0</v>
      </c>
      <c r="BH127" s="8">
        <f>SUM(NewControlsCapital!BI$2:BI$50)-SUMIF(NewControlsCapital!$B$2:$B$50,"GR3",NewControlsCapital!BI$2:BI$50)-SUMIF(NewControlsCapital!$A$2:$A$50,"GR",NewControlsCapital!BI$2:BI$50)-SUMIF(NewControlsCapital!$A$2:$A$50,"CR",NewControlsCapital!BI$2:BI$50)-SUMIF(NewControlsCapital!$B$2:$B$50,"MC3",NewControlsCapital!BI$2:BI$50)</f>
        <v>0</v>
      </c>
      <c r="BI127" s="8">
        <f>SUM(NewControlsCapital!BJ$2:BJ$50)-SUMIF(NewControlsCapital!$B$2:$B$50,"GR3",NewControlsCapital!BJ$2:BJ$50)-SUMIF(NewControlsCapital!$A$2:$A$50,"GR",NewControlsCapital!BJ$2:BJ$50)-SUMIF(NewControlsCapital!$A$2:$A$50,"CR",NewControlsCapital!BJ$2:BJ$50)-SUMIF(NewControlsCapital!$B$2:$B$50,"MC3",NewControlsCapital!BJ$2:BJ$50)</f>
        <v>0</v>
      </c>
      <c r="BJ127" s="8">
        <f>SUM(NewControlsCapital!BK$2:BK$50)-SUMIF(NewControlsCapital!$B$2:$B$50,"GR3",NewControlsCapital!BK$2:BK$50)-SUMIF(NewControlsCapital!$A$2:$A$50,"GR",NewControlsCapital!BK$2:BK$50)-SUMIF(NewControlsCapital!$A$2:$A$50,"CR",NewControlsCapital!BK$2:BK$50)-SUMIF(NewControlsCapital!$B$2:$B$50,"MC3",NewControlsCapital!BK$2:BK$50)</f>
        <v>0</v>
      </c>
      <c r="BK127" s="8">
        <f>SUM(NewControlsCapital!BL$2:BL$50)-SUMIF(NewControlsCapital!$B$2:$B$50,"GR3",NewControlsCapital!BL$2:BL$50)-SUMIF(NewControlsCapital!$A$2:$A$50,"GR",NewControlsCapital!BL$2:BL$50)-SUMIF(NewControlsCapital!$A$2:$A$50,"CR",NewControlsCapital!BL$2:BL$50)-SUMIF(NewControlsCapital!$B$2:$B$50,"MC3",NewControlsCapital!BL$2:BL$50)</f>
        <v>0</v>
      </c>
      <c r="BL127" s="8">
        <f>SUM(NewControlsCapital!BM$2:BM$50)-SUMIF(NewControlsCapital!$B$2:$B$50,"GR3",NewControlsCapital!BM$2:BM$50)-SUMIF(NewControlsCapital!$A$2:$A$50,"GR",NewControlsCapital!BM$2:BM$50)-SUMIF(NewControlsCapital!$A$2:$A$50,"CR",NewControlsCapital!BM$2:BM$50)-SUMIF(NewControlsCapital!$B$2:$B$50,"MC3",NewControlsCapital!BM$2:BM$50)</f>
        <v>0</v>
      </c>
      <c r="BM127" s="8">
        <f>SUM(NewControlsCapital!BN$2:BN$50)-SUMIF(NewControlsCapital!$B$2:$B$50,"GR3",NewControlsCapital!BN$2:BN$50)-SUMIF(NewControlsCapital!$A$2:$A$50,"GR",NewControlsCapital!BN$2:BN$50)-SUMIF(NewControlsCapital!$A$2:$A$50,"CR",NewControlsCapital!BN$2:BN$50)-SUMIF(NewControlsCapital!$B$2:$B$50,"MC3",NewControlsCapital!BN$2:BN$50)</f>
        <v>0</v>
      </c>
      <c r="BN127" s="8">
        <f>SUM(NewControlsCapital!BO$2:BO$50)-SUMIF(NewControlsCapital!$B$2:$B$50,"GR3",NewControlsCapital!BO$2:BO$50)-SUMIF(NewControlsCapital!$A$2:$A$50,"GR",NewControlsCapital!BO$2:BO$50)-SUMIF(NewControlsCapital!$A$2:$A$50,"CR",NewControlsCapital!BO$2:BO$50)-SUMIF(NewControlsCapital!$B$2:$B$50,"MC3",NewControlsCapital!BO$2:BO$50)</f>
        <v>0</v>
      </c>
      <c r="BO127" s="8">
        <f>SUM(NewControlsCapital!BP$2:BP$50)-SUMIF(NewControlsCapital!$B$2:$B$50,"GR3",NewControlsCapital!BP$2:BP$50)-SUMIF(NewControlsCapital!$A$2:$A$50,"GR",NewControlsCapital!BP$2:BP$50)-SUMIF(NewControlsCapital!$A$2:$A$50,"CR",NewControlsCapital!BP$2:BP$50)-SUMIF(NewControlsCapital!$B$2:$B$50,"MC3",NewControlsCapital!BP$2:BP$50)</f>
        <v>0</v>
      </c>
      <c r="BP127" s="8">
        <f>SUM(NewControlsCapital!BQ$2:BQ$50)-SUMIF(NewControlsCapital!$B$2:$B$50,"GR3",NewControlsCapital!BQ$2:BQ$50)-SUMIF(NewControlsCapital!$A$2:$A$50,"GR",NewControlsCapital!BQ$2:BQ$50)-SUMIF(NewControlsCapital!$A$2:$A$50,"CR",NewControlsCapital!BQ$2:BQ$50)-SUMIF(NewControlsCapital!$B$2:$B$50,"MC3",NewControlsCapital!BQ$2:BQ$50)</f>
        <v>0</v>
      </c>
      <c r="BQ127" s="8">
        <f>SUM(NewControlsCapital!BR$2:BR$50)-SUMIF(NewControlsCapital!$B$2:$B$50,"GR3",NewControlsCapital!BR$2:BR$50)-SUMIF(NewControlsCapital!$A$2:$A$50,"GR",NewControlsCapital!BR$2:BR$50)-SUMIF(NewControlsCapital!$A$2:$A$50,"CR",NewControlsCapital!BR$2:BR$50)-SUMIF(NewControlsCapital!$B$2:$B$50,"MC3",NewControlsCapital!BR$2:BR$50)</f>
        <v>0</v>
      </c>
      <c r="BR127" s="8">
        <f>SUM(NewControlsCapital!BS$2:BS$50)-SUMIF(NewControlsCapital!$B$2:$B$50,"GR3",NewControlsCapital!BS$2:BS$50)-SUMIF(NewControlsCapital!$A$2:$A$50,"GR",NewControlsCapital!BS$2:BS$50)-SUMIF(NewControlsCapital!$A$2:$A$50,"CR",NewControlsCapital!BS$2:BS$50)-SUMIF(NewControlsCapital!$B$2:$B$50,"MC3",NewControlsCapital!BS$2:BS$50)</f>
        <v>0</v>
      </c>
      <c r="BS127" s="8">
        <f>SUM(NewControlsCapital!BT$2:BT$50)-SUMIF(NewControlsCapital!$B$2:$B$50,"GR3",NewControlsCapital!BT$2:BT$50)-SUMIF(NewControlsCapital!$A$2:$A$50,"GR",NewControlsCapital!BT$2:BT$50)-SUMIF(NewControlsCapital!$A$2:$A$50,"CR",NewControlsCapital!BT$2:BT$50)-SUMIF(NewControlsCapital!$B$2:$B$50,"MC3",NewControlsCapital!BT$2:BT$50)</f>
        <v>0</v>
      </c>
    </row>
    <row r="128" spans="2:71" x14ac:dyDescent="0.3">
      <c r="B128" s="24" t="str">
        <f t="shared" si="58"/>
        <v>Retire TY GR CR and GH2</v>
      </c>
      <c r="C128" s="23">
        <f t="shared" si="57"/>
        <v>2259.2515061731788</v>
      </c>
      <c r="D128" s="8">
        <f>SUM(NewControlsCapital!E$2:E$50)-SUMIF(NewControlsCapital!$B$2:$B$50,"GR3",NewControlsCapital!E$2:E$50)-SUMIF(NewControlsCapital!$A$2:$A$50,"GR",NewControlsCapital!E$2:E$50)-SUMIF(NewControlsCapital!$A$2:$A$50,"CR",NewControlsCapital!E$2:E$50)-SUMIF(NewControlsCapital!$B$2:$B$50,"GH2",NewControlsCapital!E$2:E$50)</f>
        <v>1774.5614500000006</v>
      </c>
      <c r="E128" s="8">
        <f>SUM(NewControlsCapital!F$2:F$50)-SUMIF(NewControlsCapital!$B$2:$B$50,"GR3",NewControlsCapital!F$2:F$50)-SUMIF(NewControlsCapital!$A$2:$A$50,"GR",NewControlsCapital!F$2:F$50)-SUMIF(NewControlsCapital!$A$2:$A$50,"CR",NewControlsCapital!F$2:F$50)-SUMIF(NewControlsCapital!$B$2:$B$50,"GH2",NewControlsCapital!F$2:F$50)</f>
        <v>32043.754999999997</v>
      </c>
      <c r="F128" s="8">
        <f>SUM(NewControlsCapital!G$2:G$50)-SUMIF(NewControlsCapital!$B$2:$B$50,"GR3",NewControlsCapital!G$2:G$50)-SUMIF(NewControlsCapital!$A$2:$A$50,"GR",NewControlsCapital!G$2:G$50)-SUMIF(NewControlsCapital!$A$2:$A$50,"CR",NewControlsCapital!G$2:G$50)-SUMIF(NewControlsCapital!$B$2:$B$50,"GH2",NewControlsCapital!G$2:G$50)</f>
        <v>91769.716780000017</v>
      </c>
      <c r="G128" s="8">
        <f>SUM(NewControlsCapital!H$2:H$50)-SUMIF(NewControlsCapital!$B$2:$B$50,"GR3",NewControlsCapital!H$2:H$50)-SUMIF(NewControlsCapital!$A$2:$A$50,"GR",NewControlsCapital!H$2:H$50)-SUMIF(NewControlsCapital!$A$2:$A$50,"CR",NewControlsCapital!H$2:H$50)-SUMIF(NewControlsCapital!$B$2:$B$50,"GH2",NewControlsCapital!H$2:H$50)</f>
        <v>165107.31569999989</v>
      </c>
      <c r="H128" s="8">
        <f>SUM(NewControlsCapital!I$2:I$50)-SUMIF(NewControlsCapital!$B$2:$B$50,"GR3",NewControlsCapital!I$2:I$50)-SUMIF(NewControlsCapital!$A$2:$A$50,"GR",NewControlsCapital!I$2:I$50)-SUMIF(NewControlsCapital!$A$2:$A$50,"CR",NewControlsCapital!I$2:I$50)-SUMIF(NewControlsCapital!$B$2:$B$50,"GH2",NewControlsCapital!I$2:I$50)</f>
        <v>259910.0909999999</v>
      </c>
      <c r="I128" s="8">
        <f>SUM(NewControlsCapital!J$2:J$50)-SUMIF(NewControlsCapital!$B$2:$B$50,"GR3",NewControlsCapital!J$2:J$50)-SUMIF(NewControlsCapital!$A$2:$A$50,"GR",NewControlsCapital!J$2:J$50)-SUMIF(NewControlsCapital!$A$2:$A$50,"CR",NewControlsCapital!J$2:J$50)-SUMIF(NewControlsCapital!$B$2:$B$50,"GH2",NewControlsCapital!J$2:J$50)</f>
        <v>288803.9898000001</v>
      </c>
      <c r="J128" s="8">
        <f>SUM(NewControlsCapital!K$2:K$50)-SUMIF(NewControlsCapital!$B$2:$B$50,"GR3",NewControlsCapital!K$2:K$50)-SUMIF(NewControlsCapital!$A$2:$A$50,"GR",NewControlsCapital!K$2:K$50)-SUMIF(NewControlsCapital!$A$2:$A$50,"CR",NewControlsCapital!K$2:K$50)-SUMIF(NewControlsCapital!$B$2:$B$50,"GH2",NewControlsCapital!K$2:K$50)</f>
        <v>276861.1737000001</v>
      </c>
      <c r="K128" s="8">
        <f>SUM(NewControlsCapital!L$2:L$50)-SUMIF(NewControlsCapital!$B$2:$B$50,"GR3",NewControlsCapital!L$2:L$50)-SUMIF(NewControlsCapital!$A$2:$A$50,"GR",NewControlsCapital!L$2:L$50)-SUMIF(NewControlsCapital!$A$2:$A$50,"CR",NewControlsCapital!L$2:L$50)-SUMIF(NewControlsCapital!$B$2:$B$50,"GH2",NewControlsCapital!L$2:L$50)</f>
        <v>263387.83600000007</v>
      </c>
      <c r="L128" s="8">
        <f>SUM(NewControlsCapital!M$2:M$50)-SUMIF(NewControlsCapital!$B$2:$B$50,"GR3",NewControlsCapital!M$2:M$50)-SUMIF(NewControlsCapital!$A$2:$A$50,"GR",NewControlsCapital!M$2:M$50)-SUMIF(NewControlsCapital!$A$2:$A$50,"CR",NewControlsCapital!M$2:M$50)-SUMIF(NewControlsCapital!$B$2:$B$50,"GH2",NewControlsCapital!M$2:M$50)</f>
        <v>250789.43800000008</v>
      </c>
      <c r="M128" s="8">
        <f>SUM(NewControlsCapital!N$2:N$50)-SUMIF(NewControlsCapital!$B$2:$B$50,"GR3",NewControlsCapital!N$2:N$50)-SUMIF(NewControlsCapital!$A$2:$A$50,"GR",NewControlsCapital!N$2:N$50)-SUMIF(NewControlsCapital!$A$2:$A$50,"CR",NewControlsCapital!N$2:N$50)-SUMIF(NewControlsCapital!$B$2:$B$50,"GH2",NewControlsCapital!N$2:N$50)</f>
        <v>238513.02109999993</v>
      </c>
      <c r="N128" s="8">
        <f>SUM(NewControlsCapital!O$2:O$50)-SUMIF(NewControlsCapital!$B$2:$B$50,"GR3",NewControlsCapital!O$2:O$50)-SUMIF(NewControlsCapital!$A$2:$A$50,"GR",NewControlsCapital!O$2:O$50)-SUMIF(NewControlsCapital!$A$2:$A$50,"CR",NewControlsCapital!O$2:O$50)-SUMIF(NewControlsCapital!$B$2:$B$50,"GH2",NewControlsCapital!O$2:O$50)</f>
        <v>226325.18250000005</v>
      </c>
      <c r="O128" s="8">
        <f>SUM(NewControlsCapital!P$2:P$50)-SUMIF(NewControlsCapital!$B$2:$B$50,"GR3",NewControlsCapital!P$2:P$50)-SUMIF(NewControlsCapital!$A$2:$A$50,"GR",NewControlsCapital!P$2:P$50)-SUMIF(NewControlsCapital!$A$2:$A$50,"CR",NewControlsCapital!P$2:P$50)-SUMIF(NewControlsCapital!$B$2:$B$50,"GH2",NewControlsCapital!P$2:P$50)</f>
        <v>214137.34130000003</v>
      </c>
      <c r="P128" s="8">
        <f>SUM(NewControlsCapital!Q$2:Q$50)-SUMIF(NewControlsCapital!$B$2:$B$50,"GR3",NewControlsCapital!Q$2:Q$50)-SUMIF(NewControlsCapital!$A$2:$A$50,"GR",NewControlsCapital!Q$2:Q$50)-SUMIF(NewControlsCapital!$A$2:$A$50,"CR",NewControlsCapital!Q$2:Q$50)-SUMIF(NewControlsCapital!$B$2:$B$50,"GH2",NewControlsCapital!Q$2:Q$50)</f>
        <v>201949.48932999995</v>
      </c>
      <c r="Q128" s="8">
        <f>SUM(NewControlsCapital!R$2:R$50)-SUMIF(NewControlsCapital!$B$2:$B$50,"GR3",NewControlsCapital!R$2:R$50)-SUMIF(NewControlsCapital!$A$2:$A$50,"GR",NewControlsCapital!R$2:R$50)-SUMIF(NewControlsCapital!$A$2:$A$50,"CR",NewControlsCapital!R$2:R$50)-SUMIF(NewControlsCapital!$B$2:$B$50,"GH2",NewControlsCapital!R$2:R$50)</f>
        <v>189769.63206</v>
      </c>
      <c r="R128" s="8">
        <f>SUM(NewControlsCapital!S$2:S$50)-SUMIF(NewControlsCapital!$B$2:$B$50,"GR3",NewControlsCapital!S$2:S$50)-SUMIF(NewControlsCapital!$A$2:$A$50,"GR",NewControlsCapital!S$2:S$50)-SUMIF(NewControlsCapital!$A$2:$A$50,"CR",NewControlsCapital!S$2:S$50)-SUMIF(NewControlsCapital!$B$2:$B$50,"GH2",NewControlsCapital!S$2:S$50)</f>
        <v>178173.44990000001</v>
      </c>
      <c r="S128" s="8">
        <f>SUM(NewControlsCapital!T$2:T$50)-SUMIF(NewControlsCapital!$B$2:$B$50,"GR3",NewControlsCapital!T$2:T$50)-SUMIF(NewControlsCapital!$A$2:$A$50,"GR",NewControlsCapital!T$2:T$50)-SUMIF(NewControlsCapital!$A$2:$A$50,"CR",NewControlsCapital!T$2:T$50)-SUMIF(NewControlsCapital!$B$2:$B$50,"GH2",NewControlsCapital!T$2:T$50)</f>
        <v>168973.33455000003</v>
      </c>
      <c r="T128" s="8">
        <f>SUM(NewControlsCapital!U$2:U$50)-SUMIF(NewControlsCapital!$B$2:$B$50,"GR3",NewControlsCapital!U$2:U$50)-SUMIF(NewControlsCapital!$A$2:$A$50,"GR",NewControlsCapital!U$2:U$50)-SUMIF(NewControlsCapital!$A$2:$A$50,"CR",NewControlsCapital!U$2:U$50)-SUMIF(NewControlsCapital!$B$2:$B$50,"GH2",NewControlsCapital!U$2:U$50)</f>
        <v>162058.20079999999</v>
      </c>
      <c r="U128" s="8">
        <f>SUM(NewControlsCapital!V$2:V$50)-SUMIF(NewControlsCapital!$B$2:$B$50,"GR3",NewControlsCapital!V$2:V$50)-SUMIF(NewControlsCapital!$A$2:$A$50,"GR",NewControlsCapital!V$2:V$50)-SUMIF(NewControlsCapital!$A$2:$A$50,"CR",NewControlsCapital!V$2:V$50)-SUMIF(NewControlsCapital!$B$2:$B$50,"GH2",NewControlsCapital!V$2:V$50)</f>
        <v>156227.69814999998</v>
      </c>
      <c r="V128" s="8">
        <f>SUM(NewControlsCapital!W$2:W$50)-SUMIF(NewControlsCapital!$B$2:$B$50,"GR3",NewControlsCapital!W$2:W$50)-SUMIF(NewControlsCapital!$A$2:$A$50,"GR",NewControlsCapital!W$2:W$50)-SUMIF(NewControlsCapital!$A$2:$A$50,"CR",NewControlsCapital!W$2:W$50)-SUMIF(NewControlsCapital!$B$2:$B$50,"GH2",NewControlsCapital!W$2:W$50)</f>
        <v>151017.08169000005</v>
      </c>
      <c r="W128" s="8">
        <f>SUM(NewControlsCapital!X$2:X$50)-SUMIF(NewControlsCapital!$B$2:$B$50,"GR3",NewControlsCapital!X$2:X$50)-SUMIF(NewControlsCapital!$A$2:$A$50,"GR",NewControlsCapital!X$2:X$50)-SUMIF(NewControlsCapital!$A$2:$A$50,"CR",NewControlsCapital!X$2:X$50)-SUMIF(NewControlsCapital!$B$2:$B$50,"GH2",NewControlsCapital!X$2:X$50)</f>
        <v>145806.45934000006</v>
      </c>
      <c r="X128" s="8">
        <f>SUM(NewControlsCapital!Y$2:Y$50)-SUMIF(NewControlsCapital!$B$2:$B$50,"GR3",NewControlsCapital!Y$2:Y$50)-SUMIF(NewControlsCapital!$A$2:$A$50,"GR",NewControlsCapital!Y$2:Y$50)-SUMIF(NewControlsCapital!$A$2:$A$50,"CR",NewControlsCapital!Y$2:Y$50)-SUMIF(NewControlsCapital!$B$2:$B$50,"GH2",NewControlsCapital!Y$2:Y$50)</f>
        <v>140595.84469000003</v>
      </c>
      <c r="Y128" s="8">
        <f>SUM(NewControlsCapital!Z$2:Z$50)-SUMIF(NewControlsCapital!$B$2:$B$50,"GR3",NewControlsCapital!Z$2:Z$50)-SUMIF(NewControlsCapital!$A$2:$A$50,"GR",NewControlsCapital!Z$2:Z$50)-SUMIF(NewControlsCapital!$A$2:$A$50,"CR",NewControlsCapital!Z$2:Z$50)-SUMIF(NewControlsCapital!$B$2:$B$50,"GH2",NewControlsCapital!Z$2:Z$50)</f>
        <v>135385.22292999999</v>
      </c>
      <c r="Z128" s="8">
        <f>SUM(NewControlsCapital!AA$2:AA$50)-SUMIF(NewControlsCapital!$B$2:$B$50,"GR3",NewControlsCapital!AA$2:AA$50)-SUMIF(NewControlsCapital!$A$2:$A$50,"GR",NewControlsCapital!AA$2:AA$50)-SUMIF(NewControlsCapital!$A$2:$A$50,"CR",NewControlsCapital!AA$2:AA$50)-SUMIF(NewControlsCapital!$B$2:$B$50,"GH2",NewControlsCapital!AA$2:AA$50)</f>
        <v>130174.59938000004</v>
      </c>
      <c r="AA128" s="8">
        <f>SUM(NewControlsCapital!AB$2:AB$50)-SUMIF(NewControlsCapital!$B$2:$B$50,"GR3",NewControlsCapital!AB$2:AB$50)-SUMIF(NewControlsCapital!$A$2:$A$50,"GR",NewControlsCapital!AB$2:AB$50)-SUMIF(NewControlsCapital!$A$2:$A$50,"CR",NewControlsCapital!AB$2:AB$50)-SUMIF(NewControlsCapital!$B$2:$B$50,"GH2",NewControlsCapital!AB$2:AB$50)</f>
        <v>124963.9823300001</v>
      </c>
      <c r="AB128" s="8">
        <f>SUM(NewControlsCapital!AC$2:AC$50)-SUMIF(NewControlsCapital!$B$2:$B$50,"GR3",NewControlsCapital!AC$2:AC$50)-SUMIF(NewControlsCapital!$A$2:$A$50,"GR",NewControlsCapital!AC$2:AC$50)-SUMIF(NewControlsCapital!$A$2:$A$50,"CR",NewControlsCapital!AC$2:AC$50)-SUMIF(NewControlsCapital!$B$2:$B$50,"GH2",NewControlsCapital!AC$2:AC$50)</f>
        <v>119753.37287000001</v>
      </c>
      <c r="AC128" s="8">
        <f>SUM(NewControlsCapital!AD$2:AD$50)-SUMIF(NewControlsCapital!$B$2:$B$50,"GR3",NewControlsCapital!AD$2:AD$50)-SUMIF(NewControlsCapital!$A$2:$A$50,"GR",NewControlsCapital!AD$2:AD$50)-SUMIF(NewControlsCapital!$A$2:$A$50,"CR",NewControlsCapital!AD$2:AD$50)-SUMIF(NewControlsCapital!$B$2:$B$50,"GH2",NewControlsCapital!AD$2:AD$50)</f>
        <v>104438.68942999998</v>
      </c>
      <c r="AD128" s="8">
        <f>SUM(NewControlsCapital!AE$2:AE$50)-SUMIF(NewControlsCapital!$B$2:$B$50,"GR3",NewControlsCapital!AE$2:AE$50)-SUMIF(NewControlsCapital!$A$2:$A$50,"GR",NewControlsCapital!AE$2:AE$50)-SUMIF(NewControlsCapital!$A$2:$A$50,"CR",NewControlsCapital!AE$2:AE$50)-SUMIF(NewControlsCapital!$B$2:$B$50,"GH2",NewControlsCapital!AE$2:AE$50)</f>
        <v>94836.1793892844</v>
      </c>
      <c r="AE128" s="8">
        <f>SUM(NewControlsCapital!AF$2:AF$50)-SUMIF(NewControlsCapital!$B$2:$B$50,"GR3",NewControlsCapital!AF$2:AF$50)-SUMIF(NewControlsCapital!$A$2:$A$50,"GR",NewControlsCapital!AF$2:AF$50)-SUMIF(NewControlsCapital!$A$2:$A$50,"CR",NewControlsCapital!AF$2:AF$50)-SUMIF(NewControlsCapital!$B$2:$B$50,"GH2",NewControlsCapital!AF$2:AF$50)</f>
        <v>90483.124629284357</v>
      </c>
      <c r="AF128" s="8">
        <f>SUM(NewControlsCapital!AG$2:AG$50)-SUMIF(NewControlsCapital!$B$2:$B$50,"GR3",NewControlsCapital!AG$2:AG$50)-SUMIF(NewControlsCapital!$A$2:$A$50,"GR",NewControlsCapital!AG$2:AG$50)-SUMIF(NewControlsCapital!$A$2:$A$50,"CR",NewControlsCapital!AG$2:AG$50)-SUMIF(NewControlsCapital!$B$2:$B$50,"GH2",NewControlsCapital!AG$2:AG$50)</f>
        <v>78344.819244113911</v>
      </c>
      <c r="AG128" s="8">
        <f>SUM(NewControlsCapital!AH$2:AH$50)-SUMIF(NewControlsCapital!$B$2:$B$50,"GR3",NewControlsCapital!AH$2:AH$50)-SUMIF(NewControlsCapital!$A$2:$A$50,"GR",NewControlsCapital!AH$2:AH$50)-SUMIF(NewControlsCapital!$A$2:$A$50,"CR",NewControlsCapital!AH$2:AH$50)-SUMIF(NewControlsCapital!$B$2:$B$50,"GH2",NewControlsCapital!AH$2:AH$50)</f>
        <v>64365.244736337285</v>
      </c>
      <c r="AH128" s="8">
        <f>SUM(NewControlsCapital!AI$2:AI$50)-SUMIF(NewControlsCapital!$B$2:$B$50,"GR3",NewControlsCapital!AI$2:AI$50)-SUMIF(NewControlsCapital!$A$2:$A$50,"GR",NewControlsCapital!AI$2:AI$50)-SUMIF(NewControlsCapital!$A$2:$A$50,"CR",NewControlsCapital!AI$2:AI$50)-SUMIF(NewControlsCapital!$B$2:$B$50,"GH2",NewControlsCapital!AI$2:AI$50)</f>
        <v>46517.386603765073</v>
      </c>
      <c r="AI128" s="8">
        <f>SUM(NewControlsCapital!AJ$2:AJ$50)-SUMIF(NewControlsCapital!$B$2:$B$50,"GR3",NewControlsCapital!AJ$2:AJ$50)-SUMIF(NewControlsCapital!$A$2:$A$50,"GR",NewControlsCapital!AJ$2:AJ$50)-SUMIF(NewControlsCapital!$A$2:$A$50,"CR",NewControlsCapital!AJ$2:AJ$50)-SUMIF(NewControlsCapital!$B$2:$B$50,"GH2",NewControlsCapital!AJ$2:AJ$50)</f>
        <v>36652.996719619463</v>
      </c>
      <c r="AJ128" s="8">
        <f>SUM(NewControlsCapital!AK$2:AK$50)-SUMIF(NewControlsCapital!$B$2:$B$50,"GR3",NewControlsCapital!AK$2:AK$50)-SUMIF(NewControlsCapital!$A$2:$A$50,"GR",NewControlsCapital!AK$2:AK$50)-SUMIF(NewControlsCapital!$A$2:$A$50,"CR",NewControlsCapital!AK$2:AK$50)-SUMIF(NewControlsCapital!$B$2:$B$50,"GH2",NewControlsCapital!AK$2:AK$50)</f>
        <v>32444.056473302484</v>
      </c>
      <c r="AK128" s="8">
        <f>SUM(NewControlsCapital!AL$2:AL$50)-SUMIF(NewControlsCapital!$B$2:$B$50,"GR3",NewControlsCapital!AL$2:AL$50)-SUMIF(NewControlsCapital!$A$2:$A$50,"GR",NewControlsCapital!AL$2:AL$50)-SUMIF(NewControlsCapital!$A$2:$A$50,"CR",NewControlsCapital!AL$2:AL$50)-SUMIF(NewControlsCapital!$B$2:$B$50,"GH2",NewControlsCapital!AL$2:AL$50)</f>
        <v>27337.761433302476</v>
      </c>
      <c r="AL128" s="8">
        <f>SUM(NewControlsCapital!AM$2:AM$50)-SUMIF(NewControlsCapital!$B$2:$B$50,"GR3",NewControlsCapital!AM$2:AM$50)-SUMIF(NewControlsCapital!$A$2:$A$50,"GR",NewControlsCapital!AM$2:AM$50)-SUMIF(NewControlsCapital!$A$2:$A$50,"CR",NewControlsCapital!AM$2:AM$50)-SUMIF(NewControlsCapital!$B$2:$B$50,"GH2",NewControlsCapital!AM$2:AM$50)</f>
        <v>25896.267204858184</v>
      </c>
      <c r="AM128" s="8">
        <f>SUM(NewControlsCapital!AN$2:AN$50)-SUMIF(NewControlsCapital!$B$2:$B$50,"GR3",NewControlsCapital!AN$2:AN$50)-SUMIF(NewControlsCapital!$A$2:$A$50,"GR",NewControlsCapital!AN$2:AN$50)-SUMIF(NewControlsCapital!$A$2:$A$50,"CR",NewControlsCapital!AN$2:AN$50)-SUMIF(NewControlsCapital!$B$2:$B$50,"GH2",NewControlsCapital!AN$2:AN$50)</f>
        <v>26051.927255929957</v>
      </c>
      <c r="AN128" s="8">
        <f>SUM(NewControlsCapital!AO$2:AO$50)-SUMIF(NewControlsCapital!$B$2:$B$50,"GR3",NewControlsCapital!AO$2:AO$50)-SUMIF(NewControlsCapital!$A$2:$A$50,"GR",NewControlsCapital!AO$2:AO$50)-SUMIF(NewControlsCapital!$A$2:$A$50,"CR",NewControlsCapital!AO$2:AO$50)-SUMIF(NewControlsCapital!$B$2:$B$50,"GH2",NewControlsCapital!AO$2:AO$50)</f>
        <v>22474.321845929961</v>
      </c>
      <c r="AO128" s="8">
        <f>SUM(NewControlsCapital!AP$2:AP$50)-SUMIF(NewControlsCapital!$B$2:$B$50,"GR3",NewControlsCapital!AP$2:AP$50)-SUMIF(NewControlsCapital!$A$2:$A$50,"GR",NewControlsCapital!AP$2:AP$50)-SUMIF(NewControlsCapital!$A$2:$A$50,"CR",NewControlsCapital!AP$2:AP$50)-SUMIF(NewControlsCapital!$B$2:$B$50,"GH2",NewControlsCapital!AP$2:AP$50)</f>
        <v>18377.858460487958</v>
      </c>
      <c r="AP128" s="8">
        <f>SUM(NewControlsCapital!AQ$2:AQ$50)-SUMIF(NewControlsCapital!$B$2:$B$50,"GR3",NewControlsCapital!AQ$2:AQ$50)-SUMIF(NewControlsCapital!$A$2:$A$50,"GR",NewControlsCapital!AQ$2:AQ$50)-SUMIF(NewControlsCapital!$A$2:$A$50,"CR",NewControlsCapital!AQ$2:AQ$50)-SUMIF(NewControlsCapital!$B$2:$B$50,"GH2",NewControlsCapital!AQ$2:AQ$50)</f>
        <v>16148.840266995321</v>
      </c>
      <c r="AQ128" s="8">
        <f>SUM(NewControlsCapital!AR$2:AR$50)-SUMIF(NewControlsCapital!$B$2:$B$50,"GR3",NewControlsCapital!AR$2:AR$50)-SUMIF(NewControlsCapital!$A$2:$A$50,"GR",NewControlsCapital!AR$2:AR$50)-SUMIF(NewControlsCapital!$A$2:$A$50,"CR",NewControlsCapital!AR$2:AR$50)-SUMIF(NewControlsCapital!$B$2:$B$50,"GH2",NewControlsCapital!AR$2:AR$50)</f>
        <v>14973.178366995322</v>
      </c>
      <c r="AR128" s="8">
        <f>SUM(NewControlsCapital!AS$2:AS$50)-SUMIF(NewControlsCapital!$B$2:$B$50,"GR3",NewControlsCapital!AS$2:AS$50)-SUMIF(NewControlsCapital!$A$2:$A$50,"GR",NewControlsCapital!AS$2:AS$50)-SUMIF(NewControlsCapital!$A$2:$A$50,"CR",NewControlsCapital!AS$2:AS$50)-SUMIF(NewControlsCapital!$B$2:$B$50,"GH2",NewControlsCapital!AS$2:AS$50)</f>
        <v>12153.554671877406</v>
      </c>
      <c r="AS128" s="8">
        <f>SUM(NewControlsCapital!AT$2:AT$50)-SUMIF(NewControlsCapital!$B$2:$B$50,"GR3",NewControlsCapital!AT$2:AT$50)-SUMIF(NewControlsCapital!$A$2:$A$50,"GR",NewControlsCapital!AT$2:AT$50)-SUMIF(NewControlsCapital!$A$2:$A$50,"CR",NewControlsCapital!AT$2:AT$50)-SUMIF(NewControlsCapital!$B$2:$B$50,"GH2",NewControlsCapital!AT$2:AT$50)</f>
        <v>5231.8588816040019</v>
      </c>
      <c r="AT128" s="8">
        <f>SUM(NewControlsCapital!AU$2:AU$50)-SUMIF(NewControlsCapital!$B$2:$B$50,"GR3",NewControlsCapital!AU$2:AU$50)-SUMIF(NewControlsCapital!$A$2:$A$50,"GR",NewControlsCapital!AU$2:AU$50)-SUMIF(NewControlsCapital!$A$2:$A$50,"CR",NewControlsCapital!AU$2:AU$50)-SUMIF(NewControlsCapital!$B$2:$B$50,"GH2",NewControlsCapital!AU$2:AU$50)</f>
        <v>4151.8782124065028</v>
      </c>
      <c r="AU128" s="8">
        <f>SUM(NewControlsCapital!AV$2:AV$50)-SUMIF(NewControlsCapital!$B$2:$B$50,"GR3",NewControlsCapital!AV$2:AV$50)-SUMIF(NewControlsCapital!$A$2:$A$50,"GR",NewControlsCapital!AV$2:AV$50)-SUMIF(NewControlsCapital!$A$2:$A$50,"CR",NewControlsCapital!AV$2:AV$50)-SUMIF(NewControlsCapital!$B$2:$B$50,"GH2",NewControlsCapital!AV$2:AV$50)</f>
        <v>213.80571240650806</v>
      </c>
      <c r="AV128" s="8">
        <f>SUM(NewControlsCapital!AW$2:AW$50)-SUMIF(NewControlsCapital!$B$2:$B$50,"GR3",NewControlsCapital!AW$2:AW$50)-SUMIF(NewControlsCapital!$A$2:$A$50,"GR",NewControlsCapital!AW$2:AW$50)-SUMIF(NewControlsCapital!$A$2:$A$50,"CR",NewControlsCapital!AW$2:AW$50)-SUMIF(NewControlsCapital!$B$2:$B$50,"GH2",NewControlsCapital!AW$2:AW$50)</f>
        <v>6.1856715083195013E-3</v>
      </c>
      <c r="AW128" s="8">
        <f>SUM(NewControlsCapital!AX$2:AX$50)-SUMIF(NewControlsCapital!$B$2:$B$50,"GR3",NewControlsCapital!AX$2:AX$50)-SUMIF(NewControlsCapital!$A$2:$A$50,"GR",NewControlsCapital!AX$2:AX$50)-SUMIF(NewControlsCapital!$A$2:$A$50,"CR",NewControlsCapital!AX$2:AX$50)-SUMIF(NewControlsCapital!$B$2:$B$50,"GH2",NewControlsCapital!AX$2:AX$50)</f>
        <v>6.1856715078647539E-3</v>
      </c>
      <c r="AX128" s="8">
        <f>SUM(NewControlsCapital!AY$2:AY$50)-SUMIF(NewControlsCapital!$B$2:$B$50,"GR3",NewControlsCapital!AY$2:AY$50)-SUMIF(NewControlsCapital!$A$2:$A$50,"GR",NewControlsCapital!AY$2:AY$50)-SUMIF(NewControlsCapital!$A$2:$A$50,"CR",NewControlsCapital!AY$2:AY$50)-SUMIF(NewControlsCapital!$B$2:$B$50,"GH2",NewControlsCapital!AY$2:AY$50)</f>
        <v>6.1856715078647539E-3</v>
      </c>
      <c r="AY128" s="8">
        <f>SUM(NewControlsCapital!AZ$2:AZ$50)-SUMIF(NewControlsCapital!$B$2:$B$50,"GR3",NewControlsCapital!AZ$2:AZ$50)-SUMIF(NewControlsCapital!$A$2:$A$50,"GR",NewControlsCapital!AZ$2:AZ$50)-SUMIF(NewControlsCapital!$A$2:$A$50,"CR",NewControlsCapital!AZ$2:AZ$50)-SUMIF(NewControlsCapital!$B$2:$B$50,"GH2",NewControlsCapital!AZ$2:AZ$50)</f>
        <v>6.1856715064152468E-3</v>
      </c>
      <c r="AZ128" s="8">
        <f>SUM(NewControlsCapital!BA$2:BA$50)-SUMIF(NewControlsCapital!$B$2:$B$50,"GR3",NewControlsCapital!BA$2:BA$50)-SUMIF(NewControlsCapital!$A$2:$A$50,"GR",NewControlsCapital!BA$2:BA$50)-SUMIF(NewControlsCapital!$A$2:$A$50,"CR",NewControlsCapital!BA$2:BA$50)-SUMIF(NewControlsCapital!$B$2:$B$50,"GH2",NewControlsCapital!BA$2:BA$50)</f>
        <v>6.1856715065000019E-3</v>
      </c>
      <c r="BA128" s="8">
        <f>SUM(NewControlsCapital!BB$2:BB$50)-SUMIF(NewControlsCapital!$B$2:$B$50,"GR3",NewControlsCapital!BB$2:BB$50)-SUMIF(NewControlsCapital!$A$2:$A$50,"GR",NewControlsCapital!BB$2:BB$50)-SUMIF(NewControlsCapital!$A$2:$A$50,"CR",NewControlsCapital!BB$2:BB$50)-SUMIF(NewControlsCapital!$B$2:$B$50,"GH2",NewControlsCapital!BB$2:BB$50)</f>
        <v>0</v>
      </c>
      <c r="BB128" s="8">
        <f>SUM(NewControlsCapital!BC$2:BC$50)-SUMIF(NewControlsCapital!$B$2:$B$50,"GR3",NewControlsCapital!BC$2:BC$50)-SUMIF(NewControlsCapital!$A$2:$A$50,"GR",NewControlsCapital!BC$2:BC$50)-SUMIF(NewControlsCapital!$A$2:$A$50,"CR",NewControlsCapital!BC$2:BC$50)-SUMIF(NewControlsCapital!$B$2:$B$50,"GH2",NewControlsCapital!BC$2:BC$50)</f>
        <v>0</v>
      </c>
      <c r="BC128" s="8">
        <f>SUM(NewControlsCapital!BD$2:BD$50)-SUMIF(NewControlsCapital!$B$2:$B$50,"GR3",NewControlsCapital!BD$2:BD$50)-SUMIF(NewControlsCapital!$A$2:$A$50,"GR",NewControlsCapital!BD$2:BD$50)-SUMIF(NewControlsCapital!$A$2:$A$50,"CR",NewControlsCapital!BD$2:BD$50)-SUMIF(NewControlsCapital!$B$2:$B$50,"GH2",NewControlsCapital!BD$2:BD$50)</f>
        <v>0</v>
      </c>
      <c r="BD128" s="8">
        <f>SUM(NewControlsCapital!BE$2:BE$50)-SUMIF(NewControlsCapital!$B$2:$B$50,"GR3",NewControlsCapital!BE$2:BE$50)-SUMIF(NewControlsCapital!$A$2:$A$50,"GR",NewControlsCapital!BE$2:BE$50)-SUMIF(NewControlsCapital!$A$2:$A$50,"CR",NewControlsCapital!BE$2:BE$50)-SUMIF(NewControlsCapital!$B$2:$B$50,"GH2",NewControlsCapital!BE$2:BE$50)</f>
        <v>0</v>
      </c>
      <c r="BE128" s="8">
        <f>SUM(NewControlsCapital!BF$2:BF$50)-SUMIF(NewControlsCapital!$B$2:$B$50,"GR3",NewControlsCapital!BF$2:BF$50)-SUMIF(NewControlsCapital!$A$2:$A$50,"GR",NewControlsCapital!BF$2:BF$50)-SUMIF(NewControlsCapital!$A$2:$A$50,"CR",NewControlsCapital!BF$2:BF$50)-SUMIF(NewControlsCapital!$B$2:$B$50,"GH2",NewControlsCapital!BF$2:BF$50)</f>
        <v>0</v>
      </c>
      <c r="BF128" s="8">
        <f>SUM(NewControlsCapital!BG$2:BG$50)-SUMIF(NewControlsCapital!$B$2:$B$50,"GR3",NewControlsCapital!BG$2:BG$50)-SUMIF(NewControlsCapital!$A$2:$A$50,"GR",NewControlsCapital!BG$2:BG$50)-SUMIF(NewControlsCapital!$A$2:$A$50,"CR",NewControlsCapital!BG$2:BG$50)-SUMIF(NewControlsCapital!$B$2:$B$50,"GH2",NewControlsCapital!BG$2:BG$50)</f>
        <v>0</v>
      </c>
      <c r="BG128" s="8">
        <f>SUM(NewControlsCapital!BH$2:BH$50)-SUMIF(NewControlsCapital!$B$2:$B$50,"GR3",NewControlsCapital!BH$2:BH$50)-SUMIF(NewControlsCapital!$A$2:$A$50,"GR",NewControlsCapital!BH$2:BH$50)-SUMIF(NewControlsCapital!$A$2:$A$50,"CR",NewControlsCapital!BH$2:BH$50)-SUMIF(NewControlsCapital!$B$2:$B$50,"GH2",NewControlsCapital!BH$2:BH$50)</f>
        <v>0</v>
      </c>
      <c r="BH128" s="8">
        <f>SUM(NewControlsCapital!BI$2:BI$50)-SUMIF(NewControlsCapital!$B$2:$B$50,"GR3",NewControlsCapital!BI$2:BI$50)-SUMIF(NewControlsCapital!$A$2:$A$50,"GR",NewControlsCapital!BI$2:BI$50)-SUMIF(NewControlsCapital!$A$2:$A$50,"CR",NewControlsCapital!BI$2:BI$50)-SUMIF(NewControlsCapital!$B$2:$B$50,"GH2",NewControlsCapital!BI$2:BI$50)</f>
        <v>0</v>
      </c>
      <c r="BI128" s="8">
        <f>SUM(NewControlsCapital!BJ$2:BJ$50)-SUMIF(NewControlsCapital!$B$2:$B$50,"GR3",NewControlsCapital!BJ$2:BJ$50)-SUMIF(NewControlsCapital!$A$2:$A$50,"GR",NewControlsCapital!BJ$2:BJ$50)-SUMIF(NewControlsCapital!$A$2:$A$50,"CR",NewControlsCapital!BJ$2:BJ$50)-SUMIF(NewControlsCapital!$B$2:$B$50,"GH2",NewControlsCapital!BJ$2:BJ$50)</f>
        <v>0</v>
      </c>
      <c r="BJ128" s="8">
        <f>SUM(NewControlsCapital!BK$2:BK$50)-SUMIF(NewControlsCapital!$B$2:$B$50,"GR3",NewControlsCapital!BK$2:BK$50)-SUMIF(NewControlsCapital!$A$2:$A$50,"GR",NewControlsCapital!BK$2:BK$50)-SUMIF(NewControlsCapital!$A$2:$A$50,"CR",NewControlsCapital!BK$2:BK$50)-SUMIF(NewControlsCapital!$B$2:$B$50,"GH2",NewControlsCapital!BK$2:BK$50)</f>
        <v>0</v>
      </c>
      <c r="BK128" s="8">
        <f>SUM(NewControlsCapital!BL$2:BL$50)-SUMIF(NewControlsCapital!$B$2:$B$50,"GR3",NewControlsCapital!BL$2:BL$50)-SUMIF(NewControlsCapital!$A$2:$A$50,"GR",NewControlsCapital!BL$2:BL$50)-SUMIF(NewControlsCapital!$A$2:$A$50,"CR",NewControlsCapital!BL$2:BL$50)-SUMIF(NewControlsCapital!$B$2:$B$50,"GH2",NewControlsCapital!BL$2:BL$50)</f>
        <v>0</v>
      </c>
      <c r="BL128" s="8">
        <f>SUM(NewControlsCapital!BM$2:BM$50)-SUMIF(NewControlsCapital!$B$2:$B$50,"GR3",NewControlsCapital!BM$2:BM$50)-SUMIF(NewControlsCapital!$A$2:$A$50,"GR",NewControlsCapital!BM$2:BM$50)-SUMIF(NewControlsCapital!$A$2:$A$50,"CR",NewControlsCapital!BM$2:BM$50)-SUMIF(NewControlsCapital!$B$2:$B$50,"GH2",NewControlsCapital!BM$2:BM$50)</f>
        <v>0</v>
      </c>
      <c r="BM128" s="8">
        <f>SUM(NewControlsCapital!BN$2:BN$50)-SUMIF(NewControlsCapital!$B$2:$B$50,"GR3",NewControlsCapital!BN$2:BN$50)-SUMIF(NewControlsCapital!$A$2:$A$50,"GR",NewControlsCapital!BN$2:BN$50)-SUMIF(NewControlsCapital!$A$2:$A$50,"CR",NewControlsCapital!BN$2:BN$50)-SUMIF(NewControlsCapital!$B$2:$B$50,"GH2",NewControlsCapital!BN$2:BN$50)</f>
        <v>0</v>
      </c>
      <c r="BN128" s="8">
        <f>SUM(NewControlsCapital!BO$2:BO$50)-SUMIF(NewControlsCapital!$B$2:$B$50,"GR3",NewControlsCapital!BO$2:BO$50)-SUMIF(NewControlsCapital!$A$2:$A$50,"GR",NewControlsCapital!BO$2:BO$50)-SUMIF(NewControlsCapital!$A$2:$A$50,"CR",NewControlsCapital!BO$2:BO$50)-SUMIF(NewControlsCapital!$B$2:$B$50,"GH2",NewControlsCapital!BO$2:BO$50)</f>
        <v>0</v>
      </c>
      <c r="BO128" s="8">
        <f>SUM(NewControlsCapital!BP$2:BP$50)-SUMIF(NewControlsCapital!$B$2:$B$50,"GR3",NewControlsCapital!BP$2:BP$50)-SUMIF(NewControlsCapital!$A$2:$A$50,"GR",NewControlsCapital!BP$2:BP$50)-SUMIF(NewControlsCapital!$A$2:$A$50,"CR",NewControlsCapital!BP$2:BP$50)-SUMIF(NewControlsCapital!$B$2:$B$50,"GH2",NewControlsCapital!BP$2:BP$50)</f>
        <v>0</v>
      </c>
      <c r="BP128" s="8">
        <f>SUM(NewControlsCapital!BQ$2:BQ$50)-SUMIF(NewControlsCapital!$B$2:$B$50,"GR3",NewControlsCapital!BQ$2:BQ$50)-SUMIF(NewControlsCapital!$A$2:$A$50,"GR",NewControlsCapital!BQ$2:BQ$50)-SUMIF(NewControlsCapital!$A$2:$A$50,"CR",NewControlsCapital!BQ$2:BQ$50)-SUMIF(NewControlsCapital!$B$2:$B$50,"GH2",NewControlsCapital!BQ$2:BQ$50)</f>
        <v>0</v>
      </c>
      <c r="BQ128" s="8">
        <f>SUM(NewControlsCapital!BR$2:BR$50)-SUMIF(NewControlsCapital!$B$2:$B$50,"GR3",NewControlsCapital!BR$2:BR$50)-SUMIF(NewControlsCapital!$A$2:$A$50,"GR",NewControlsCapital!BR$2:BR$50)-SUMIF(NewControlsCapital!$A$2:$A$50,"CR",NewControlsCapital!BR$2:BR$50)-SUMIF(NewControlsCapital!$B$2:$B$50,"GH2",NewControlsCapital!BR$2:BR$50)</f>
        <v>0</v>
      </c>
      <c r="BR128" s="8">
        <f>SUM(NewControlsCapital!BS$2:BS$50)-SUMIF(NewControlsCapital!$B$2:$B$50,"GR3",NewControlsCapital!BS$2:BS$50)-SUMIF(NewControlsCapital!$A$2:$A$50,"GR",NewControlsCapital!BS$2:BS$50)-SUMIF(NewControlsCapital!$A$2:$A$50,"CR",NewControlsCapital!BS$2:BS$50)-SUMIF(NewControlsCapital!$B$2:$B$50,"GH2",NewControlsCapital!BS$2:BS$50)</f>
        <v>0</v>
      </c>
      <c r="BS128" s="8">
        <f>SUM(NewControlsCapital!BT$2:BT$50)-SUMIF(NewControlsCapital!$B$2:$B$50,"GR3",NewControlsCapital!BT$2:BT$50)-SUMIF(NewControlsCapital!$A$2:$A$50,"GR",NewControlsCapital!BT$2:BT$50)-SUMIF(NewControlsCapital!$A$2:$A$50,"CR",NewControlsCapital!BT$2:BT$50)-SUMIF(NewControlsCapital!$B$2:$B$50,"GH2",NewControlsCapital!BT$2:BT$50)</f>
        <v>0</v>
      </c>
    </row>
    <row r="129" spans="2:71" x14ac:dyDescent="0.3">
      <c r="B129" s="24" t="str">
        <f t="shared" si="58"/>
        <v>Retire TY GR CR and MC1-2</v>
      </c>
      <c r="C129" s="23">
        <f t="shared" si="57"/>
        <v>1753.2743276180825</v>
      </c>
      <c r="D129" s="8">
        <f>SUM(NewControlsCapital!E$2:E$50)-SUMIF(NewControlsCapital!$B$2:$B$50,"GR3",NewControlsCapital!E$2:E$50)-SUMIF(NewControlsCapital!$A$2:$A$50,"GR",NewControlsCapital!E$2:E$50)-SUMIF(NewControlsCapital!$A$2:$A$50,"CR",NewControlsCapital!E$2:E$50)-SUMIF(NewControlsCapital!$B$2:$B$50,"MC1",NewControlsCapital!E$2:E$50)-SUMIF(NewControlsCapital!$B$2:$B$50,"MC2",NewControlsCapital!E$2:E$50)</f>
        <v>1786.0281300000006</v>
      </c>
      <c r="E129" s="8">
        <f>SUM(NewControlsCapital!F$2:F$50)-SUMIF(NewControlsCapital!$B$2:$B$50,"GR3",NewControlsCapital!F$2:F$50)-SUMIF(NewControlsCapital!$A$2:$A$50,"GR",NewControlsCapital!F$2:F$50)-SUMIF(NewControlsCapital!$A$2:$A$50,"CR",NewControlsCapital!F$2:F$50)-SUMIF(NewControlsCapital!$B$2:$B$50,"MC1",NewControlsCapital!F$2:F$50)-SUMIF(NewControlsCapital!$B$2:$B$50,"MC2",NewControlsCapital!F$2:F$50)</f>
        <v>28348.304699999997</v>
      </c>
      <c r="F129" s="8">
        <f>SUM(NewControlsCapital!G$2:G$50)-SUMIF(NewControlsCapital!$B$2:$B$50,"GR3",NewControlsCapital!G$2:G$50)-SUMIF(NewControlsCapital!$A$2:$A$50,"GR",NewControlsCapital!G$2:G$50)-SUMIF(NewControlsCapital!$A$2:$A$50,"CR",NewControlsCapital!G$2:G$50)-SUMIF(NewControlsCapital!$B$2:$B$50,"MC1",NewControlsCapital!G$2:G$50)-SUMIF(NewControlsCapital!$B$2:$B$50,"MC2",NewControlsCapital!G$2:G$50)</f>
        <v>75124.102800000008</v>
      </c>
      <c r="G129" s="8">
        <f>SUM(NewControlsCapital!H$2:H$50)-SUMIF(NewControlsCapital!$B$2:$B$50,"GR3",NewControlsCapital!H$2:H$50)-SUMIF(NewControlsCapital!$A$2:$A$50,"GR",NewControlsCapital!H$2:H$50)-SUMIF(NewControlsCapital!$A$2:$A$50,"CR",NewControlsCapital!H$2:H$50)-SUMIF(NewControlsCapital!$B$2:$B$50,"MC1",NewControlsCapital!H$2:H$50)-SUMIF(NewControlsCapital!$B$2:$B$50,"MC2",NewControlsCapital!H$2:H$50)</f>
        <v>136692.99489999987</v>
      </c>
      <c r="H129" s="8">
        <f>SUM(NewControlsCapital!I$2:I$50)-SUMIF(NewControlsCapital!$B$2:$B$50,"GR3",NewControlsCapital!I$2:I$50)-SUMIF(NewControlsCapital!$A$2:$A$50,"GR",NewControlsCapital!I$2:I$50)-SUMIF(NewControlsCapital!$A$2:$A$50,"CR",NewControlsCapital!I$2:I$50)-SUMIF(NewControlsCapital!$B$2:$B$50,"MC1",NewControlsCapital!I$2:I$50)-SUMIF(NewControlsCapital!$B$2:$B$50,"MC2",NewControlsCapital!I$2:I$50)</f>
        <v>195400.35149999993</v>
      </c>
      <c r="I129" s="8">
        <f>SUM(NewControlsCapital!J$2:J$50)-SUMIF(NewControlsCapital!$B$2:$B$50,"GR3",NewControlsCapital!J$2:J$50)-SUMIF(NewControlsCapital!$A$2:$A$50,"GR",NewControlsCapital!J$2:J$50)-SUMIF(NewControlsCapital!$A$2:$A$50,"CR",NewControlsCapital!J$2:J$50)-SUMIF(NewControlsCapital!$B$2:$B$50,"MC1",NewControlsCapital!J$2:J$50)-SUMIF(NewControlsCapital!$B$2:$B$50,"MC2",NewControlsCapital!J$2:J$50)</f>
        <v>217058.87820000012</v>
      </c>
      <c r="J129" s="8">
        <f>SUM(NewControlsCapital!K$2:K$50)-SUMIF(NewControlsCapital!$B$2:$B$50,"GR3",NewControlsCapital!K$2:K$50)-SUMIF(NewControlsCapital!$A$2:$A$50,"GR",NewControlsCapital!K$2:K$50)-SUMIF(NewControlsCapital!$A$2:$A$50,"CR",NewControlsCapital!K$2:K$50)-SUMIF(NewControlsCapital!$B$2:$B$50,"MC1",NewControlsCapital!K$2:K$50)-SUMIF(NewControlsCapital!$B$2:$B$50,"MC2",NewControlsCapital!K$2:K$50)</f>
        <v>209058.77620000005</v>
      </c>
      <c r="K129" s="8">
        <f>SUM(NewControlsCapital!L$2:L$50)-SUMIF(NewControlsCapital!$B$2:$B$50,"GR3",NewControlsCapital!L$2:L$50)-SUMIF(NewControlsCapital!$A$2:$A$50,"GR",NewControlsCapital!L$2:L$50)-SUMIF(NewControlsCapital!$A$2:$A$50,"CR",NewControlsCapital!L$2:L$50)-SUMIF(NewControlsCapital!$B$2:$B$50,"MC1",NewControlsCapital!L$2:L$50)-SUMIF(NewControlsCapital!$B$2:$B$50,"MC2",NewControlsCapital!L$2:L$50)</f>
        <v>199201.17840000006</v>
      </c>
      <c r="L129" s="8">
        <f>SUM(NewControlsCapital!M$2:M$50)-SUMIF(NewControlsCapital!$B$2:$B$50,"GR3",NewControlsCapital!M$2:M$50)-SUMIF(NewControlsCapital!$A$2:$A$50,"GR",NewControlsCapital!M$2:M$50)-SUMIF(NewControlsCapital!$A$2:$A$50,"CR",NewControlsCapital!M$2:M$50)-SUMIF(NewControlsCapital!$B$2:$B$50,"MC1",NewControlsCapital!M$2:M$50)-SUMIF(NewControlsCapital!$B$2:$B$50,"MC2",NewControlsCapital!M$2:M$50)</f>
        <v>189908.00130000009</v>
      </c>
      <c r="M129" s="8">
        <f>SUM(NewControlsCapital!N$2:N$50)-SUMIF(NewControlsCapital!$B$2:$B$50,"GR3",NewControlsCapital!N$2:N$50)-SUMIF(NewControlsCapital!$A$2:$A$50,"GR",NewControlsCapital!N$2:N$50)-SUMIF(NewControlsCapital!$A$2:$A$50,"CR",NewControlsCapital!N$2:N$50)-SUMIF(NewControlsCapital!$B$2:$B$50,"MC1",NewControlsCapital!N$2:N$50)-SUMIF(NewControlsCapital!$B$2:$B$50,"MC2",NewControlsCapital!N$2:N$50)</f>
        <v>180882.15549999994</v>
      </c>
      <c r="N129" s="8">
        <f>SUM(NewControlsCapital!O$2:O$50)-SUMIF(NewControlsCapital!$B$2:$B$50,"GR3",NewControlsCapital!O$2:O$50)-SUMIF(NewControlsCapital!$A$2:$A$50,"GR",NewControlsCapital!O$2:O$50)-SUMIF(NewControlsCapital!$A$2:$A$50,"CR",NewControlsCapital!O$2:O$50)-SUMIF(NewControlsCapital!$B$2:$B$50,"MC1",NewControlsCapital!O$2:O$50)-SUMIF(NewControlsCapital!$B$2:$B$50,"MC2",NewControlsCapital!O$2:O$50)</f>
        <v>171944.89730000004</v>
      </c>
      <c r="O129" s="8">
        <f>SUM(NewControlsCapital!P$2:P$50)-SUMIF(NewControlsCapital!$B$2:$B$50,"GR3",NewControlsCapital!P$2:P$50)-SUMIF(NewControlsCapital!$A$2:$A$50,"GR",NewControlsCapital!P$2:P$50)-SUMIF(NewControlsCapital!$A$2:$A$50,"CR",NewControlsCapital!P$2:P$50)-SUMIF(NewControlsCapital!$B$2:$B$50,"MC1",NewControlsCapital!P$2:P$50)-SUMIF(NewControlsCapital!$B$2:$B$50,"MC2",NewControlsCapital!P$2:P$50)</f>
        <v>163007.62720000002</v>
      </c>
      <c r="P129" s="8">
        <f>SUM(NewControlsCapital!Q$2:Q$50)-SUMIF(NewControlsCapital!$B$2:$B$50,"GR3",NewControlsCapital!Q$2:Q$50)-SUMIF(NewControlsCapital!$A$2:$A$50,"GR",NewControlsCapital!Q$2:Q$50)-SUMIF(NewControlsCapital!$A$2:$A$50,"CR",NewControlsCapital!Q$2:Q$50)-SUMIF(NewControlsCapital!$B$2:$B$50,"MC1",NewControlsCapital!Q$2:Q$50)-SUMIF(NewControlsCapital!$B$2:$B$50,"MC2",NewControlsCapital!Q$2:Q$50)</f>
        <v>154070.35622999998</v>
      </c>
      <c r="Q129" s="8">
        <f>SUM(NewControlsCapital!R$2:R$50)-SUMIF(NewControlsCapital!$B$2:$B$50,"GR3",NewControlsCapital!R$2:R$50)-SUMIF(NewControlsCapital!$A$2:$A$50,"GR",NewControlsCapital!R$2:R$50)-SUMIF(NewControlsCapital!$A$2:$A$50,"CR",NewControlsCapital!R$2:R$50)-SUMIF(NewControlsCapital!$B$2:$B$50,"MC1",NewControlsCapital!R$2:R$50)-SUMIF(NewControlsCapital!$B$2:$B$50,"MC2",NewControlsCapital!R$2:R$50)</f>
        <v>145141.06005999999</v>
      </c>
      <c r="R129" s="8">
        <f>SUM(NewControlsCapital!S$2:S$50)-SUMIF(NewControlsCapital!$B$2:$B$50,"GR3",NewControlsCapital!S$2:S$50)-SUMIF(NewControlsCapital!$A$2:$A$50,"GR",NewControlsCapital!S$2:S$50)-SUMIF(NewControlsCapital!$A$2:$A$50,"CR",NewControlsCapital!S$2:S$50)-SUMIF(NewControlsCapital!$B$2:$B$50,"MC1",NewControlsCapital!S$2:S$50)-SUMIF(NewControlsCapital!$B$2:$B$50,"MC2",NewControlsCapital!S$2:S$50)</f>
        <v>136807.08530000001</v>
      </c>
      <c r="S129" s="8">
        <f>SUM(NewControlsCapital!T$2:T$50)-SUMIF(NewControlsCapital!$B$2:$B$50,"GR3",NewControlsCapital!T$2:T$50)-SUMIF(NewControlsCapital!$A$2:$A$50,"GR",NewControlsCapital!T$2:T$50)-SUMIF(NewControlsCapital!$A$2:$A$50,"CR",NewControlsCapital!T$2:T$50)-SUMIF(NewControlsCapital!$B$2:$B$50,"MC1",NewControlsCapital!T$2:T$50)-SUMIF(NewControlsCapital!$B$2:$B$50,"MC2",NewControlsCapital!T$2:T$50)</f>
        <v>130036.71655000004</v>
      </c>
      <c r="T129" s="8">
        <f>SUM(NewControlsCapital!U$2:U$50)-SUMIF(NewControlsCapital!$B$2:$B$50,"GR3",NewControlsCapital!U$2:U$50)-SUMIF(NewControlsCapital!$A$2:$A$50,"GR",NewControlsCapital!U$2:U$50)-SUMIF(NewControlsCapital!$A$2:$A$50,"CR",NewControlsCapital!U$2:U$50)-SUMIF(NewControlsCapital!$B$2:$B$50,"MC1",NewControlsCapital!U$2:U$50)-SUMIF(NewControlsCapital!$B$2:$B$50,"MC2",NewControlsCapital!U$2:U$50)</f>
        <v>124716.83179999999</v>
      </c>
      <c r="U129" s="8">
        <f>SUM(NewControlsCapital!V$2:V$50)-SUMIF(NewControlsCapital!$B$2:$B$50,"GR3",NewControlsCapital!V$2:V$50)-SUMIF(NewControlsCapital!$A$2:$A$50,"GR",NewControlsCapital!V$2:V$50)-SUMIF(NewControlsCapital!$A$2:$A$50,"CR",NewControlsCapital!V$2:V$50)-SUMIF(NewControlsCapital!$B$2:$B$50,"MC1",NewControlsCapital!V$2:V$50)-SUMIF(NewControlsCapital!$B$2:$B$50,"MC2",NewControlsCapital!V$2:V$50)</f>
        <v>120491.11805000002</v>
      </c>
      <c r="V129" s="8">
        <f>SUM(NewControlsCapital!W$2:W$50)-SUMIF(NewControlsCapital!$B$2:$B$50,"GR3",NewControlsCapital!W$2:W$50)-SUMIF(NewControlsCapital!$A$2:$A$50,"GR",NewControlsCapital!W$2:W$50)-SUMIF(NewControlsCapital!$A$2:$A$50,"CR",NewControlsCapital!W$2:W$50)-SUMIF(NewControlsCapital!$B$2:$B$50,"MC1",NewControlsCapital!W$2:W$50)-SUMIF(NewControlsCapital!$B$2:$B$50,"MC2",NewControlsCapital!W$2:W$50)</f>
        <v>116885.27929000003</v>
      </c>
      <c r="W129" s="8">
        <f>SUM(NewControlsCapital!X$2:X$50)-SUMIF(NewControlsCapital!$B$2:$B$50,"GR3",NewControlsCapital!X$2:X$50)-SUMIF(NewControlsCapital!$A$2:$A$50,"GR",NewControlsCapital!X$2:X$50)-SUMIF(NewControlsCapital!$A$2:$A$50,"CR",NewControlsCapital!X$2:X$50)-SUMIF(NewControlsCapital!$B$2:$B$50,"MC1",NewControlsCapital!X$2:X$50)-SUMIF(NewControlsCapital!$B$2:$B$50,"MC2",NewControlsCapital!X$2:X$50)</f>
        <v>113279.44664000005</v>
      </c>
      <c r="X129" s="8">
        <f>SUM(NewControlsCapital!Y$2:Y$50)-SUMIF(NewControlsCapital!$B$2:$B$50,"GR3",NewControlsCapital!Y$2:Y$50)-SUMIF(NewControlsCapital!$A$2:$A$50,"GR",NewControlsCapital!Y$2:Y$50)-SUMIF(NewControlsCapital!$A$2:$A$50,"CR",NewControlsCapital!Y$2:Y$50)-SUMIF(NewControlsCapital!$B$2:$B$50,"MC1",NewControlsCapital!Y$2:Y$50)-SUMIF(NewControlsCapital!$B$2:$B$50,"MC2",NewControlsCapital!Y$2:Y$50)</f>
        <v>109673.62699000002</v>
      </c>
      <c r="Y129" s="8">
        <f>SUM(NewControlsCapital!Z$2:Z$50)-SUMIF(NewControlsCapital!$B$2:$B$50,"GR3",NewControlsCapital!Z$2:Z$50)-SUMIF(NewControlsCapital!$A$2:$A$50,"GR",NewControlsCapital!Z$2:Z$50)-SUMIF(NewControlsCapital!$A$2:$A$50,"CR",NewControlsCapital!Z$2:Z$50)-SUMIF(NewControlsCapital!$B$2:$B$50,"MC1",NewControlsCapital!Z$2:Z$50)-SUMIF(NewControlsCapital!$B$2:$B$50,"MC2",NewControlsCapital!Z$2:Z$50)</f>
        <v>106067.79903000001</v>
      </c>
      <c r="Z129" s="8">
        <f>SUM(NewControlsCapital!AA$2:AA$50)-SUMIF(NewControlsCapital!$B$2:$B$50,"GR3",NewControlsCapital!AA$2:AA$50)-SUMIF(NewControlsCapital!$A$2:$A$50,"GR",NewControlsCapital!AA$2:AA$50)-SUMIF(NewControlsCapital!$A$2:$A$50,"CR",NewControlsCapital!AA$2:AA$50)-SUMIF(NewControlsCapital!$B$2:$B$50,"MC1",NewControlsCapital!AA$2:AA$50)-SUMIF(NewControlsCapital!$B$2:$B$50,"MC2",NewControlsCapital!AA$2:AA$50)</f>
        <v>102461.96638000004</v>
      </c>
      <c r="AA129" s="8">
        <f>SUM(NewControlsCapital!AB$2:AB$50)-SUMIF(NewControlsCapital!$B$2:$B$50,"GR3",NewControlsCapital!AB$2:AB$50)-SUMIF(NewControlsCapital!$A$2:$A$50,"GR",NewControlsCapital!AB$2:AB$50)-SUMIF(NewControlsCapital!$A$2:$A$50,"CR",NewControlsCapital!AB$2:AB$50)-SUMIF(NewControlsCapital!$B$2:$B$50,"MC1",NewControlsCapital!AB$2:AB$50)-SUMIF(NewControlsCapital!$B$2:$B$50,"MC2",NewControlsCapital!AB$2:AB$50)</f>
        <v>98856.139130000112</v>
      </c>
      <c r="AB129" s="8">
        <f>SUM(NewControlsCapital!AC$2:AC$50)-SUMIF(NewControlsCapital!$B$2:$B$50,"GR3",NewControlsCapital!AC$2:AC$50)-SUMIF(NewControlsCapital!$A$2:$A$50,"GR",NewControlsCapital!AC$2:AC$50)-SUMIF(NewControlsCapital!$A$2:$A$50,"CR",NewControlsCapital!AC$2:AC$50)-SUMIF(NewControlsCapital!$B$2:$B$50,"MC1",NewControlsCapital!AC$2:AC$50)-SUMIF(NewControlsCapital!$B$2:$B$50,"MC2",NewControlsCapital!AC$2:AC$50)</f>
        <v>95250.32157</v>
      </c>
      <c r="AC129" s="8">
        <f>SUM(NewControlsCapital!AD$2:AD$50)-SUMIF(NewControlsCapital!$B$2:$B$50,"GR3",NewControlsCapital!AD$2:AD$50)-SUMIF(NewControlsCapital!$A$2:$A$50,"GR",NewControlsCapital!AD$2:AD$50)-SUMIF(NewControlsCapital!$A$2:$A$50,"CR",NewControlsCapital!AD$2:AD$50)-SUMIF(NewControlsCapital!$B$2:$B$50,"MC1",NewControlsCapital!AD$2:AD$50)-SUMIF(NewControlsCapital!$B$2:$B$50,"MC2",NewControlsCapital!AD$2:AD$50)</f>
        <v>91644.491329999975</v>
      </c>
      <c r="AD129" s="8">
        <f>SUM(NewControlsCapital!AE$2:AE$50)-SUMIF(NewControlsCapital!$B$2:$B$50,"GR3",NewControlsCapital!AE$2:AE$50)-SUMIF(NewControlsCapital!$A$2:$A$50,"GR",NewControlsCapital!AE$2:AE$50)-SUMIF(NewControlsCapital!$A$2:$A$50,"CR",NewControlsCapital!AE$2:AE$50)-SUMIF(NewControlsCapital!$B$2:$B$50,"MC1",NewControlsCapital!AE$2:AE$50)-SUMIF(NewControlsCapital!$B$2:$B$50,"MC2",NewControlsCapital!AE$2:AE$50)</f>
        <v>88038.66598000002</v>
      </c>
      <c r="AE129" s="8">
        <f>SUM(NewControlsCapital!AF$2:AF$50)-SUMIF(NewControlsCapital!$B$2:$B$50,"GR3",NewControlsCapital!AF$2:AF$50)-SUMIF(NewControlsCapital!$A$2:$A$50,"GR",NewControlsCapital!AF$2:AF$50)-SUMIF(NewControlsCapital!$A$2:$A$50,"CR",NewControlsCapital!AF$2:AF$50)-SUMIF(NewControlsCapital!$B$2:$B$50,"MC1",NewControlsCapital!AF$2:AF$50)-SUMIF(NewControlsCapital!$B$2:$B$50,"MC2",NewControlsCapital!AF$2:AF$50)</f>
        <v>84312.050319999966</v>
      </c>
      <c r="AF129" s="8">
        <f>SUM(NewControlsCapital!AG$2:AG$50)-SUMIF(NewControlsCapital!$B$2:$B$50,"GR3",NewControlsCapital!AG$2:AG$50)-SUMIF(NewControlsCapital!$A$2:$A$50,"GR",NewControlsCapital!AG$2:AG$50)-SUMIF(NewControlsCapital!$A$2:$A$50,"CR",NewControlsCapital!AG$2:AG$50)-SUMIF(NewControlsCapital!$B$2:$B$50,"MC1",NewControlsCapital!AG$2:AG$50)-SUMIF(NewControlsCapital!$B$2:$B$50,"MC2",NewControlsCapital!AG$2:AG$50)</f>
        <v>80627.846434829524</v>
      </c>
      <c r="AG129" s="8">
        <f>SUM(NewControlsCapital!AH$2:AH$50)-SUMIF(NewControlsCapital!$B$2:$B$50,"GR3",NewControlsCapital!AH$2:AH$50)-SUMIF(NewControlsCapital!$A$2:$A$50,"GR",NewControlsCapital!AH$2:AH$50)-SUMIF(NewControlsCapital!$A$2:$A$50,"CR",NewControlsCapital!AH$2:AH$50)-SUMIF(NewControlsCapital!$B$2:$B$50,"MC1",NewControlsCapital!AH$2:AH$50)-SUMIF(NewControlsCapital!$B$2:$B$50,"MC2",NewControlsCapital!AH$2:AH$50)</f>
        <v>72353.021584829505</v>
      </c>
      <c r="AH129" s="8">
        <f>SUM(NewControlsCapital!AI$2:AI$50)-SUMIF(NewControlsCapital!$B$2:$B$50,"GR3",NewControlsCapital!AI$2:AI$50)-SUMIF(NewControlsCapital!$A$2:$A$50,"GR",NewControlsCapital!AI$2:AI$50)-SUMIF(NewControlsCapital!$A$2:$A$50,"CR",NewControlsCapital!AI$2:AI$50)-SUMIF(NewControlsCapital!$B$2:$B$50,"MC1",NewControlsCapital!AI$2:AI$50)-SUMIF(NewControlsCapital!$B$2:$B$50,"MC2",NewControlsCapital!AI$2:AI$50)</f>
        <v>54267.401352257293</v>
      </c>
      <c r="AI129" s="8">
        <f>SUM(NewControlsCapital!AJ$2:AJ$50)-SUMIF(NewControlsCapital!$B$2:$B$50,"GR3",NewControlsCapital!AJ$2:AJ$50)-SUMIF(NewControlsCapital!$A$2:$A$50,"GR",NewControlsCapital!AJ$2:AJ$50)-SUMIF(NewControlsCapital!$A$2:$A$50,"CR",NewControlsCapital!AJ$2:AJ$50)-SUMIF(NewControlsCapital!$B$2:$B$50,"MC1",NewControlsCapital!AJ$2:AJ$50)-SUMIF(NewControlsCapital!$B$2:$B$50,"MC2",NewControlsCapital!AJ$2:AJ$50)</f>
        <v>44165.248468111684</v>
      </c>
      <c r="AJ129" s="8">
        <f>SUM(NewControlsCapital!AK$2:AK$50)-SUMIF(NewControlsCapital!$B$2:$B$50,"GR3",NewControlsCapital!AK$2:AK$50)-SUMIF(NewControlsCapital!$A$2:$A$50,"GR",NewControlsCapital!AK$2:AK$50)-SUMIF(NewControlsCapital!$A$2:$A$50,"CR",NewControlsCapital!AK$2:AK$50)-SUMIF(NewControlsCapital!$B$2:$B$50,"MC1",NewControlsCapital!AK$2:AK$50)-SUMIF(NewControlsCapital!$B$2:$B$50,"MC2",NewControlsCapital!AK$2:AK$50)</f>
        <v>39718.546121794701</v>
      </c>
      <c r="AK129" s="8">
        <f>SUM(NewControlsCapital!AL$2:AL$50)-SUMIF(NewControlsCapital!$B$2:$B$50,"GR3",NewControlsCapital!AL$2:AL$50)-SUMIF(NewControlsCapital!$A$2:$A$50,"GR",NewControlsCapital!AL$2:AL$50)-SUMIF(NewControlsCapital!$A$2:$A$50,"CR",NewControlsCapital!AL$2:AL$50)-SUMIF(NewControlsCapital!$B$2:$B$50,"MC1",NewControlsCapital!AL$2:AL$50)-SUMIF(NewControlsCapital!$B$2:$B$50,"MC2",NewControlsCapital!AL$2:AL$50)</f>
        <v>34374.487981794693</v>
      </c>
      <c r="AL129" s="8">
        <f>SUM(NewControlsCapital!AM$2:AM$50)-SUMIF(NewControlsCapital!$B$2:$B$50,"GR3",NewControlsCapital!AM$2:AM$50)-SUMIF(NewControlsCapital!$A$2:$A$50,"GR",NewControlsCapital!AM$2:AM$50)-SUMIF(NewControlsCapital!$A$2:$A$50,"CR",NewControlsCapital!AM$2:AM$50)-SUMIF(NewControlsCapital!$B$2:$B$50,"MC1",NewControlsCapital!AM$2:AM$50)-SUMIF(NewControlsCapital!$B$2:$B$50,"MC2",NewControlsCapital!AM$2:AM$50)</f>
        <v>32695.231653350405</v>
      </c>
      <c r="AM129" s="8">
        <f>SUM(NewControlsCapital!AN$2:AN$50)-SUMIF(NewControlsCapital!$B$2:$B$50,"GR3",NewControlsCapital!AN$2:AN$50)-SUMIF(NewControlsCapital!$A$2:$A$50,"GR",NewControlsCapital!AN$2:AN$50)-SUMIF(NewControlsCapital!$A$2:$A$50,"CR",NewControlsCapital!AN$2:AN$50)-SUMIF(NewControlsCapital!$B$2:$B$50,"MC1",NewControlsCapital!AN$2:AN$50)-SUMIF(NewControlsCapital!$B$2:$B$50,"MC2",NewControlsCapital!AN$2:AN$50)</f>
        <v>32613.129604422178</v>
      </c>
      <c r="AN129" s="8">
        <f>SUM(NewControlsCapital!AO$2:AO$50)-SUMIF(NewControlsCapital!$B$2:$B$50,"GR3",NewControlsCapital!AO$2:AO$50)-SUMIF(NewControlsCapital!$A$2:$A$50,"GR",NewControlsCapital!AO$2:AO$50)-SUMIF(NewControlsCapital!$A$2:$A$50,"CR",NewControlsCapital!AO$2:AO$50)-SUMIF(NewControlsCapital!$B$2:$B$50,"MC1",NewControlsCapital!AO$2:AO$50)-SUMIF(NewControlsCapital!$B$2:$B$50,"MC2",NewControlsCapital!AO$2:AO$50)</f>
        <v>28797.761094422181</v>
      </c>
      <c r="AO129" s="8">
        <f>SUM(NewControlsCapital!AP$2:AP$50)-SUMIF(NewControlsCapital!$B$2:$B$50,"GR3",NewControlsCapital!AP$2:AP$50)-SUMIF(NewControlsCapital!$A$2:$A$50,"GR",NewControlsCapital!AP$2:AP$50)-SUMIF(NewControlsCapital!$A$2:$A$50,"CR",NewControlsCapital!AP$2:AP$50)-SUMIF(NewControlsCapital!$B$2:$B$50,"MC1",NewControlsCapital!AP$2:AP$50)-SUMIF(NewControlsCapital!$B$2:$B$50,"MC2",NewControlsCapital!AP$2:AP$50)</f>
        <v>24463.53670898018</v>
      </c>
      <c r="AP129" s="8">
        <f>SUM(NewControlsCapital!AQ$2:AQ$50)-SUMIF(NewControlsCapital!$B$2:$B$50,"GR3",NewControlsCapital!AQ$2:AQ$50)-SUMIF(NewControlsCapital!$A$2:$A$50,"GR",NewControlsCapital!AQ$2:AQ$50)-SUMIF(NewControlsCapital!$A$2:$A$50,"CR",NewControlsCapital!AQ$2:AQ$50)-SUMIF(NewControlsCapital!$B$2:$B$50,"MC1",NewControlsCapital!AQ$2:AQ$50)-SUMIF(NewControlsCapital!$B$2:$B$50,"MC2",NewControlsCapital!AQ$2:AQ$50)</f>
        <v>21996.755415487543</v>
      </c>
      <c r="AQ129" s="8">
        <f>SUM(NewControlsCapital!AR$2:AR$50)-SUMIF(NewControlsCapital!$B$2:$B$50,"GR3",NewControlsCapital!AR$2:AR$50)-SUMIF(NewControlsCapital!$A$2:$A$50,"GR",NewControlsCapital!AR$2:AR$50)-SUMIF(NewControlsCapital!$A$2:$A$50,"CR",NewControlsCapital!AR$2:AR$50)-SUMIF(NewControlsCapital!$B$2:$B$50,"MC1",NewControlsCapital!AR$2:AR$50)-SUMIF(NewControlsCapital!$B$2:$B$50,"MC2",NewControlsCapital!AR$2:AR$50)</f>
        <v>20583.330415487544</v>
      </c>
      <c r="AR129" s="8">
        <f>SUM(NewControlsCapital!AS$2:AS$50)-SUMIF(NewControlsCapital!$B$2:$B$50,"GR3",NewControlsCapital!AS$2:AS$50)-SUMIF(NewControlsCapital!$A$2:$A$50,"GR",NewControlsCapital!AS$2:AS$50)-SUMIF(NewControlsCapital!$A$2:$A$50,"CR",NewControlsCapital!AS$2:AS$50)-SUMIF(NewControlsCapital!$B$2:$B$50,"MC1",NewControlsCapital!AS$2:AS$50)-SUMIF(NewControlsCapital!$B$2:$B$50,"MC2",NewControlsCapital!AS$2:AS$50)</f>
        <v>17525.943620369628</v>
      </c>
      <c r="AS129" s="8">
        <f>SUM(NewControlsCapital!AT$2:AT$50)-SUMIF(NewControlsCapital!$B$2:$B$50,"GR3",NewControlsCapital!AT$2:AT$50)-SUMIF(NewControlsCapital!$A$2:$A$50,"GR",NewControlsCapital!AT$2:AT$50)-SUMIF(NewControlsCapital!$A$2:$A$50,"CR",NewControlsCapital!AT$2:AT$50)-SUMIF(NewControlsCapital!$B$2:$B$50,"MC1",NewControlsCapital!AT$2:AT$50)-SUMIF(NewControlsCapital!$B$2:$B$50,"MC2",NewControlsCapital!AT$2:AT$50)</f>
        <v>10366.483830096222</v>
      </c>
      <c r="AT129" s="8">
        <f>SUM(NewControlsCapital!AU$2:AU$50)-SUMIF(NewControlsCapital!$B$2:$B$50,"GR3",NewControlsCapital!AU$2:AU$50)-SUMIF(NewControlsCapital!$A$2:$A$50,"GR",NewControlsCapital!AU$2:AU$50)-SUMIF(NewControlsCapital!$A$2:$A$50,"CR",NewControlsCapital!AU$2:AU$50)-SUMIF(NewControlsCapital!$B$2:$B$50,"MC1",NewControlsCapital!AU$2:AU$50)-SUMIF(NewControlsCapital!$B$2:$B$50,"MC2",NewControlsCapital!AU$2:AU$50)</f>
        <v>9048.7410608987229</v>
      </c>
      <c r="AU129" s="8">
        <f>SUM(NewControlsCapital!AV$2:AV$50)-SUMIF(NewControlsCapital!$B$2:$B$50,"GR3",NewControlsCapital!AV$2:AV$50)-SUMIF(NewControlsCapital!$A$2:$A$50,"GR",NewControlsCapital!AV$2:AV$50)-SUMIF(NewControlsCapital!$A$2:$A$50,"CR",NewControlsCapital!AV$2:AV$50)-SUMIF(NewControlsCapital!$B$2:$B$50,"MC1",NewControlsCapital!AV$2:AV$50)-SUMIF(NewControlsCapital!$B$2:$B$50,"MC2",NewControlsCapital!AV$2:AV$50)</f>
        <v>4872.9044608987278</v>
      </c>
      <c r="AV129" s="8">
        <f>SUM(NewControlsCapital!AW$2:AW$50)-SUMIF(NewControlsCapital!$B$2:$B$50,"GR3",NewControlsCapital!AW$2:AW$50)-SUMIF(NewControlsCapital!$A$2:$A$50,"GR",NewControlsCapital!AW$2:AW$50)-SUMIF(NewControlsCapital!$A$2:$A$50,"CR",NewControlsCapital!AW$2:AW$50)-SUMIF(NewControlsCapital!$B$2:$B$50,"MC1",NewControlsCapital!AW$2:AW$50)-SUMIF(NewControlsCapital!$B$2:$B$50,"MC2",NewControlsCapital!AW$2:AW$50)</f>
        <v>4421.3418341637289</v>
      </c>
      <c r="AW129" s="8">
        <f>SUM(NewControlsCapital!AX$2:AX$50)-SUMIF(NewControlsCapital!$B$2:$B$50,"GR3",NewControlsCapital!AX$2:AX$50)-SUMIF(NewControlsCapital!$A$2:$A$50,"GR",NewControlsCapital!AX$2:AX$50)-SUMIF(NewControlsCapital!$A$2:$A$50,"CR",NewControlsCapital!AX$2:AX$50)-SUMIF(NewControlsCapital!$B$2:$B$50,"MC1",NewControlsCapital!AX$2:AX$50)-SUMIF(NewControlsCapital!$B$2:$B$50,"MC2",NewControlsCapital!AX$2:AX$50)</f>
        <v>3999.6773476833478</v>
      </c>
      <c r="AX129" s="8">
        <f>SUM(NewControlsCapital!AY$2:AY$50)-SUMIF(NewControlsCapital!$B$2:$B$50,"GR3",NewControlsCapital!AY$2:AY$50)-SUMIF(NewControlsCapital!$A$2:$A$50,"GR",NewControlsCapital!AY$2:AY$50)-SUMIF(NewControlsCapital!$A$2:$A$50,"CR",NewControlsCapital!AY$2:AY$50)-SUMIF(NewControlsCapital!$B$2:$B$50,"MC1",NewControlsCapital!AY$2:AY$50)-SUMIF(NewControlsCapital!$B$2:$B$50,"MC2",NewControlsCapital!AY$2:AY$50)</f>
        <v>3488.9913476833481</v>
      </c>
      <c r="AY129" s="8">
        <f>SUM(NewControlsCapital!AZ$2:AZ$50)-SUMIF(NewControlsCapital!$B$2:$B$50,"GR3",NewControlsCapital!AZ$2:AZ$50)-SUMIF(NewControlsCapital!$A$2:$A$50,"GR",NewControlsCapital!AZ$2:AZ$50)-SUMIF(NewControlsCapital!$A$2:$A$50,"CR",NewControlsCapital!AZ$2:AZ$50)-SUMIF(NewControlsCapital!$B$2:$B$50,"MC1",NewControlsCapital!AZ$2:AZ$50)-SUMIF(NewControlsCapital!$B$2:$B$50,"MC2",NewControlsCapital!AZ$2:AZ$50)</f>
        <v>253.40814768334644</v>
      </c>
      <c r="AZ129" s="8">
        <f>SUM(NewControlsCapital!BA$2:BA$50)-SUMIF(NewControlsCapital!$B$2:$B$50,"GR3",NewControlsCapital!BA$2:BA$50)-SUMIF(NewControlsCapital!$A$2:$A$50,"GR",NewControlsCapital!BA$2:BA$50)-SUMIF(NewControlsCapital!$A$2:$A$50,"CR",NewControlsCapital!BA$2:BA$50)-SUMIF(NewControlsCapital!$B$2:$B$50,"MC1",NewControlsCapital!BA$2:BA$50)-SUMIF(NewControlsCapital!$B$2:$B$50,"MC2",NewControlsCapital!BA$2:BA$50)</f>
        <v>7.9094223464999999E-3</v>
      </c>
      <c r="BA129" s="8">
        <f>SUM(NewControlsCapital!BB$2:BB$50)-SUMIF(NewControlsCapital!$B$2:$B$50,"GR3",NewControlsCapital!BB$2:BB$50)-SUMIF(NewControlsCapital!$A$2:$A$50,"GR",NewControlsCapital!BB$2:BB$50)-SUMIF(NewControlsCapital!$A$2:$A$50,"CR",NewControlsCapital!BB$2:BB$50)-SUMIF(NewControlsCapital!$B$2:$B$50,"MC1",NewControlsCapital!BB$2:BB$50)-SUMIF(NewControlsCapital!$B$2:$B$50,"MC2",NewControlsCapital!BB$2:BB$50)</f>
        <v>0</v>
      </c>
      <c r="BB129" s="8">
        <f>SUM(NewControlsCapital!BC$2:BC$50)-SUMIF(NewControlsCapital!$B$2:$B$50,"GR3",NewControlsCapital!BC$2:BC$50)-SUMIF(NewControlsCapital!$A$2:$A$50,"GR",NewControlsCapital!BC$2:BC$50)-SUMIF(NewControlsCapital!$A$2:$A$50,"CR",NewControlsCapital!BC$2:BC$50)-SUMIF(NewControlsCapital!$B$2:$B$50,"MC1",NewControlsCapital!BC$2:BC$50)-SUMIF(NewControlsCapital!$B$2:$B$50,"MC2",NewControlsCapital!BC$2:BC$50)</f>
        <v>0</v>
      </c>
      <c r="BC129" s="8">
        <f>SUM(NewControlsCapital!BD$2:BD$50)-SUMIF(NewControlsCapital!$B$2:$B$50,"GR3",NewControlsCapital!BD$2:BD$50)-SUMIF(NewControlsCapital!$A$2:$A$50,"GR",NewControlsCapital!BD$2:BD$50)-SUMIF(NewControlsCapital!$A$2:$A$50,"CR",NewControlsCapital!BD$2:BD$50)-SUMIF(NewControlsCapital!$B$2:$B$50,"MC1",NewControlsCapital!BD$2:BD$50)-SUMIF(NewControlsCapital!$B$2:$B$50,"MC2",NewControlsCapital!BD$2:BD$50)</f>
        <v>0</v>
      </c>
      <c r="BD129" s="8">
        <f>SUM(NewControlsCapital!BE$2:BE$50)-SUMIF(NewControlsCapital!$B$2:$B$50,"GR3",NewControlsCapital!BE$2:BE$50)-SUMIF(NewControlsCapital!$A$2:$A$50,"GR",NewControlsCapital!BE$2:BE$50)-SUMIF(NewControlsCapital!$A$2:$A$50,"CR",NewControlsCapital!BE$2:BE$50)-SUMIF(NewControlsCapital!$B$2:$B$50,"MC1",NewControlsCapital!BE$2:BE$50)-SUMIF(NewControlsCapital!$B$2:$B$50,"MC2",NewControlsCapital!BE$2:BE$50)</f>
        <v>0</v>
      </c>
      <c r="BE129" s="8">
        <f>SUM(NewControlsCapital!BF$2:BF$50)-SUMIF(NewControlsCapital!$B$2:$B$50,"GR3",NewControlsCapital!BF$2:BF$50)-SUMIF(NewControlsCapital!$A$2:$A$50,"GR",NewControlsCapital!BF$2:BF$50)-SUMIF(NewControlsCapital!$A$2:$A$50,"CR",NewControlsCapital!BF$2:BF$50)-SUMIF(NewControlsCapital!$B$2:$B$50,"MC1",NewControlsCapital!BF$2:BF$50)-SUMIF(NewControlsCapital!$B$2:$B$50,"MC2",NewControlsCapital!BF$2:BF$50)</f>
        <v>0</v>
      </c>
      <c r="BF129" s="8">
        <f>SUM(NewControlsCapital!BG$2:BG$50)-SUMIF(NewControlsCapital!$B$2:$B$50,"GR3",NewControlsCapital!BG$2:BG$50)-SUMIF(NewControlsCapital!$A$2:$A$50,"GR",NewControlsCapital!BG$2:BG$50)-SUMIF(NewControlsCapital!$A$2:$A$50,"CR",NewControlsCapital!BG$2:BG$50)-SUMIF(NewControlsCapital!$B$2:$B$50,"MC1",NewControlsCapital!BG$2:BG$50)-SUMIF(NewControlsCapital!$B$2:$B$50,"MC2",NewControlsCapital!BG$2:BG$50)</f>
        <v>0</v>
      </c>
      <c r="BG129" s="8">
        <f>SUM(NewControlsCapital!BH$2:BH$50)-SUMIF(NewControlsCapital!$B$2:$B$50,"GR3",NewControlsCapital!BH$2:BH$50)-SUMIF(NewControlsCapital!$A$2:$A$50,"GR",NewControlsCapital!BH$2:BH$50)-SUMIF(NewControlsCapital!$A$2:$A$50,"CR",NewControlsCapital!BH$2:BH$50)-SUMIF(NewControlsCapital!$B$2:$B$50,"MC1",NewControlsCapital!BH$2:BH$50)-SUMIF(NewControlsCapital!$B$2:$B$50,"MC2",NewControlsCapital!BH$2:BH$50)</f>
        <v>0</v>
      </c>
      <c r="BH129" s="8">
        <f>SUM(NewControlsCapital!BI$2:BI$50)-SUMIF(NewControlsCapital!$B$2:$B$50,"GR3",NewControlsCapital!BI$2:BI$50)-SUMIF(NewControlsCapital!$A$2:$A$50,"GR",NewControlsCapital!BI$2:BI$50)-SUMIF(NewControlsCapital!$A$2:$A$50,"CR",NewControlsCapital!BI$2:BI$50)-SUMIF(NewControlsCapital!$B$2:$B$50,"MC1",NewControlsCapital!BI$2:BI$50)-SUMIF(NewControlsCapital!$B$2:$B$50,"MC2",NewControlsCapital!BI$2:BI$50)</f>
        <v>0</v>
      </c>
      <c r="BI129" s="8">
        <f>SUM(NewControlsCapital!BJ$2:BJ$50)-SUMIF(NewControlsCapital!$B$2:$B$50,"GR3",NewControlsCapital!BJ$2:BJ$50)-SUMIF(NewControlsCapital!$A$2:$A$50,"GR",NewControlsCapital!BJ$2:BJ$50)-SUMIF(NewControlsCapital!$A$2:$A$50,"CR",NewControlsCapital!BJ$2:BJ$50)-SUMIF(NewControlsCapital!$B$2:$B$50,"MC1",NewControlsCapital!BJ$2:BJ$50)-SUMIF(NewControlsCapital!$B$2:$B$50,"MC2",NewControlsCapital!BJ$2:BJ$50)</f>
        <v>0</v>
      </c>
      <c r="BJ129" s="8">
        <f>SUM(NewControlsCapital!BK$2:BK$50)-SUMIF(NewControlsCapital!$B$2:$B$50,"GR3",NewControlsCapital!BK$2:BK$50)-SUMIF(NewControlsCapital!$A$2:$A$50,"GR",NewControlsCapital!BK$2:BK$50)-SUMIF(NewControlsCapital!$A$2:$A$50,"CR",NewControlsCapital!BK$2:BK$50)-SUMIF(NewControlsCapital!$B$2:$B$50,"MC1",NewControlsCapital!BK$2:BK$50)-SUMIF(NewControlsCapital!$B$2:$B$50,"MC2",NewControlsCapital!BK$2:BK$50)</f>
        <v>0</v>
      </c>
      <c r="BK129" s="8">
        <f>SUM(NewControlsCapital!BL$2:BL$50)-SUMIF(NewControlsCapital!$B$2:$B$50,"GR3",NewControlsCapital!BL$2:BL$50)-SUMIF(NewControlsCapital!$A$2:$A$50,"GR",NewControlsCapital!BL$2:BL$50)-SUMIF(NewControlsCapital!$A$2:$A$50,"CR",NewControlsCapital!BL$2:BL$50)-SUMIF(NewControlsCapital!$B$2:$B$50,"MC1",NewControlsCapital!BL$2:BL$50)-SUMIF(NewControlsCapital!$B$2:$B$50,"MC2",NewControlsCapital!BL$2:BL$50)</f>
        <v>0</v>
      </c>
      <c r="BL129" s="8">
        <f>SUM(NewControlsCapital!BM$2:BM$50)-SUMIF(NewControlsCapital!$B$2:$B$50,"GR3",NewControlsCapital!BM$2:BM$50)-SUMIF(NewControlsCapital!$A$2:$A$50,"GR",NewControlsCapital!BM$2:BM$50)-SUMIF(NewControlsCapital!$A$2:$A$50,"CR",NewControlsCapital!BM$2:BM$50)-SUMIF(NewControlsCapital!$B$2:$B$50,"MC1",NewControlsCapital!BM$2:BM$50)-SUMIF(NewControlsCapital!$B$2:$B$50,"MC2",NewControlsCapital!BM$2:BM$50)</f>
        <v>0</v>
      </c>
      <c r="BM129" s="8">
        <f>SUM(NewControlsCapital!BN$2:BN$50)-SUMIF(NewControlsCapital!$B$2:$B$50,"GR3",NewControlsCapital!BN$2:BN$50)-SUMIF(NewControlsCapital!$A$2:$A$50,"GR",NewControlsCapital!BN$2:BN$50)-SUMIF(NewControlsCapital!$A$2:$A$50,"CR",NewControlsCapital!BN$2:BN$50)-SUMIF(NewControlsCapital!$B$2:$B$50,"MC1",NewControlsCapital!BN$2:BN$50)-SUMIF(NewControlsCapital!$B$2:$B$50,"MC2",NewControlsCapital!BN$2:BN$50)</f>
        <v>0</v>
      </c>
      <c r="BN129" s="8">
        <f>SUM(NewControlsCapital!BO$2:BO$50)-SUMIF(NewControlsCapital!$B$2:$B$50,"GR3",NewControlsCapital!BO$2:BO$50)-SUMIF(NewControlsCapital!$A$2:$A$50,"GR",NewControlsCapital!BO$2:BO$50)-SUMIF(NewControlsCapital!$A$2:$A$50,"CR",NewControlsCapital!BO$2:BO$50)-SUMIF(NewControlsCapital!$B$2:$B$50,"MC1",NewControlsCapital!BO$2:BO$50)-SUMIF(NewControlsCapital!$B$2:$B$50,"MC2",NewControlsCapital!BO$2:BO$50)</f>
        <v>0</v>
      </c>
      <c r="BO129" s="8">
        <f>SUM(NewControlsCapital!BP$2:BP$50)-SUMIF(NewControlsCapital!$B$2:$B$50,"GR3",NewControlsCapital!BP$2:BP$50)-SUMIF(NewControlsCapital!$A$2:$A$50,"GR",NewControlsCapital!BP$2:BP$50)-SUMIF(NewControlsCapital!$A$2:$A$50,"CR",NewControlsCapital!BP$2:BP$50)-SUMIF(NewControlsCapital!$B$2:$B$50,"MC1",NewControlsCapital!BP$2:BP$50)-SUMIF(NewControlsCapital!$B$2:$B$50,"MC2",NewControlsCapital!BP$2:BP$50)</f>
        <v>0</v>
      </c>
      <c r="BP129" s="8">
        <f>SUM(NewControlsCapital!BQ$2:BQ$50)-SUMIF(NewControlsCapital!$B$2:$B$50,"GR3",NewControlsCapital!BQ$2:BQ$50)-SUMIF(NewControlsCapital!$A$2:$A$50,"GR",NewControlsCapital!BQ$2:BQ$50)-SUMIF(NewControlsCapital!$A$2:$A$50,"CR",NewControlsCapital!BQ$2:BQ$50)-SUMIF(NewControlsCapital!$B$2:$B$50,"MC1",NewControlsCapital!BQ$2:BQ$50)-SUMIF(NewControlsCapital!$B$2:$B$50,"MC2",NewControlsCapital!BQ$2:BQ$50)</f>
        <v>0</v>
      </c>
      <c r="BQ129" s="8">
        <f>SUM(NewControlsCapital!BR$2:BR$50)-SUMIF(NewControlsCapital!$B$2:$B$50,"GR3",NewControlsCapital!BR$2:BR$50)-SUMIF(NewControlsCapital!$A$2:$A$50,"GR",NewControlsCapital!BR$2:BR$50)-SUMIF(NewControlsCapital!$A$2:$A$50,"CR",NewControlsCapital!BR$2:BR$50)-SUMIF(NewControlsCapital!$B$2:$B$50,"MC1",NewControlsCapital!BR$2:BR$50)-SUMIF(NewControlsCapital!$B$2:$B$50,"MC2",NewControlsCapital!BR$2:BR$50)</f>
        <v>0</v>
      </c>
      <c r="BR129" s="8">
        <f>SUM(NewControlsCapital!BS$2:BS$50)-SUMIF(NewControlsCapital!$B$2:$B$50,"GR3",NewControlsCapital!BS$2:BS$50)-SUMIF(NewControlsCapital!$A$2:$A$50,"GR",NewControlsCapital!BS$2:BS$50)-SUMIF(NewControlsCapital!$A$2:$A$50,"CR",NewControlsCapital!BS$2:BS$50)-SUMIF(NewControlsCapital!$B$2:$B$50,"MC1",NewControlsCapital!BS$2:BS$50)-SUMIF(NewControlsCapital!$B$2:$B$50,"MC2",NewControlsCapital!BS$2:BS$50)</f>
        <v>0</v>
      </c>
      <c r="BS129" s="8">
        <f>SUM(NewControlsCapital!BT$2:BT$50)-SUMIF(NewControlsCapital!$B$2:$B$50,"GR3",NewControlsCapital!BT$2:BT$50)-SUMIF(NewControlsCapital!$A$2:$A$50,"GR",NewControlsCapital!BT$2:BT$50)-SUMIF(NewControlsCapital!$A$2:$A$50,"CR",NewControlsCapital!BT$2:BT$50)-SUMIF(NewControlsCapital!$B$2:$B$50,"MC1",NewControlsCapital!BT$2:BT$50)-SUMIF(NewControlsCapital!$B$2:$B$50,"MC2",NewControlsCapital!BT$2:BT$50)</f>
        <v>0</v>
      </c>
    </row>
    <row r="130" spans="2:71" x14ac:dyDescent="0.3">
      <c r="B130" s="24" t="str">
        <f t="shared" si="58"/>
        <v>Retire TY GR CR and BR1-2</v>
      </c>
      <c r="C130" s="23">
        <f t="shared" ref="C130:C131" si="59">(D130+NPV($C$2,E130:AG130))/1000</f>
        <v>2187.1777912029197</v>
      </c>
      <c r="D130" s="8">
        <f>SUM(NewControlsCapital!E$2:E$50)-SUMIF(NewControlsCapital!$B$2:$B$50,"GR3",NewControlsCapital!E$2:E$50)-SUMIF(NewControlsCapital!$A$2:$A$50,"GR",NewControlsCapital!E$2:E$50)-SUMIF(NewControlsCapital!$A$2:$A$50,"CR",NewControlsCapital!E$2:E$50)-SUMIF(NewControlsCapital!$B$2:$B$50,"BR1",NewControlsCapital!E$2:E$50)-SUMIF(NewControlsCapital!$B$2:$B$50,"BR2",NewControlsCapital!E$2:E$50)</f>
        <v>1296.6013300000004</v>
      </c>
      <c r="E130" s="8">
        <f>SUM(NewControlsCapital!F$2:F$50)-SUMIF(NewControlsCapital!$B$2:$B$50,"GR3",NewControlsCapital!F$2:F$50)-SUMIF(NewControlsCapital!$A$2:$A$50,"GR",NewControlsCapital!F$2:F$50)-SUMIF(NewControlsCapital!$A$2:$A$50,"CR",NewControlsCapital!F$2:F$50)-SUMIF(NewControlsCapital!$B$2:$B$50,"BR1",NewControlsCapital!F$2:F$50)-SUMIF(NewControlsCapital!$B$2:$B$50,"BR2",NewControlsCapital!F$2:F$50)</f>
        <v>29048.656699999996</v>
      </c>
      <c r="F130" s="8">
        <f>SUM(NewControlsCapital!G$2:G$50)-SUMIF(NewControlsCapital!$B$2:$B$50,"GR3",NewControlsCapital!G$2:G$50)-SUMIF(NewControlsCapital!$A$2:$A$50,"GR",NewControlsCapital!G$2:G$50)-SUMIF(NewControlsCapital!$A$2:$A$50,"CR",NewControlsCapital!G$2:G$50)-SUMIF(NewControlsCapital!$B$2:$B$50,"BR1",NewControlsCapital!G$2:G$50)-SUMIF(NewControlsCapital!$B$2:$B$50,"BR2",NewControlsCapital!G$2:G$50)</f>
        <v>84428.876080000016</v>
      </c>
      <c r="G130" s="8">
        <f>SUM(NewControlsCapital!H$2:H$50)-SUMIF(NewControlsCapital!$B$2:$B$50,"GR3",NewControlsCapital!H$2:H$50)-SUMIF(NewControlsCapital!$A$2:$A$50,"GR",NewControlsCapital!H$2:H$50)-SUMIF(NewControlsCapital!$A$2:$A$50,"CR",NewControlsCapital!H$2:H$50)-SUMIF(NewControlsCapital!$B$2:$B$50,"BR1",NewControlsCapital!H$2:H$50)-SUMIF(NewControlsCapital!$B$2:$B$50,"BR2",NewControlsCapital!H$2:H$50)</f>
        <v>154483.54919999992</v>
      </c>
      <c r="H130" s="8">
        <f>SUM(NewControlsCapital!I$2:I$50)-SUMIF(NewControlsCapital!$B$2:$B$50,"GR3",NewControlsCapital!I$2:I$50)-SUMIF(NewControlsCapital!$A$2:$A$50,"GR",NewControlsCapital!I$2:I$50)-SUMIF(NewControlsCapital!$A$2:$A$50,"CR",NewControlsCapital!I$2:I$50)-SUMIF(NewControlsCapital!$B$2:$B$50,"BR1",NewControlsCapital!I$2:I$50)-SUMIF(NewControlsCapital!$B$2:$B$50,"BR2",NewControlsCapital!I$2:I$50)</f>
        <v>251356.08709999995</v>
      </c>
      <c r="I130" s="8">
        <f>SUM(NewControlsCapital!J$2:J$50)-SUMIF(NewControlsCapital!$B$2:$B$50,"GR3",NewControlsCapital!J$2:J$50)-SUMIF(NewControlsCapital!$A$2:$A$50,"GR",NewControlsCapital!J$2:J$50)-SUMIF(NewControlsCapital!$A$2:$A$50,"CR",NewControlsCapital!J$2:J$50)-SUMIF(NewControlsCapital!$B$2:$B$50,"BR1",NewControlsCapital!J$2:J$50)-SUMIF(NewControlsCapital!$B$2:$B$50,"BR2",NewControlsCapital!J$2:J$50)</f>
        <v>280897.66330000007</v>
      </c>
      <c r="J130" s="8">
        <f>SUM(NewControlsCapital!K$2:K$50)-SUMIF(NewControlsCapital!$B$2:$B$50,"GR3",NewControlsCapital!K$2:K$50)-SUMIF(NewControlsCapital!$A$2:$A$50,"GR",NewControlsCapital!K$2:K$50)-SUMIF(NewControlsCapital!$A$2:$A$50,"CR",NewControlsCapital!K$2:K$50)-SUMIF(NewControlsCapital!$B$2:$B$50,"BR1",NewControlsCapital!K$2:K$50)-SUMIF(NewControlsCapital!$B$2:$B$50,"BR2",NewControlsCapital!K$2:K$50)</f>
        <v>269407.93600000005</v>
      </c>
      <c r="K130" s="8">
        <f>SUM(NewControlsCapital!L$2:L$50)-SUMIF(NewControlsCapital!$B$2:$B$50,"GR3",NewControlsCapital!L$2:L$50)-SUMIF(NewControlsCapital!$A$2:$A$50,"GR",NewControlsCapital!L$2:L$50)-SUMIF(NewControlsCapital!$A$2:$A$50,"CR",NewControlsCapital!L$2:L$50)-SUMIF(NewControlsCapital!$B$2:$B$50,"BR1",NewControlsCapital!L$2:L$50)-SUMIF(NewControlsCapital!$B$2:$B$50,"BR2",NewControlsCapital!L$2:L$50)</f>
        <v>256342.79830000008</v>
      </c>
      <c r="L130" s="8">
        <f>SUM(NewControlsCapital!M$2:M$50)-SUMIF(NewControlsCapital!$B$2:$B$50,"GR3",NewControlsCapital!M$2:M$50)-SUMIF(NewControlsCapital!$A$2:$A$50,"GR",NewControlsCapital!M$2:M$50)-SUMIF(NewControlsCapital!$A$2:$A$50,"CR",NewControlsCapital!M$2:M$50)-SUMIF(NewControlsCapital!$B$2:$B$50,"BR1",NewControlsCapital!M$2:M$50)-SUMIF(NewControlsCapital!$B$2:$B$50,"BR2",NewControlsCapital!M$2:M$50)</f>
        <v>244167.94170000011</v>
      </c>
      <c r="M130" s="8">
        <f>SUM(NewControlsCapital!N$2:N$50)-SUMIF(NewControlsCapital!$B$2:$B$50,"GR3",NewControlsCapital!N$2:N$50)-SUMIF(NewControlsCapital!$A$2:$A$50,"GR",NewControlsCapital!N$2:N$50)-SUMIF(NewControlsCapital!$A$2:$A$50,"CR",NewControlsCapital!N$2:N$50)-SUMIF(NewControlsCapital!$B$2:$B$50,"BR1",NewControlsCapital!N$2:N$50)-SUMIF(NewControlsCapital!$B$2:$B$50,"BR2",NewControlsCapital!N$2:N$50)</f>
        <v>232316.44029999993</v>
      </c>
      <c r="N130" s="8">
        <f>SUM(NewControlsCapital!O$2:O$50)-SUMIF(NewControlsCapital!$B$2:$B$50,"GR3",NewControlsCapital!O$2:O$50)-SUMIF(NewControlsCapital!$A$2:$A$50,"GR",NewControlsCapital!O$2:O$50)-SUMIF(NewControlsCapital!$A$2:$A$50,"CR",NewControlsCapital!O$2:O$50)-SUMIF(NewControlsCapital!$B$2:$B$50,"BR1",NewControlsCapital!O$2:O$50)-SUMIF(NewControlsCapital!$B$2:$B$50,"BR2",NewControlsCapital!O$2:O$50)</f>
        <v>220553.50910000005</v>
      </c>
      <c r="O130" s="8">
        <f>SUM(NewControlsCapital!P$2:P$50)-SUMIF(NewControlsCapital!$B$2:$B$50,"GR3",NewControlsCapital!P$2:P$50)-SUMIF(NewControlsCapital!$A$2:$A$50,"GR",NewControlsCapital!P$2:P$50)-SUMIF(NewControlsCapital!$A$2:$A$50,"CR",NewControlsCapital!P$2:P$50)-SUMIF(NewControlsCapital!$B$2:$B$50,"BR1",NewControlsCapital!P$2:P$50)-SUMIF(NewControlsCapital!$B$2:$B$50,"BR2",NewControlsCapital!P$2:P$50)</f>
        <v>208790.58430000002</v>
      </c>
      <c r="P130" s="8">
        <f>SUM(NewControlsCapital!Q$2:Q$50)-SUMIF(NewControlsCapital!$B$2:$B$50,"GR3",NewControlsCapital!Q$2:Q$50)-SUMIF(NewControlsCapital!$A$2:$A$50,"GR",NewControlsCapital!Q$2:Q$50)-SUMIF(NewControlsCapital!$A$2:$A$50,"CR",NewControlsCapital!Q$2:Q$50)-SUMIF(NewControlsCapital!$B$2:$B$50,"BR1",NewControlsCapital!Q$2:Q$50)-SUMIF(NewControlsCapital!$B$2:$B$50,"BR2",NewControlsCapital!Q$2:Q$50)</f>
        <v>197027.64572999999</v>
      </c>
      <c r="Q130" s="8">
        <f>SUM(NewControlsCapital!R$2:R$50)-SUMIF(NewControlsCapital!$B$2:$B$50,"GR3",NewControlsCapital!R$2:R$50)-SUMIF(NewControlsCapital!$A$2:$A$50,"GR",NewControlsCapital!R$2:R$50)-SUMIF(NewControlsCapital!$A$2:$A$50,"CR",NewControlsCapital!R$2:R$50)-SUMIF(NewControlsCapital!$B$2:$B$50,"BR1",NewControlsCapital!R$2:R$50)-SUMIF(NewControlsCapital!$B$2:$B$50,"BR2",NewControlsCapital!R$2:R$50)</f>
        <v>185272.70096000002</v>
      </c>
      <c r="R130" s="8">
        <f>SUM(NewControlsCapital!S$2:S$50)-SUMIF(NewControlsCapital!$B$2:$B$50,"GR3",NewControlsCapital!S$2:S$50)-SUMIF(NewControlsCapital!$A$2:$A$50,"GR",NewControlsCapital!S$2:S$50)-SUMIF(NewControlsCapital!$A$2:$A$50,"CR",NewControlsCapital!S$2:S$50)-SUMIF(NewControlsCapital!$B$2:$B$50,"BR1",NewControlsCapital!S$2:S$50)-SUMIF(NewControlsCapital!$B$2:$B$50,"BR2",NewControlsCapital!S$2:S$50)</f>
        <v>173751.31170000002</v>
      </c>
      <c r="S130" s="8">
        <f>SUM(NewControlsCapital!T$2:T$50)-SUMIF(NewControlsCapital!$B$2:$B$50,"GR3",NewControlsCapital!T$2:T$50)-SUMIF(NewControlsCapital!$A$2:$A$50,"GR",NewControlsCapital!T$2:T$50)-SUMIF(NewControlsCapital!$A$2:$A$50,"CR",NewControlsCapital!T$2:T$50)-SUMIF(NewControlsCapital!$B$2:$B$50,"BR1",NewControlsCapital!T$2:T$50)-SUMIF(NewControlsCapital!$B$2:$B$50,"BR2",NewControlsCapital!T$2:T$50)</f>
        <v>164495.95955000003</v>
      </c>
      <c r="T130" s="8">
        <f>SUM(NewControlsCapital!U$2:U$50)-SUMIF(NewControlsCapital!$B$2:$B$50,"GR3",NewControlsCapital!U$2:U$50)-SUMIF(NewControlsCapital!$A$2:$A$50,"GR",NewControlsCapital!U$2:U$50)-SUMIF(NewControlsCapital!$A$2:$A$50,"CR",NewControlsCapital!U$2:U$50)-SUMIF(NewControlsCapital!$B$2:$B$50,"BR1",NewControlsCapital!U$2:U$50)-SUMIF(NewControlsCapital!$B$2:$B$50,"BR2",NewControlsCapital!U$2:U$50)</f>
        <v>157755.24909999999</v>
      </c>
      <c r="U130" s="8">
        <f>SUM(NewControlsCapital!V$2:V$50)-SUMIF(NewControlsCapital!$B$2:$B$50,"GR3",NewControlsCapital!V$2:V$50)-SUMIF(NewControlsCapital!$A$2:$A$50,"GR",NewControlsCapital!V$2:V$50)-SUMIF(NewControlsCapital!$A$2:$A$50,"CR",NewControlsCapital!V$2:V$50)-SUMIF(NewControlsCapital!$B$2:$B$50,"BR1",NewControlsCapital!V$2:V$50)-SUMIF(NewControlsCapital!$B$2:$B$50,"BR2",NewControlsCapital!V$2:V$50)</f>
        <v>152108.73084999999</v>
      </c>
      <c r="V130" s="8">
        <f>SUM(NewControlsCapital!W$2:W$50)-SUMIF(NewControlsCapital!$B$2:$B$50,"GR3",NewControlsCapital!W$2:W$50)-SUMIF(NewControlsCapital!$A$2:$A$50,"GR",NewControlsCapital!W$2:W$50)-SUMIF(NewControlsCapital!$A$2:$A$50,"CR",NewControlsCapital!W$2:W$50)-SUMIF(NewControlsCapital!$B$2:$B$50,"BR1",NewControlsCapital!W$2:W$50)-SUMIF(NewControlsCapital!$B$2:$B$50,"BR2",NewControlsCapital!W$2:W$50)</f>
        <v>147082.09759000002</v>
      </c>
      <c r="W130" s="8">
        <f>SUM(NewControlsCapital!X$2:X$50)-SUMIF(NewControlsCapital!$B$2:$B$50,"GR3",NewControlsCapital!X$2:X$50)-SUMIF(NewControlsCapital!$A$2:$A$50,"GR",NewControlsCapital!X$2:X$50)-SUMIF(NewControlsCapital!$A$2:$A$50,"CR",NewControlsCapital!X$2:X$50)-SUMIF(NewControlsCapital!$B$2:$B$50,"BR1",NewControlsCapital!X$2:X$50)-SUMIF(NewControlsCapital!$B$2:$B$50,"BR2",NewControlsCapital!X$2:X$50)</f>
        <v>142055.45044000004</v>
      </c>
      <c r="X130" s="8">
        <f>SUM(NewControlsCapital!Y$2:Y$50)-SUMIF(NewControlsCapital!$B$2:$B$50,"GR3",NewControlsCapital!Y$2:Y$50)-SUMIF(NewControlsCapital!$A$2:$A$50,"GR",NewControlsCapital!Y$2:Y$50)-SUMIF(NewControlsCapital!$A$2:$A$50,"CR",NewControlsCapital!Y$2:Y$50)-SUMIF(NewControlsCapital!$B$2:$B$50,"BR1",NewControlsCapital!Y$2:Y$50)-SUMIF(NewControlsCapital!$B$2:$B$50,"BR2",NewControlsCapital!Y$2:Y$50)</f>
        <v>137028.81609000001</v>
      </c>
      <c r="Y130" s="8">
        <f>SUM(NewControlsCapital!Z$2:Z$50)-SUMIF(NewControlsCapital!$B$2:$B$50,"GR3",NewControlsCapital!Z$2:Z$50)-SUMIF(NewControlsCapital!$A$2:$A$50,"GR",NewControlsCapital!Z$2:Z$50)-SUMIF(NewControlsCapital!$A$2:$A$50,"CR",NewControlsCapital!Z$2:Z$50)-SUMIF(NewControlsCapital!$B$2:$B$50,"BR1",NewControlsCapital!Z$2:Z$50)-SUMIF(NewControlsCapital!$B$2:$B$50,"BR2",NewControlsCapital!Z$2:Z$50)</f>
        <v>132002.17563000001</v>
      </c>
      <c r="Z130" s="8">
        <f>SUM(NewControlsCapital!AA$2:AA$50)-SUMIF(NewControlsCapital!$B$2:$B$50,"GR3",NewControlsCapital!AA$2:AA$50)-SUMIF(NewControlsCapital!$A$2:$A$50,"GR",NewControlsCapital!AA$2:AA$50)-SUMIF(NewControlsCapital!$A$2:$A$50,"CR",NewControlsCapital!AA$2:AA$50)-SUMIF(NewControlsCapital!$B$2:$B$50,"BR1",NewControlsCapital!AA$2:AA$50)-SUMIF(NewControlsCapital!$B$2:$B$50,"BR2",NewControlsCapital!AA$2:AA$50)</f>
        <v>126975.53138000004</v>
      </c>
      <c r="AA130" s="8">
        <f>SUM(NewControlsCapital!AB$2:AB$50)-SUMIF(NewControlsCapital!$B$2:$B$50,"GR3",NewControlsCapital!AB$2:AB$50)-SUMIF(NewControlsCapital!$A$2:$A$50,"GR",NewControlsCapital!AB$2:AB$50)-SUMIF(NewControlsCapital!$A$2:$A$50,"CR",NewControlsCapital!AB$2:AB$50)-SUMIF(NewControlsCapital!$B$2:$B$50,"BR1",NewControlsCapital!AB$2:AB$50)-SUMIF(NewControlsCapital!$B$2:$B$50,"BR2",NewControlsCapital!AB$2:AB$50)</f>
        <v>121948.89453000011</v>
      </c>
      <c r="AB130" s="8">
        <f>SUM(NewControlsCapital!AC$2:AC$50)-SUMIF(NewControlsCapital!$B$2:$B$50,"GR3",NewControlsCapital!AC$2:AC$50)-SUMIF(NewControlsCapital!$A$2:$A$50,"GR",NewControlsCapital!AC$2:AC$50)-SUMIF(NewControlsCapital!$A$2:$A$50,"CR",NewControlsCapital!AC$2:AC$50)-SUMIF(NewControlsCapital!$B$2:$B$50,"BR1",NewControlsCapital!AC$2:AC$50)-SUMIF(NewControlsCapital!$B$2:$B$50,"BR2",NewControlsCapital!AC$2:AC$50)</f>
        <v>116922.26537000001</v>
      </c>
      <c r="AC130" s="8">
        <f>SUM(NewControlsCapital!AD$2:AD$50)-SUMIF(NewControlsCapital!$B$2:$B$50,"GR3",NewControlsCapital!AD$2:AD$50)-SUMIF(NewControlsCapital!$A$2:$A$50,"GR",NewControlsCapital!AD$2:AD$50)-SUMIF(NewControlsCapital!$A$2:$A$50,"CR",NewControlsCapital!AD$2:AD$50)-SUMIF(NewControlsCapital!$B$2:$B$50,"BR1",NewControlsCapital!AD$2:AD$50)-SUMIF(NewControlsCapital!$B$2:$B$50,"BR2",NewControlsCapital!AD$2:AD$50)</f>
        <v>101791.56312999998</v>
      </c>
      <c r="AD130" s="8">
        <f>SUM(NewControlsCapital!AE$2:AE$50)-SUMIF(NewControlsCapital!$B$2:$B$50,"GR3",NewControlsCapital!AE$2:AE$50)-SUMIF(NewControlsCapital!$A$2:$A$50,"GR",NewControlsCapital!AE$2:AE$50)-SUMIF(NewControlsCapital!$A$2:$A$50,"CR",NewControlsCapital!AE$2:AE$50)-SUMIF(NewControlsCapital!$B$2:$B$50,"BR1",NewControlsCapital!AE$2:AE$50)-SUMIF(NewControlsCapital!$B$2:$B$50,"BR2",NewControlsCapital!AE$2:AE$50)</f>
        <v>92373.031389284399</v>
      </c>
      <c r="AE130" s="8">
        <f>SUM(NewControlsCapital!AF$2:AF$50)-SUMIF(NewControlsCapital!$B$2:$B$50,"GR3",NewControlsCapital!AF$2:AF$50)-SUMIF(NewControlsCapital!$A$2:$A$50,"GR",NewControlsCapital!AF$2:AF$50)-SUMIF(NewControlsCapital!$A$2:$A$50,"CR",NewControlsCapital!AF$2:AF$50)-SUMIF(NewControlsCapital!$B$2:$B$50,"BR1",NewControlsCapital!AF$2:AF$50)-SUMIF(NewControlsCapital!$B$2:$B$50,"BR2",NewControlsCapital!AF$2:AF$50)</f>
        <v>88203.956829284361</v>
      </c>
      <c r="AF130" s="8">
        <f>SUM(NewControlsCapital!AG$2:AG$50)-SUMIF(NewControlsCapital!$B$2:$B$50,"GR3",NewControlsCapital!AG$2:AG$50)-SUMIF(NewControlsCapital!$A$2:$A$50,"GR",NewControlsCapital!AG$2:AG$50)-SUMIF(NewControlsCapital!$A$2:$A$50,"CR",NewControlsCapital!AG$2:AG$50)-SUMIF(NewControlsCapital!$B$2:$B$50,"BR1",NewControlsCapital!AG$2:AG$50)-SUMIF(NewControlsCapital!$B$2:$B$50,"BR2",NewControlsCapital!AG$2:AG$50)</f>
        <v>76249.631744113925</v>
      </c>
      <c r="AG130" s="8">
        <f>SUM(NewControlsCapital!AH$2:AH$50)-SUMIF(NewControlsCapital!$B$2:$B$50,"GR3",NewControlsCapital!AH$2:AH$50)-SUMIF(NewControlsCapital!$A$2:$A$50,"GR",NewControlsCapital!AH$2:AH$50)-SUMIF(NewControlsCapital!$A$2:$A$50,"CR",NewControlsCapital!AH$2:AH$50)-SUMIF(NewControlsCapital!$B$2:$B$50,"BR1",NewControlsCapital!AH$2:AH$50)-SUMIF(NewControlsCapital!$B$2:$B$50,"BR2",NewControlsCapital!AH$2:AH$50)</f>
        <v>62454.037536337288</v>
      </c>
      <c r="AH130" s="8">
        <f>SUM(NewControlsCapital!AI$2:AI$50)-SUMIF(NewControlsCapital!$B$2:$B$50,"GR3",NewControlsCapital!AI$2:AI$50)-SUMIF(NewControlsCapital!$A$2:$A$50,"GR",NewControlsCapital!AI$2:AI$50)-SUMIF(NewControlsCapital!$A$2:$A$50,"CR",NewControlsCapital!AI$2:AI$50)-SUMIF(NewControlsCapital!$B$2:$B$50,"BR1",NewControlsCapital!AI$2:AI$50)-SUMIF(NewControlsCapital!$B$2:$B$50,"BR2",NewControlsCapital!AI$2:AI$50)</f>
        <v>44790.158603765078</v>
      </c>
      <c r="AI130" s="8">
        <f>SUM(NewControlsCapital!AJ$2:AJ$50)-SUMIF(NewControlsCapital!$B$2:$B$50,"GR3",NewControlsCapital!AJ$2:AJ$50)-SUMIF(NewControlsCapital!$A$2:$A$50,"GR",NewControlsCapital!AJ$2:AJ$50)-SUMIF(NewControlsCapital!$A$2:$A$50,"CR",NewControlsCapital!AJ$2:AJ$50)-SUMIF(NewControlsCapital!$B$2:$B$50,"BR1",NewControlsCapital!AJ$2:AJ$50)-SUMIF(NewControlsCapital!$B$2:$B$50,"BR2",NewControlsCapital!AJ$2:AJ$50)</f>
        <v>35109.74901961947</v>
      </c>
      <c r="AJ130" s="8">
        <f>SUM(NewControlsCapital!AK$2:AK$50)-SUMIF(NewControlsCapital!$B$2:$B$50,"GR3",NewControlsCapital!AK$2:AK$50)-SUMIF(NewControlsCapital!$A$2:$A$50,"GR",NewControlsCapital!AK$2:AK$50)-SUMIF(NewControlsCapital!$A$2:$A$50,"CR",NewControlsCapital!AK$2:AK$50)-SUMIF(NewControlsCapital!$B$2:$B$50,"BR1",NewControlsCapital!AK$2:AK$50)-SUMIF(NewControlsCapital!$B$2:$B$50,"BR2",NewControlsCapital!AK$2:AK$50)</f>
        <v>31084.788973302479</v>
      </c>
      <c r="AK130" s="8">
        <f>SUM(NewControlsCapital!AL$2:AL$50)-SUMIF(NewControlsCapital!$B$2:$B$50,"GR3",NewControlsCapital!AL$2:AL$50)-SUMIF(NewControlsCapital!$A$2:$A$50,"GR",NewControlsCapital!AL$2:AL$50)-SUMIF(NewControlsCapital!$A$2:$A$50,"CR",NewControlsCapital!AL$2:AL$50)-SUMIF(NewControlsCapital!$B$2:$B$50,"BR1",NewControlsCapital!AL$2:AL$50)-SUMIF(NewControlsCapital!$B$2:$B$50,"BR2",NewControlsCapital!AL$2:AL$50)</f>
        <v>26162.473133302476</v>
      </c>
      <c r="AL130" s="8">
        <f>SUM(NewControlsCapital!AM$2:AM$50)-SUMIF(NewControlsCapital!$B$2:$B$50,"GR3",NewControlsCapital!AM$2:AM$50)-SUMIF(NewControlsCapital!$A$2:$A$50,"GR",NewControlsCapital!AM$2:AM$50)-SUMIF(NewControlsCapital!$A$2:$A$50,"CR",NewControlsCapital!AM$2:AM$50)-SUMIF(NewControlsCapital!$B$2:$B$50,"BR1",NewControlsCapital!AM$2:AM$50)-SUMIF(NewControlsCapital!$B$2:$B$50,"BR2",NewControlsCapital!AM$2:AM$50)</f>
        <v>24904.959104858182</v>
      </c>
      <c r="AM130" s="8">
        <f>SUM(NewControlsCapital!AN$2:AN$50)-SUMIF(NewControlsCapital!$B$2:$B$50,"GR3",NewControlsCapital!AN$2:AN$50)-SUMIF(NewControlsCapital!$A$2:$A$50,"GR",NewControlsCapital!AN$2:AN$50)-SUMIF(NewControlsCapital!$A$2:$A$50,"CR",NewControlsCapital!AN$2:AN$50)-SUMIF(NewControlsCapital!$B$2:$B$50,"BR1",NewControlsCapital!AN$2:AN$50)-SUMIF(NewControlsCapital!$B$2:$B$50,"BR2",NewControlsCapital!AN$2:AN$50)</f>
        <v>25244.599355929957</v>
      </c>
      <c r="AN130" s="8">
        <f>SUM(NewControlsCapital!AO$2:AO$50)-SUMIF(NewControlsCapital!$B$2:$B$50,"GR3",NewControlsCapital!AO$2:AO$50)-SUMIF(NewControlsCapital!$A$2:$A$50,"GR",NewControlsCapital!AO$2:AO$50)-SUMIF(NewControlsCapital!$A$2:$A$50,"CR",NewControlsCapital!AO$2:AO$50)-SUMIF(NewControlsCapital!$B$2:$B$50,"BR1",NewControlsCapital!AO$2:AO$50)-SUMIF(NewControlsCapital!$B$2:$B$50,"BR2",NewControlsCapital!AO$2:AO$50)</f>
        <v>24161.983955929958</v>
      </c>
      <c r="AO130" s="8">
        <f>SUM(NewControlsCapital!AP$2:AP$50)-SUMIF(NewControlsCapital!$B$2:$B$50,"GR3",NewControlsCapital!AP$2:AP$50)-SUMIF(NewControlsCapital!$A$2:$A$50,"GR",NewControlsCapital!AP$2:AP$50)-SUMIF(NewControlsCapital!$A$2:$A$50,"CR",NewControlsCapital!AP$2:AP$50)-SUMIF(NewControlsCapital!$B$2:$B$50,"BR1",NewControlsCapital!AP$2:AP$50)-SUMIF(NewControlsCapital!$B$2:$B$50,"BR2",NewControlsCapital!AP$2:AP$50)</f>
        <v>23079.367755929958</v>
      </c>
      <c r="AP130" s="8">
        <f>SUM(NewControlsCapital!AQ$2:AQ$50)-SUMIF(NewControlsCapital!$B$2:$B$50,"GR3",NewControlsCapital!AQ$2:AQ$50)-SUMIF(NewControlsCapital!$A$2:$A$50,"GR",NewControlsCapital!AQ$2:AQ$50)-SUMIF(NewControlsCapital!$A$2:$A$50,"CR",NewControlsCapital!AQ$2:AQ$50)-SUMIF(NewControlsCapital!$B$2:$B$50,"BR1",NewControlsCapital!AQ$2:AQ$50)-SUMIF(NewControlsCapital!$B$2:$B$50,"BR2",NewControlsCapital!AQ$2:AQ$50)</f>
        <v>21996.751455929963</v>
      </c>
      <c r="AQ130" s="8">
        <f>SUM(NewControlsCapital!AR$2:AR$50)-SUMIF(NewControlsCapital!$B$2:$B$50,"GR3",NewControlsCapital!AR$2:AR$50)-SUMIF(NewControlsCapital!$A$2:$A$50,"GR",NewControlsCapital!AR$2:AR$50)-SUMIF(NewControlsCapital!$A$2:$A$50,"CR",NewControlsCapital!AR$2:AR$50)-SUMIF(NewControlsCapital!$B$2:$B$50,"BR1",NewControlsCapital!AR$2:AR$50)-SUMIF(NewControlsCapital!$B$2:$B$50,"BR2",NewControlsCapital!AR$2:AR$50)</f>
        <v>20583.326455929964</v>
      </c>
      <c r="AR130" s="8">
        <f>SUM(NewControlsCapital!AS$2:AS$50)-SUMIF(NewControlsCapital!$B$2:$B$50,"GR3",NewControlsCapital!AS$2:AS$50)-SUMIF(NewControlsCapital!$A$2:$A$50,"GR",NewControlsCapital!AS$2:AS$50)-SUMIF(NewControlsCapital!$A$2:$A$50,"CR",NewControlsCapital!AS$2:AS$50)-SUMIF(NewControlsCapital!$B$2:$B$50,"BR1",NewControlsCapital!AS$2:AS$50)-SUMIF(NewControlsCapital!$B$2:$B$50,"BR2",NewControlsCapital!AS$2:AS$50)</f>
        <v>17525.939660812048</v>
      </c>
      <c r="AS130" s="8">
        <f>SUM(NewControlsCapital!AT$2:AT$50)-SUMIF(NewControlsCapital!$B$2:$B$50,"GR3",NewControlsCapital!AT$2:AT$50)-SUMIF(NewControlsCapital!$A$2:$A$50,"GR",NewControlsCapital!AT$2:AT$50)-SUMIF(NewControlsCapital!$A$2:$A$50,"CR",NewControlsCapital!AT$2:AT$50)-SUMIF(NewControlsCapital!$B$2:$B$50,"BR1",NewControlsCapital!AT$2:AT$50)-SUMIF(NewControlsCapital!$B$2:$B$50,"BR2",NewControlsCapital!AT$2:AT$50)</f>
        <v>10366.479870538642</v>
      </c>
      <c r="AT130" s="8">
        <f>SUM(NewControlsCapital!AU$2:AU$50)-SUMIF(NewControlsCapital!$B$2:$B$50,"GR3",NewControlsCapital!AU$2:AU$50)-SUMIF(NewControlsCapital!$A$2:$A$50,"GR",NewControlsCapital!AU$2:AU$50)-SUMIF(NewControlsCapital!$A$2:$A$50,"CR",NewControlsCapital!AU$2:AU$50)-SUMIF(NewControlsCapital!$B$2:$B$50,"BR1",NewControlsCapital!AU$2:AU$50)-SUMIF(NewControlsCapital!$B$2:$B$50,"BR2",NewControlsCapital!AU$2:AU$50)</f>
        <v>9048.737101341143</v>
      </c>
      <c r="AU130" s="8">
        <f>SUM(NewControlsCapital!AV$2:AV$50)-SUMIF(NewControlsCapital!$B$2:$B$50,"GR3",NewControlsCapital!AV$2:AV$50)-SUMIF(NewControlsCapital!$A$2:$A$50,"GR",NewControlsCapital!AV$2:AV$50)-SUMIF(NewControlsCapital!$A$2:$A$50,"CR",NewControlsCapital!AV$2:AV$50)-SUMIF(NewControlsCapital!$B$2:$B$50,"BR1",NewControlsCapital!AV$2:AV$50)-SUMIF(NewControlsCapital!$B$2:$B$50,"BR2",NewControlsCapital!AV$2:AV$50)</f>
        <v>4872.9005013411479</v>
      </c>
      <c r="AV130" s="8">
        <f>SUM(NewControlsCapital!AW$2:AW$50)-SUMIF(NewControlsCapital!$B$2:$B$50,"GR3",NewControlsCapital!AW$2:AW$50)-SUMIF(NewControlsCapital!$A$2:$A$50,"GR",NewControlsCapital!AW$2:AW$50)-SUMIF(NewControlsCapital!$A$2:$A$50,"CR",NewControlsCapital!AW$2:AW$50)-SUMIF(NewControlsCapital!$B$2:$B$50,"BR1",NewControlsCapital!AW$2:AW$50)-SUMIF(NewControlsCapital!$B$2:$B$50,"BR2",NewControlsCapital!AW$2:AW$50)</f>
        <v>4421.3378746061489</v>
      </c>
      <c r="AW130" s="8">
        <f>SUM(NewControlsCapital!AX$2:AX$50)-SUMIF(NewControlsCapital!$B$2:$B$50,"GR3",NewControlsCapital!AX$2:AX$50)-SUMIF(NewControlsCapital!$A$2:$A$50,"GR",NewControlsCapital!AX$2:AX$50)-SUMIF(NewControlsCapital!$A$2:$A$50,"CR",NewControlsCapital!AX$2:AX$50)-SUMIF(NewControlsCapital!$B$2:$B$50,"BR1",NewControlsCapital!AX$2:AX$50)-SUMIF(NewControlsCapital!$B$2:$B$50,"BR2",NewControlsCapital!AX$2:AX$50)</f>
        <v>3999.6733881257678</v>
      </c>
      <c r="AX130" s="8">
        <f>SUM(NewControlsCapital!AY$2:AY$50)-SUMIF(NewControlsCapital!$B$2:$B$50,"GR3",NewControlsCapital!AY$2:AY$50)-SUMIF(NewControlsCapital!$A$2:$A$50,"GR",NewControlsCapital!AY$2:AY$50)-SUMIF(NewControlsCapital!$A$2:$A$50,"CR",NewControlsCapital!AY$2:AY$50)-SUMIF(NewControlsCapital!$B$2:$B$50,"BR1",NewControlsCapital!AY$2:AY$50)-SUMIF(NewControlsCapital!$B$2:$B$50,"BR2",NewControlsCapital!AY$2:AY$50)</f>
        <v>3488.9873881257681</v>
      </c>
      <c r="AY130" s="8">
        <f>SUM(NewControlsCapital!AZ$2:AZ$50)-SUMIF(NewControlsCapital!$B$2:$B$50,"GR3",NewControlsCapital!AZ$2:AZ$50)-SUMIF(NewControlsCapital!$A$2:$A$50,"GR",NewControlsCapital!AZ$2:AZ$50)-SUMIF(NewControlsCapital!$A$2:$A$50,"CR",NewControlsCapital!AZ$2:AZ$50)-SUMIF(NewControlsCapital!$B$2:$B$50,"BR1",NewControlsCapital!AZ$2:AZ$50)-SUMIF(NewControlsCapital!$B$2:$B$50,"BR2",NewControlsCapital!AZ$2:AZ$50)</f>
        <v>253.40418812576641</v>
      </c>
      <c r="AZ130" s="8">
        <f>SUM(NewControlsCapital!BA$2:BA$50)-SUMIF(NewControlsCapital!$B$2:$B$50,"GR3",NewControlsCapital!BA$2:BA$50)-SUMIF(NewControlsCapital!$A$2:$A$50,"GR",NewControlsCapital!BA$2:BA$50)-SUMIF(NewControlsCapital!$A$2:$A$50,"CR",NewControlsCapital!BA$2:BA$50)-SUMIF(NewControlsCapital!$B$2:$B$50,"BR1",NewControlsCapital!BA$2:BA$50)-SUMIF(NewControlsCapital!$B$2:$B$50,"BR2",NewControlsCapital!BA$2:BA$50)</f>
        <v>3.9498647665000015E-3</v>
      </c>
      <c r="BA130" s="8">
        <f>SUM(NewControlsCapital!BB$2:BB$50)-SUMIF(NewControlsCapital!$B$2:$B$50,"GR3",NewControlsCapital!BB$2:BB$50)-SUMIF(NewControlsCapital!$A$2:$A$50,"GR",NewControlsCapital!BB$2:BB$50)-SUMIF(NewControlsCapital!$A$2:$A$50,"CR",NewControlsCapital!BB$2:BB$50)-SUMIF(NewControlsCapital!$B$2:$B$50,"BR1",NewControlsCapital!BB$2:BB$50)-SUMIF(NewControlsCapital!$B$2:$B$50,"BR2",NewControlsCapital!BB$2:BB$50)</f>
        <v>0</v>
      </c>
      <c r="BB130" s="8">
        <f>SUM(NewControlsCapital!BC$2:BC$50)-SUMIF(NewControlsCapital!$B$2:$B$50,"GR3",NewControlsCapital!BC$2:BC$50)-SUMIF(NewControlsCapital!$A$2:$A$50,"GR",NewControlsCapital!BC$2:BC$50)-SUMIF(NewControlsCapital!$A$2:$A$50,"CR",NewControlsCapital!BC$2:BC$50)-SUMIF(NewControlsCapital!$B$2:$B$50,"BR1",NewControlsCapital!BC$2:BC$50)-SUMIF(NewControlsCapital!$B$2:$B$50,"BR2",NewControlsCapital!BC$2:BC$50)</f>
        <v>0</v>
      </c>
      <c r="BC130" s="8">
        <f>SUM(NewControlsCapital!BD$2:BD$50)-SUMIF(NewControlsCapital!$B$2:$B$50,"GR3",NewControlsCapital!BD$2:BD$50)-SUMIF(NewControlsCapital!$A$2:$A$50,"GR",NewControlsCapital!BD$2:BD$50)-SUMIF(NewControlsCapital!$A$2:$A$50,"CR",NewControlsCapital!BD$2:BD$50)-SUMIF(NewControlsCapital!$B$2:$B$50,"BR1",NewControlsCapital!BD$2:BD$50)-SUMIF(NewControlsCapital!$B$2:$B$50,"BR2",NewControlsCapital!BD$2:BD$50)</f>
        <v>0</v>
      </c>
      <c r="BD130" s="8">
        <f>SUM(NewControlsCapital!BE$2:BE$50)-SUMIF(NewControlsCapital!$B$2:$B$50,"GR3",NewControlsCapital!BE$2:BE$50)-SUMIF(NewControlsCapital!$A$2:$A$50,"GR",NewControlsCapital!BE$2:BE$50)-SUMIF(NewControlsCapital!$A$2:$A$50,"CR",NewControlsCapital!BE$2:BE$50)-SUMIF(NewControlsCapital!$B$2:$B$50,"BR1",NewControlsCapital!BE$2:BE$50)-SUMIF(NewControlsCapital!$B$2:$B$50,"BR2",NewControlsCapital!BE$2:BE$50)</f>
        <v>0</v>
      </c>
      <c r="BE130" s="8">
        <f>SUM(NewControlsCapital!BF$2:BF$50)-SUMIF(NewControlsCapital!$B$2:$B$50,"GR3",NewControlsCapital!BF$2:BF$50)-SUMIF(NewControlsCapital!$A$2:$A$50,"GR",NewControlsCapital!BF$2:BF$50)-SUMIF(NewControlsCapital!$A$2:$A$50,"CR",NewControlsCapital!BF$2:BF$50)-SUMIF(NewControlsCapital!$B$2:$B$50,"BR1",NewControlsCapital!BF$2:BF$50)-SUMIF(NewControlsCapital!$B$2:$B$50,"BR2",NewControlsCapital!BF$2:BF$50)</f>
        <v>0</v>
      </c>
      <c r="BF130" s="8">
        <f>SUM(NewControlsCapital!BG$2:BG$50)-SUMIF(NewControlsCapital!$B$2:$B$50,"GR3",NewControlsCapital!BG$2:BG$50)-SUMIF(NewControlsCapital!$A$2:$A$50,"GR",NewControlsCapital!BG$2:BG$50)-SUMIF(NewControlsCapital!$A$2:$A$50,"CR",NewControlsCapital!BG$2:BG$50)-SUMIF(NewControlsCapital!$B$2:$B$50,"BR1",NewControlsCapital!BG$2:BG$50)-SUMIF(NewControlsCapital!$B$2:$B$50,"BR2",NewControlsCapital!BG$2:BG$50)</f>
        <v>0</v>
      </c>
      <c r="BG130" s="8">
        <f>SUM(NewControlsCapital!BH$2:BH$50)-SUMIF(NewControlsCapital!$B$2:$B$50,"GR3",NewControlsCapital!BH$2:BH$50)-SUMIF(NewControlsCapital!$A$2:$A$50,"GR",NewControlsCapital!BH$2:BH$50)-SUMIF(NewControlsCapital!$A$2:$A$50,"CR",NewControlsCapital!BH$2:BH$50)-SUMIF(NewControlsCapital!$B$2:$B$50,"BR1",NewControlsCapital!BH$2:BH$50)-SUMIF(NewControlsCapital!$B$2:$B$50,"BR2",NewControlsCapital!BH$2:BH$50)</f>
        <v>0</v>
      </c>
      <c r="BH130" s="8">
        <f>SUM(NewControlsCapital!BI$2:BI$50)-SUMIF(NewControlsCapital!$B$2:$B$50,"GR3",NewControlsCapital!BI$2:BI$50)-SUMIF(NewControlsCapital!$A$2:$A$50,"GR",NewControlsCapital!BI$2:BI$50)-SUMIF(NewControlsCapital!$A$2:$A$50,"CR",NewControlsCapital!BI$2:BI$50)-SUMIF(NewControlsCapital!$B$2:$B$50,"BR1",NewControlsCapital!BI$2:BI$50)-SUMIF(NewControlsCapital!$B$2:$B$50,"BR2",NewControlsCapital!BI$2:BI$50)</f>
        <v>0</v>
      </c>
      <c r="BI130" s="8">
        <f>SUM(NewControlsCapital!BJ$2:BJ$50)-SUMIF(NewControlsCapital!$B$2:$B$50,"GR3",NewControlsCapital!BJ$2:BJ$50)-SUMIF(NewControlsCapital!$A$2:$A$50,"GR",NewControlsCapital!BJ$2:BJ$50)-SUMIF(NewControlsCapital!$A$2:$A$50,"CR",NewControlsCapital!BJ$2:BJ$50)-SUMIF(NewControlsCapital!$B$2:$B$50,"BR1",NewControlsCapital!BJ$2:BJ$50)-SUMIF(NewControlsCapital!$B$2:$B$50,"BR2",NewControlsCapital!BJ$2:BJ$50)</f>
        <v>0</v>
      </c>
      <c r="BJ130" s="8">
        <f>SUM(NewControlsCapital!BK$2:BK$50)-SUMIF(NewControlsCapital!$B$2:$B$50,"GR3",NewControlsCapital!BK$2:BK$50)-SUMIF(NewControlsCapital!$A$2:$A$50,"GR",NewControlsCapital!BK$2:BK$50)-SUMIF(NewControlsCapital!$A$2:$A$50,"CR",NewControlsCapital!BK$2:BK$50)-SUMIF(NewControlsCapital!$B$2:$B$50,"BR1",NewControlsCapital!BK$2:BK$50)-SUMIF(NewControlsCapital!$B$2:$B$50,"BR2",NewControlsCapital!BK$2:BK$50)</f>
        <v>0</v>
      </c>
      <c r="BK130" s="8">
        <f>SUM(NewControlsCapital!BL$2:BL$50)-SUMIF(NewControlsCapital!$B$2:$B$50,"GR3",NewControlsCapital!BL$2:BL$50)-SUMIF(NewControlsCapital!$A$2:$A$50,"GR",NewControlsCapital!BL$2:BL$50)-SUMIF(NewControlsCapital!$A$2:$A$50,"CR",NewControlsCapital!BL$2:BL$50)-SUMIF(NewControlsCapital!$B$2:$B$50,"BR1",NewControlsCapital!BL$2:BL$50)-SUMIF(NewControlsCapital!$B$2:$B$50,"BR2",NewControlsCapital!BL$2:BL$50)</f>
        <v>0</v>
      </c>
      <c r="BL130" s="8">
        <f>SUM(NewControlsCapital!BM$2:BM$50)-SUMIF(NewControlsCapital!$B$2:$B$50,"GR3",NewControlsCapital!BM$2:BM$50)-SUMIF(NewControlsCapital!$A$2:$A$50,"GR",NewControlsCapital!BM$2:BM$50)-SUMIF(NewControlsCapital!$A$2:$A$50,"CR",NewControlsCapital!BM$2:BM$50)-SUMIF(NewControlsCapital!$B$2:$B$50,"BR1",NewControlsCapital!BM$2:BM$50)-SUMIF(NewControlsCapital!$B$2:$B$50,"BR2",NewControlsCapital!BM$2:BM$50)</f>
        <v>0</v>
      </c>
      <c r="BM130" s="8">
        <f>SUM(NewControlsCapital!BN$2:BN$50)-SUMIF(NewControlsCapital!$B$2:$B$50,"GR3",NewControlsCapital!BN$2:BN$50)-SUMIF(NewControlsCapital!$A$2:$A$50,"GR",NewControlsCapital!BN$2:BN$50)-SUMIF(NewControlsCapital!$A$2:$A$50,"CR",NewControlsCapital!BN$2:BN$50)-SUMIF(NewControlsCapital!$B$2:$B$50,"BR1",NewControlsCapital!BN$2:BN$50)-SUMIF(NewControlsCapital!$B$2:$B$50,"BR2",NewControlsCapital!BN$2:BN$50)</f>
        <v>0</v>
      </c>
      <c r="BN130" s="8">
        <f>SUM(NewControlsCapital!BO$2:BO$50)-SUMIF(NewControlsCapital!$B$2:$B$50,"GR3",NewControlsCapital!BO$2:BO$50)-SUMIF(NewControlsCapital!$A$2:$A$50,"GR",NewControlsCapital!BO$2:BO$50)-SUMIF(NewControlsCapital!$A$2:$A$50,"CR",NewControlsCapital!BO$2:BO$50)-SUMIF(NewControlsCapital!$B$2:$B$50,"BR1",NewControlsCapital!BO$2:BO$50)-SUMIF(NewControlsCapital!$B$2:$B$50,"BR2",NewControlsCapital!BO$2:BO$50)</f>
        <v>0</v>
      </c>
      <c r="BO130" s="8">
        <f>SUM(NewControlsCapital!BP$2:BP$50)-SUMIF(NewControlsCapital!$B$2:$B$50,"GR3",NewControlsCapital!BP$2:BP$50)-SUMIF(NewControlsCapital!$A$2:$A$50,"GR",NewControlsCapital!BP$2:BP$50)-SUMIF(NewControlsCapital!$A$2:$A$50,"CR",NewControlsCapital!BP$2:BP$50)-SUMIF(NewControlsCapital!$B$2:$B$50,"BR1",NewControlsCapital!BP$2:BP$50)-SUMIF(NewControlsCapital!$B$2:$B$50,"BR2",NewControlsCapital!BP$2:BP$50)</f>
        <v>0</v>
      </c>
      <c r="BP130" s="8">
        <f>SUM(NewControlsCapital!BQ$2:BQ$50)-SUMIF(NewControlsCapital!$B$2:$B$50,"GR3",NewControlsCapital!BQ$2:BQ$50)-SUMIF(NewControlsCapital!$A$2:$A$50,"GR",NewControlsCapital!BQ$2:BQ$50)-SUMIF(NewControlsCapital!$A$2:$A$50,"CR",NewControlsCapital!BQ$2:BQ$50)-SUMIF(NewControlsCapital!$B$2:$B$50,"BR1",NewControlsCapital!BQ$2:BQ$50)-SUMIF(NewControlsCapital!$B$2:$B$50,"BR2",NewControlsCapital!BQ$2:BQ$50)</f>
        <v>0</v>
      </c>
      <c r="BQ130" s="8">
        <f>SUM(NewControlsCapital!BR$2:BR$50)-SUMIF(NewControlsCapital!$B$2:$B$50,"GR3",NewControlsCapital!BR$2:BR$50)-SUMIF(NewControlsCapital!$A$2:$A$50,"GR",NewControlsCapital!BR$2:BR$50)-SUMIF(NewControlsCapital!$A$2:$A$50,"CR",NewControlsCapital!BR$2:BR$50)-SUMIF(NewControlsCapital!$B$2:$B$50,"BR1",NewControlsCapital!BR$2:BR$50)-SUMIF(NewControlsCapital!$B$2:$B$50,"BR2",NewControlsCapital!BR$2:BR$50)</f>
        <v>0</v>
      </c>
      <c r="BR130" s="8">
        <f>SUM(NewControlsCapital!BS$2:BS$50)-SUMIF(NewControlsCapital!$B$2:$B$50,"GR3",NewControlsCapital!BS$2:BS$50)-SUMIF(NewControlsCapital!$A$2:$A$50,"GR",NewControlsCapital!BS$2:BS$50)-SUMIF(NewControlsCapital!$A$2:$A$50,"CR",NewControlsCapital!BS$2:BS$50)-SUMIF(NewControlsCapital!$B$2:$B$50,"BR1",NewControlsCapital!BS$2:BS$50)-SUMIF(NewControlsCapital!$B$2:$B$50,"BR2",NewControlsCapital!BS$2:BS$50)</f>
        <v>0</v>
      </c>
      <c r="BS130" s="8">
        <f>SUM(NewControlsCapital!BT$2:BT$50)-SUMIF(NewControlsCapital!$B$2:$B$50,"GR3",NewControlsCapital!BT$2:BT$50)-SUMIF(NewControlsCapital!$A$2:$A$50,"GR",NewControlsCapital!BT$2:BT$50)-SUMIF(NewControlsCapital!$A$2:$A$50,"CR",NewControlsCapital!BT$2:BT$50)-SUMIF(NewControlsCapital!$B$2:$B$50,"BR1",NewControlsCapital!BT$2:BT$50)-SUMIF(NewControlsCapital!$B$2:$B$50,"BR2",NewControlsCapital!BT$2:BT$50)</f>
        <v>0</v>
      </c>
    </row>
    <row r="131" spans="2:71" x14ac:dyDescent="0.3">
      <c r="B131" s="24" t="str">
        <f t="shared" si="58"/>
        <v>Retire TY GR CR BR1-2 and MC1-2</v>
      </c>
      <c r="C131" s="23">
        <f t="shared" si="59"/>
        <v>1520.8079026485418</v>
      </c>
      <c r="D131" s="8">
        <f>SUM(NewControlsCapital!E$2:E$50)-SUMIF(NewControlsCapital!$B$2:$B$50,"GR3",NewControlsCapital!E$2:E$50)-SUMIF(NewControlsCapital!$A$2:$A$50,"GR",NewControlsCapital!E$2:E$50)-SUMIF(NewControlsCapital!$A$2:$A$50,"CR",NewControlsCapital!E$2:E$50)-SUMIF(NewControlsCapital!$B$2:$B$50,"BR1",NewControlsCapital!E$2:E$50)-SUMIF(NewControlsCapital!$B$2:$B$50,"BR2",NewControlsCapital!E$2:E$50)-SUMIF(NewControlsCapital!$B$2:$B$50,"MC1",NewControlsCapital!E$2:E$50)-SUMIF(NewControlsCapital!$B$2:$B$50,"MC2",NewControlsCapital!E$2:E$50)</f>
        <v>1296.6013300000004</v>
      </c>
      <c r="E131" s="8">
        <f>SUM(NewControlsCapital!F$2:F$50)-SUMIF(NewControlsCapital!$B$2:$B$50,"GR3",NewControlsCapital!F$2:F$50)-SUMIF(NewControlsCapital!$A$2:$A$50,"GR",NewControlsCapital!F$2:F$50)-SUMIF(NewControlsCapital!$A$2:$A$50,"CR",NewControlsCapital!F$2:F$50)-SUMIF(NewControlsCapital!$B$2:$B$50,"BR1",NewControlsCapital!F$2:F$50)-SUMIF(NewControlsCapital!$B$2:$B$50,"BR2",NewControlsCapital!F$2:F$50)-SUMIF(NewControlsCapital!$B$2:$B$50,"MC1",NewControlsCapital!F$2:F$50)-SUMIF(NewControlsCapital!$B$2:$B$50,"MC2",NewControlsCapital!F$2:F$50)</f>
        <v>21842.261699999995</v>
      </c>
      <c r="F131" s="8">
        <f>SUM(NewControlsCapital!G$2:G$50)-SUMIF(NewControlsCapital!$B$2:$B$50,"GR3",NewControlsCapital!G$2:G$50)-SUMIF(NewControlsCapital!$A$2:$A$50,"GR",NewControlsCapital!G$2:G$50)-SUMIF(NewControlsCapital!$A$2:$A$50,"CR",NewControlsCapital!G$2:G$50)-SUMIF(NewControlsCapital!$B$2:$B$50,"BR1",NewControlsCapital!G$2:G$50)-SUMIF(NewControlsCapital!$B$2:$B$50,"BR2",NewControlsCapital!G$2:G$50)-SUMIF(NewControlsCapital!$B$2:$B$50,"MC1",NewControlsCapital!G$2:G$50)-SUMIF(NewControlsCapital!$B$2:$B$50,"MC2",NewControlsCapital!G$2:G$50)</f>
        <v>59519.072600000014</v>
      </c>
      <c r="G131" s="8">
        <f>SUM(NewControlsCapital!H$2:H$50)-SUMIF(NewControlsCapital!$B$2:$B$50,"GR3",NewControlsCapital!H$2:H$50)-SUMIF(NewControlsCapital!$A$2:$A$50,"GR",NewControlsCapital!H$2:H$50)-SUMIF(NewControlsCapital!$A$2:$A$50,"CR",NewControlsCapital!H$2:H$50)-SUMIF(NewControlsCapital!$B$2:$B$50,"BR1",NewControlsCapital!H$2:H$50)-SUMIF(NewControlsCapital!$B$2:$B$50,"BR2",NewControlsCapital!H$2:H$50)-SUMIF(NewControlsCapital!$B$2:$B$50,"MC1",NewControlsCapital!H$2:H$50)-SUMIF(NewControlsCapital!$B$2:$B$50,"MC2",NewControlsCapital!H$2:H$50)</f>
        <v>110117.73119999991</v>
      </c>
      <c r="H131" s="8">
        <f>SUM(NewControlsCapital!I$2:I$50)-SUMIF(NewControlsCapital!$B$2:$B$50,"GR3",NewControlsCapital!I$2:I$50)-SUMIF(NewControlsCapital!$A$2:$A$50,"GR",NewControlsCapital!I$2:I$50)-SUMIF(NewControlsCapital!$A$2:$A$50,"CR",NewControlsCapital!I$2:I$50)-SUMIF(NewControlsCapital!$B$2:$B$50,"BR1",NewControlsCapital!I$2:I$50)-SUMIF(NewControlsCapital!$B$2:$B$50,"BR2",NewControlsCapital!I$2:I$50)-SUMIF(NewControlsCapital!$B$2:$B$50,"MC1",NewControlsCapital!I$2:I$50)-SUMIF(NewControlsCapital!$B$2:$B$50,"MC2",NewControlsCapital!I$2:I$50)</f>
        <v>167657.27009999997</v>
      </c>
      <c r="I131" s="8">
        <f>SUM(NewControlsCapital!J$2:J$50)-SUMIF(NewControlsCapital!$B$2:$B$50,"GR3",NewControlsCapital!J$2:J$50)-SUMIF(NewControlsCapital!$A$2:$A$50,"GR",NewControlsCapital!J$2:J$50)-SUMIF(NewControlsCapital!$A$2:$A$50,"CR",NewControlsCapital!J$2:J$50)-SUMIF(NewControlsCapital!$B$2:$B$50,"BR1",NewControlsCapital!J$2:J$50)-SUMIF(NewControlsCapital!$B$2:$B$50,"BR2",NewControlsCapital!J$2:J$50)-SUMIF(NewControlsCapital!$B$2:$B$50,"MC1",NewControlsCapital!J$2:J$50)-SUMIF(NewControlsCapital!$B$2:$B$50,"MC2",NewControlsCapital!J$2:J$50)</f>
        <v>190733.07630000007</v>
      </c>
      <c r="J131" s="8">
        <f>SUM(NewControlsCapital!K$2:K$50)-SUMIF(NewControlsCapital!$B$2:$B$50,"GR3",NewControlsCapital!K$2:K$50)-SUMIF(NewControlsCapital!$A$2:$A$50,"GR",NewControlsCapital!K$2:K$50)-SUMIF(NewControlsCapital!$A$2:$A$50,"CR",NewControlsCapital!K$2:K$50)-SUMIF(NewControlsCapital!$B$2:$B$50,"BR1",NewControlsCapital!K$2:K$50)-SUMIF(NewControlsCapital!$B$2:$B$50,"BR2",NewControlsCapital!K$2:K$50)-SUMIF(NewControlsCapital!$B$2:$B$50,"MC1",NewControlsCapital!K$2:K$50)-SUMIF(NewControlsCapital!$B$2:$B$50,"MC2",NewControlsCapital!K$2:K$50)</f>
        <v>184014.49600000001</v>
      </c>
      <c r="K131" s="8">
        <f>SUM(NewControlsCapital!L$2:L$50)-SUMIF(NewControlsCapital!$B$2:$B$50,"GR3",NewControlsCapital!L$2:L$50)-SUMIF(NewControlsCapital!$A$2:$A$50,"GR",NewControlsCapital!L$2:L$50)-SUMIF(NewControlsCapital!$A$2:$A$50,"CR",NewControlsCapital!L$2:L$50)-SUMIF(NewControlsCapital!$B$2:$B$50,"BR1",NewControlsCapital!L$2:L$50)-SUMIF(NewControlsCapital!$B$2:$B$50,"BR2",NewControlsCapital!L$2:L$50)-SUMIF(NewControlsCapital!$B$2:$B$50,"MC1",NewControlsCapital!L$2:L$50)-SUMIF(NewControlsCapital!$B$2:$B$50,"MC2",NewControlsCapital!L$2:L$50)</f>
        <v>175321.16030000008</v>
      </c>
      <c r="L131" s="8">
        <f>SUM(NewControlsCapital!M$2:M$50)-SUMIF(NewControlsCapital!$B$2:$B$50,"GR3",NewControlsCapital!M$2:M$50)-SUMIF(NewControlsCapital!$A$2:$A$50,"GR",NewControlsCapital!M$2:M$50)-SUMIF(NewControlsCapital!$A$2:$A$50,"CR",NewControlsCapital!M$2:M$50)-SUMIF(NewControlsCapital!$B$2:$B$50,"BR1",NewControlsCapital!M$2:M$50)-SUMIF(NewControlsCapital!$B$2:$B$50,"BR2",NewControlsCapital!M$2:M$50)-SUMIF(NewControlsCapital!$B$2:$B$50,"MC1",NewControlsCapital!M$2:M$50)-SUMIF(NewControlsCapital!$B$2:$B$50,"MC2",NewControlsCapital!M$2:M$50)</f>
        <v>167173.21670000011</v>
      </c>
      <c r="M131" s="8">
        <f>SUM(NewControlsCapital!N$2:N$50)-SUMIF(NewControlsCapital!$B$2:$B$50,"GR3",NewControlsCapital!N$2:N$50)-SUMIF(NewControlsCapital!$A$2:$A$50,"GR",NewControlsCapital!N$2:N$50)-SUMIF(NewControlsCapital!$A$2:$A$50,"CR",NewControlsCapital!N$2:N$50)-SUMIF(NewControlsCapital!$B$2:$B$50,"BR1",NewControlsCapital!N$2:N$50)-SUMIF(NewControlsCapital!$B$2:$B$50,"BR2",NewControlsCapital!N$2:N$50)-SUMIF(NewControlsCapital!$B$2:$B$50,"MC1",NewControlsCapital!N$2:N$50)-SUMIF(NewControlsCapital!$B$2:$B$50,"MC2",NewControlsCapital!N$2:N$50)</f>
        <v>159292.60829999991</v>
      </c>
      <c r="N131" s="8">
        <f>SUM(NewControlsCapital!O$2:O$50)-SUMIF(NewControlsCapital!$B$2:$B$50,"GR3",NewControlsCapital!O$2:O$50)-SUMIF(NewControlsCapital!$A$2:$A$50,"GR",NewControlsCapital!O$2:O$50)-SUMIF(NewControlsCapital!$A$2:$A$50,"CR",NewControlsCapital!O$2:O$50)-SUMIF(NewControlsCapital!$B$2:$B$50,"BR1",NewControlsCapital!O$2:O$50)-SUMIF(NewControlsCapital!$B$2:$B$50,"BR2",NewControlsCapital!O$2:O$50)-SUMIF(NewControlsCapital!$B$2:$B$50,"MC1",NewControlsCapital!O$2:O$50)-SUMIF(NewControlsCapital!$B$2:$B$50,"MC2",NewControlsCapital!O$2:O$50)</f>
        <v>151500.57960000006</v>
      </c>
      <c r="O131" s="8">
        <f>SUM(NewControlsCapital!P$2:P$50)-SUMIF(NewControlsCapital!$B$2:$B$50,"GR3",NewControlsCapital!P$2:P$50)-SUMIF(NewControlsCapital!$A$2:$A$50,"GR",NewControlsCapital!P$2:P$50)-SUMIF(NewControlsCapital!$A$2:$A$50,"CR",NewControlsCapital!P$2:P$50)-SUMIF(NewControlsCapital!$B$2:$B$50,"BR1",NewControlsCapital!P$2:P$50)-SUMIF(NewControlsCapital!$B$2:$B$50,"BR2",NewControlsCapital!P$2:P$50)-SUMIF(NewControlsCapital!$B$2:$B$50,"MC1",NewControlsCapital!P$2:P$50)-SUMIF(NewControlsCapital!$B$2:$B$50,"MC2",NewControlsCapital!P$2:P$50)</f>
        <v>143708.54800000004</v>
      </c>
      <c r="P131" s="8">
        <f>SUM(NewControlsCapital!Q$2:Q$50)-SUMIF(NewControlsCapital!$B$2:$B$50,"GR3",NewControlsCapital!Q$2:Q$50)-SUMIF(NewControlsCapital!$A$2:$A$50,"GR",NewControlsCapital!Q$2:Q$50)-SUMIF(NewControlsCapital!$A$2:$A$50,"CR",NewControlsCapital!Q$2:Q$50)-SUMIF(NewControlsCapital!$B$2:$B$50,"BR1",NewControlsCapital!Q$2:Q$50)-SUMIF(NewControlsCapital!$B$2:$B$50,"BR2",NewControlsCapital!Q$2:Q$50)-SUMIF(NewControlsCapital!$B$2:$B$50,"MC1",NewControlsCapital!Q$2:Q$50)-SUMIF(NewControlsCapital!$B$2:$B$50,"MC2",NewControlsCapital!Q$2:Q$50)</f>
        <v>135916.51243</v>
      </c>
      <c r="Q131" s="8">
        <f>SUM(NewControlsCapital!R$2:R$50)-SUMIF(NewControlsCapital!$B$2:$B$50,"GR3",NewControlsCapital!R$2:R$50)-SUMIF(NewControlsCapital!$A$2:$A$50,"GR",NewControlsCapital!R$2:R$50)-SUMIF(NewControlsCapital!$A$2:$A$50,"CR",NewControlsCapital!R$2:R$50)-SUMIF(NewControlsCapital!$B$2:$B$50,"BR1",NewControlsCapital!R$2:R$50)-SUMIF(NewControlsCapital!$B$2:$B$50,"BR2",NewControlsCapital!R$2:R$50)-SUMIF(NewControlsCapital!$B$2:$B$50,"MC1",NewControlsCapital!R$2:R$50)-SUMIF(NewControlsCapital!$B$2:$B$50,"MC2",NewControlsCapital!R$2:R$50)</f>
        <v>128132.45076000001</v>
      </c>
      <c r="R131" s="8">
        <f>SUM(NewControlsCapital!S$2:S$50)-SUMIF(NewControlsCapital!$B$2:$B$50,"GR3",NewControlsCapital!S$2:S$50)-SUMIF(NewControlsCapital!$A$2:$A$50,"GR",NewControlsCapital!S$2:S$50)-SUMIF(NewControlsCapital!$A$2:$A$50,"CR",NewControlsCapital!S$2:S$50)-SUMIF(NewControlsCapital!$B$2:$B$50,"BR1",NewControlsCapital!S$2:S$50)-SUMIF(NewControlsCapital!$B$2:$B$50,"BR2",NewControlsCapital!S$2:S$50)-SUMIF(NewControlsCapital!$B$2:$B$50,"MC1",NewControlsCapital!S$2:S$50)-SUMIF(NewControlsCapital!$B$2:$B$50,"MC2",NewControlsCapital!S$2:S$50)</f>
        <v>120581.96450000003</v>
      </c>
      <c r="S131" s="8">
        <f>SUM(NewControlsCapital!T$2:T$50)-SUMIF(NewControlsCapital!$B$2:$B$50,"GR3",NewControlsCapital!T$2:T$50)-SUMIF(NewControlsCapital!$A$2:$A$50,"GR",NewControlsCapital!T$2:T$50)-SUMIF(NewControlsCapital!$A$2:$A$50,"CR",NewControlsCapital!T$2:T$50)-SUMIF(NewControlsCapital!$B$2:$B$50,"BR1",NewControlsCapital!T$2:T$50)-SUMIF(NewControlsCapital!$B$2:$B$50,"BR2",NewControlsCapital!T$2:T$50)-SUMIF(NewControlsCapital!$B$2:$B$50,"MC1",NewControlsCapital!T$2:T$50)-SUMIF(NewControlsCapital!$B$2:$B$50,"MC2",NewControlsCapital!T$2:T$50)</f>
        <v>114233.33805000005</v>
      </c>
      <c r="T131" s="8">
        <f>SUM(NewControlsCapital!U$2:U$50)-SUMIF(NewControlsCapital!$B$2:$B$50,"GR3",NewControlsCapital!U$2:U$50)-SUMIF(NewControlsCapital!$A$2:$A$50,"GR",NewControlsCapital!U$2:U$50)-SUMIF(NewControlsCapital!$A$2:$A$50,"CR",NewControlsCapital!U$2:U$50)-SUMIF(NewControlsCapital!$B$2:$B$50,"BR1",NewControlsCapital!U$2:U$50)-SUMIF(NewControlsCapital!$B$2:$B$50,"BR2",NewControlsCapital!U$2:U$50)-SUMIF(NewControlsCapital!$B$2:$B$50,"MC1",NewControlsCapital!U$2:U$50)-SUMIF(NewControlsCapital!$B$2:$B$50,"MC2",NewControlsCapital!U$2:U$50)</f>
        <v>109335.19559999998</v>
      </c>
      <c r="U131" s="8">
        <f>SUM(NewControlsCapital!V$2:V$50)-SUMIF(NewControlsCapital!$B$2:$B$50,"GR3",NewControlsCapital!V$2:V$50)-SUMIF(NewControlsCapital!$A$2:$A$50,"GR",NewControlsCapital!V$2:V$50)-SUMIF(NewControlsCapital!$A$2:$A$50,"CR",NewControlsCapital!V$2:V$50)-SUMIF(NewControlsCapital!$B$2:$B$50,"BR1",NewControlsCapital!V$2:V$50)-SUMIF(NewControlsCapital!$B$2:$B$50,"BR2",NewControlsCapital!V$2:V$50)-SUMIF(NewControlsCapital!$B$2:$B$50,"MC1",NewControlsCapital!V$2:V$50)-SUMIF(NewControlsCapital!$B$2:$B$50,"MC2",NewControlsCapital!V$2:V$50)</f>
        <v>105531.22524999999</v>
      </c>
      <c r="V131" s="8">
        <f>SUM(NewControlsCapital!W$2:W$50)-SUMIF(NewControlsCapital!$B$2:$B$50,"GR3",NewControlsCapital!W$2:W$50)-SUMIF(NewControlsCapital!$A$2:$A$50,"GR",NewControlsCapital!W$2:W$50)-SUMIF(NewControlsCapital!$A$2:$A$50,"CR",NewControlsCapital!W$2:W$50)-SUMIF(NewControlsCapital!$B$2:$B$50,"BR1",NewControlsCapital!W$2:W$50)-SUMIF(NewControlsCapital!$B$2:$B$50,"BR2",NewControlsCapital!W$2:W$50)-SUMIF(NewControlsCapital!$B$2:$B$50,"MC1",NewControlsCapital!W$2:W$50)-SUMIF(NewControlsCapital!$B$2:$B$50,"MC2",NewControlsCapital!W$2:W$50)</f>
        <v>102347.12879000002</v>
      </c>
      <c r="W131" s="8">
        <f>SUM(NewControlsCapital!X$2:X$50)-SUMIF(NewControlsCapital!$B$2:$B$50,"GR3",NewControlsCapital!X$2:X$50)-SUMIF(NewControlsCapital!$A$2:$A$50,"GR",NewControlsCapital!X$2:X$50)-SUMIF(NewControlsCapital!$A$2:$A$50,"CR",NewControlsCapital!X$2:X$50)-SUMIF(NewControlsCapital!$B$2:$B$50,"BR1",NewControlsCapital!X$2:X$50)-SUMIF(NewControlsCapital!$B$2:$B$50,"BR2",NewControlsCapital!X$2:X$50)-SUMIF(NewControlsCapital!$B$2:$B$50,"MC1",NewControlsCapital!X$2:X$50)-SUMIF(NewControlsCapital!$B$2:$B$50,"MC2",NewControlsCapital!X$2:X$50)</f>
        <v>99163.038440000048</v>
      </c>
      <c r="X131" s="8">
        <f>SUM(NewControlsCapital!Y$2:Y$50)-SUMIF(NewControlsCapital!$B$2:$B$50,"GR3",NewControlsCapital!Y$2:Y$50)-SUMIF(NewControlsCapital!$A$2:$A$50,"GR",NewControlsCapital!Y$2:Y$50)-SUMIF(NewControlsCapital!$A$2:$A$50,"CR",NewControlsCapital!Y$2:Y$50)-SUMIF(NewControlsCapital!$B$2:$B$50,"BR1",NewControlsCapital!Y$2:Y$50)-SUMIF(NewControlsCapital!$B$2:$B$50,"BR2",NewControlsCapital!Y$2:Y$50)-SUMIF(NewControlsCapital!$B$2:$B$50,"MC1",NewControlsCapital!Y$2:Y$50)-SUMIF(NewControlsCapital!$B$2:$B$50,"MC2",NewControlsCapital!Y$2:Y$50)</f>
        <v>95978.961089999997</v>
      </c>
      <c r="Y131" s="8">
        <f>SUM(NewControlsCapital!Z$2:Z$50)-SUMIF(NewControlsCapital!$B$2:$B$50,"GR3",NewControlsCapital!Z$2:Z$50)-SUMIF(NewControlsCapital!$A$2:$A$50,"GR",NewControlsCapital!Z$2:Z$50)-SUMIF(NewControlsCapital!$A$2:$A$50,"CR",NewControlsCapital!Z$2:Z$50)-SUMIF(NewControlsCapital!$B$2:$B$50,"BR1",NewControlsCapital!Z$2:Z$50)-SUMIF(NewControlsCapital!$B$2:$B$50,"BR2",NewControlsCapital!Z$2:Z$50)-SUMIF(NewControlsCapital!$B$2:$B$50,"MC1",NewControlsCapital!Z$2:Z$50)-SUMIF(NewControlsCapital!$B$2:$B$50,"MC2",NewControlsCapital!Z$2:Z$50)</f>
        <v>92794.876430000018</v>
      </c>
      <c r="Z131" s="8">
        <f>SUM(NewControlsCapital!AA$2:AA$50)-SUMIF(NewControlsCapital!$B$2:$B$50,"GR3",NewControlsCapital!AA$2:AA$50)-SUMIF(NewControlsCapital!$A$2:$A$50,"GR",NewControlsCapital!AA$2:AA$50)-SUMIF(NewControlsCapital!$A$2:$A$50,"CR",NewControlsCapital!AA$2:AA$50)-SUMIF(NewControlsCapital!$B$2:$B$50,"BR1",NewControlsCapital!AA$2:AA$50)-SUMIF(NewControlsCapital!$B$2:$B$50,"BR2",NewControlsCapital!AA$2:AA$50)-SUMIF(NewControlsCapital!$B$2:$B$50,"MC1",NewControlsCapital!AA$2:AA$50)-SUMIF(NewControlsCapital!$B$2:$B$50,"MC2",NewControlsCapital!AA$2:AA$50)</f>
        <v>89610.787180000058</v>
      </c>
      <c r="AA131" s="8">
        <f>SUM(NewControlsCapital!AB$2:AB$50)-SUMIF(NewControlsCapital!$B$2:$B$50,"GR3",NewControlsCapital!AB$2:AB$50)-SUMIF(NewControlsCapital!$A$2:$A$50,"GR",NewControlsCapital!AB$2:AB$50)-SUMIF(NewControlsCapital!$A$2:$A$50,"CR",NewControlsCapital!AB$2:AB$50)-SUMIF(NewControlsCapital!$B$2:$B$50,"BR1",NewControlsCapital!AB$2:AB$50)-SUMIF(NewControlsCapital!$B$2:$B$50,"BR2",NewControlsCapital!AB$2:AB$50)-SUMIF(NewControlsCapital!$B$2:$B$50,"MC1",NewControlsCapital!AB$2:AB$50)-SUMIF(NewControlsCapital!$B$2:$B$50,"MC2",NewControlsCapital!AB$2:AB$50)</f>
        <v>86426.702230000112</v>
      </c>
      <c r="AB131" s="8">
        <f>SUM(NewControlsCapital!AC$2:AC$50)-SUMIF(NewControlsCapital!$B$2:$B$50,"GR3",NewControlsCapital!AC$2:AC$50)-SUMIF(NewControlsCapital!$A$2:$A$50,"GR",NewControlsCapital!AC$2:AC$50)-SUMIF(NewControlsCapital!$A$2:$A$50,"CR",NewControlsCapital!AC$2:AC$50)-SUMIF(NewControlsCapital!$B$2:$B$50,"BR1",NewControlsCapital!AC$2:AC$50)-SUMIF(NewControlsCapital!$B$2:$B$50,"BR2",NewControlsCapital!AC$2:AC$50)-SUMIF(NewControlsCapital!$B$2:$B$50,"MC1",NewControlsCapital!AC$2:AC$50)-SUMIF(NewControlsCapital!$B$2:$B$50,"MC2",NewControlsCapital!AC$2:AC$50)</f>
        <v>83242.626970000012</v>
      </c>
      <c r="AC131" s="8">
        <f>SUM(NewControlsCapital!AD$2:AD$50)-SUMIF(NewControlsCapital!$B$2:$B$50,"GR3",NewControlsCapital!AD$2:AD$50)-SUMIF(NewControlsCapital!$A$2:$A$50,"GR",NewControlsCapital!AD$2:AD$50)-SUMIF(NewControlsCapital!$A$2:$A$50,"CR",NewControlsCapital!AD$2:AD$50)-SUMIF(NewControlsCapital!$B$2:$B$50,"BR1",NewControlsCapital!AD$2:AD$50)-SUMIF(NewControlsCapital!$B$2:$B$50,"BR2",NewControlsCapital!AD$2:AD$50)-SUMIF(NewControlsCapital!$B$2:$B$50,"MC1",NewControlsCapital!AD$2:AD$50)-SUMIF(NewControlsCapital!$B$2:$B$50,"MC2",NewControlsCapital!AD$2:AD$50)</f>
        <v>80058.540029999975</v>
      </c>
      <c r="AD131" s="8">
        <f>SUM(NewControlsCapital!AE$2:AE$50)-SUMIF(NewControlsCapital!$B$2:$B$50,"GR3",NewControlsCapital!AE$2:AE$50)-SUMIF(NewControlsCapital!$A$2:$A$50,"GR",NewControlsCapital!AE$2:AE$50)-SUMIF(NewControlsCapital!$A$2:$A$50,"CR",NewControlsCapital!AE$2:AE$50)-SUMIF(NewControlsCapital!$B$2:$B$50,"BR1",NewControlsCapital!AE$2:AE$50)-SUMIF(NewControlsCapital!$B$2:$B$50,"BR2",NewControlsCapital!AE$2:AE$50)-SUMIF(NewControlsCapital!$B$2:$B$50,"MC1",NewControlsCapital!AE$2:AE$50)-SUMIF(NewControlsCapital!$B$2:$B$50,"MC2",NewControlsCapital!AE$2:AE$50)</f>
        <v>76874.455980000013</v>
      </c>
      <c r="AE131" s="8">
        <f>SUM(NewControlsCapital!AF$2:AF$50)-SUMIF(NewControlsCapital!$B$2:$B$50,"GR3",NewControlsCapital!AF$2:AF$50)-SUMIF(NewControlsCapital!$A$2:$A$50,"GR",NewControlsCapital!AF$2:AF$50)-SUMIF(NewControlsCapital!$A$2:$A$50,"CR",NewControlsCapital!AF$2:AF$50)-SUMIF(NewControlsCapital!$B$2:$B$50,"BR1",NewControlsCapital!AF$2:AF$50)-SUMIF(NewControlsCapital!$B$2:$B$50,"BR2",NewControlsCapital!AF$2:AF$50)-SUMIF(NewControlsCapital!$B$2:$B$50,"MC1",NewControlsCapital!AF$2:AF$50)-SUMIF(NewControlsCapital!$B$2:$B$50,"MC2",NewControlsCapital!AF$2:AF$50)</f>
        <v>73569.582619999972</v>
      </c>
      <c r="AF131" s="8">
        <f>SUM(NewControlsCapital!AG$2:AG$50)-SUMIF(NewControlsCapital!$B$2:$B$50,"GR3",NewControlsCapital!AG$2:AG$50)-SUMIF(NewControlsCapital!$A$2:$A$50,"GR",NewControlsCapital!AG$2:AG$50)-SUMIF(NewControlsCapital!$A$2:$A$50,"CR",NewControlsCapital!AG$2:AG$50)-SUMIF(NewControlsCapital!$B$2:$B$50,"BR1",NewControlsCapital!AG$2:AG$50)-SUMIF(NewControlsCapital!$B$2:$B$50,"BR2",NewControlsCapital!AG$2:AG$50)-SUMIF(NewControlsCapital!$B$2:$B$50,"MC1",NewControlsCapital!AG$2:AG$50)-SUMIF(NewControlsCapital!$B$2:$B$50,"MC2",NewControlsCapital!AG$2:AG$50)</f>
        <v>70307.122134829537</v>
      </c>
      <c r="AG131" s="8">
        <f>SUM(NewControlsCapital!AH$2:AH$50)-SUMIF(NewControlsCapital!$B$2:$B$50,"GR3",NewControlsCapital!AH$2:AH$50)-SUMIF(NewControlsCapital!$A$2:$A$50,"GR",NewControlsCapital!AH$2:AH$50)-SUMIF(NewControlsCapital!$A$2:$A$50,"CR",NewControlsCapital!AH$2:AH$50)-SUMIF(NewControlsCapital!$B$2:$B$50,"BR1",NewControlsCapital!AH$2:AH$50)-SUMIF(NewControlsCapital!$B$2:$B$50,"BR2",NewControlsCapital!AH$2:AH$50)-SUMIF(NewControlsCapital!$B$2:$B$50,"MC1",NewControlsCapital!AH$2:AH$50)-SUMIF(NewControlsCapital!$B$2:$B$50,"MC2",NewControlsCapital!AH$2:AH$50)</f>
        <v>62454.039684829506</v>
      </c>
      <c r="AH131" s="8">
        <f>SUM(NewControlsCapital!AI$2:AI$50)-SUMIF(NewControlsCapital!$B$2:$B$50,"GR3",NewControlsCapital!AI$2:AI$50)-SUMIF(NewControlsCapital!$A$2:$A$50,"GR",NewControlsCapital!AI$2:AI$50)-SUMIF(NewControlsCapital!$A$2:$A$50,"CR",NewControlsCapital!AI$2:AI$50)-SUMIF(NewControlsCapital!$B$2:$B$50,"BR1",NewControlsCapital!AI$2:AI$50)-SUMIF(NewControlsCapital!$B$2:$B$50,"BR2",NewControlsCapital!AI$2:AI$50)-SUMIF(NewControlsCapital!$B$2:$B$50,"MC1",NewControlsCapital!AI$2:AI$50)-SUMIF(NewControlsCapital!$B$2:$B$50,"MC2",NewControlsCapital!AI$2:AI$50)</f>
        <v>44790.160752257296</v>
      </c>
      <c r="AI131" s="8">
        <f>SUM(NewControlsCapital!AJ$2:AJ$50)-SUMIF(NewControlsCapital!$B$2:$B$50,"GR3",NewControlsCapital!AJ$2:AJ$50)-SUMIF(NewControlsCapital!$A$2:$A$50,"GR",NewControlsCapital!AJ$2:AJ$50)-SUMIF(NewControlsCapital!$A$2:$A$50,"CR",NewControlsCapital!AJ$2:AJ$50)-SUMIF(NewControlsCapital!$B$2:$B$50,"BR1",NewControlsCapital!AJ$2:AJ$50)-SUMIF(NewControlsCapital!$B$2:$B$50,"BR2",NewControlsCapital!AJ$2:AJ$50)-SUMIF(NewControlsCapital!$B$2:$B$50,"MC1",NewControlsCapital!AJ$2:AJ$50)-SUMIF(NewControlsCapital!$B$2:$B$50,"MC2",NewControlsCapital!AJ$2:AJ$50)</f>
        <v>35109.751168111688</v>
      </c>
      <c r="AJ131" s="8">
        <f>SUM(NewControlsCapital!AK$2:AK$50)-SUMIF(NewControlsCapital!$B$2:$B$50,"GR3",NewControlsCapital!AK$2:AK$50)-SUMIF(NewControlsCapital!$A$2:$A$50,"GR",NewControlsCapital!AK$2:AK$50)-SUMIF(NewControlsCapital!$A$2:$A$50,"CR",NewControlsCapital!AK$2:AK$50)-SUMIF(NewControlsCapital!$B$2:$B$50,"BR1",NewControlsCapital!AK$2:AK$50)-SUMIF(NewControlsCapital!$B$2:$B$50,"BR2",NewControlsCapital!AK$2:AK$50)-SUMIF(NewControlsCapital!$B$2:$B$50,"MC1",NewControlsCapital!AK$2:AK$50)-SUMIF(NewControlsCapital!$B$2:$B$50,"MC2",NewControlsCapital!AK$2:AK$50)</f>
        <v>31084.7911217947</v>
      </c>
      <c r="AK131" s="8">
        <f>SUM(NewControlsCapital!AL$2:AL$50)-SUMIF(NewControlsCapital!$B$2:$B$50,"GR3",NewControlsCapital!AL$2:AL$50)-SUMIF(NewControlsCapital!$A$2:$A$50,"GR",NewControlsCapital!AL$2:AL$50)-SUMIF(NewControlsCapital!$A$2:$A$50,"CR",NewControlsCapital!AL$2:AL$50)-SUMIF(NewControlsCapital!$B$2:$B$50,"BR1",NewControlsCapital!AL$2:AL$50)-SUMIF(NewControlsCapital!$B$2:$B$50,"BR2",NewControlsCapital!AL$2:AL$50)-SUMIF(NewControlsCapital!$B$2:$B$50,"MC1",NewControlsCapital!AL$2:AL$50)-SUMIF(NewControlsCapital!$B$2:$B$50,"MC2",NewControlsCapital!AL$2:AL$50)</f>
        <v>26162.475281794697</v>
      </c>
      <c r="AL131" s="8">
        <f>SUM(NewControlsCapital!AM$2:AM$50)-SUMIF(NewControlsCapital!$B$2:$B$50,"GR3",NewControlsCapital!AM$2:AM$50)-SUMIF(NewControlsCapital!$A$2:$A$50,"GR",NewControlsCapital!AM$2:AM$50)-SUMIF(NewControlsCapital!$A$2:$A$50,"CR",NewControlsCapital!AM$2:AM$50)-SUMIF(NewControlsCapital!$B$2:$B$50,"BR1",NewControlsCapital!AM$2:AM$50)-SUMIF(NewControlsCapital!$B$2:$B$50,"BR2",NewControlsCapital!AM$2:AM$50)-SUMIF(NewControlsCapital!$B$2:$B$50,"MC1",NewControlsCapital!AM$2:AM$50)-SUMIF(NewControlsCapital!$B$2:$B$50,"MC2",NewControlsCapital!AM$2:AM$50)</f>
        <v>24904.961253350404</v>
      </c>
      <c r="AM131" s="8">
        <f>SUM(NewControlsCapital!AN$2:AN$50)-SUMIF(NewControlsCapital!$B$2:$B$50,"GR3",NewControlsCapital!AN$2:AN$50)-SUMIF(NewControlsCapital!$A$2:$A$50,"GR",NewControlsCapital!AN$2:AN$50)-SUMIF(NewControlsCapital!$A$2:$A$50,"CR",NewControlsCapital!AN$2:AN$50)-SUMIF(NewControlsCapital!$B$2:$B$50,"BR1",NewControlsCapital!AN$2:AN$50)-SUMIF(NewControlsCapital!$B$2:$B$50,"BR2",NewControlsCapital!AN$2:AN$50)-SUMIF(NewControlsCapital!$B$2:$B$50,"MC1",NewControlsCapital!AN$2:AN$50)-SUMIF(NewControlsCapital!$B$2:$B$50,"MC2",NewControlsCapital!AN$2:AN$50)</f>
        <v>25244.601504422179</v>
      </c>
      <c r="AN131" s="8">
        <f>SUM(NewControlsCapital!AO$2:AO$50)-SUMIF(NewControlsCapital!$B$2:$B$50,"GR3",NewControlsCapital!AO$2:AO$50)-SUMIF(NewControlsCapital!$A$2:$A$50,"GR",NewControlsCapital!AO$2:AO$50)-SUMIF(NewControlsCapital!$A$2:$A$50,"CR",NewControlsCapital!AO$2:AO$50)-SUMIF(NewControlsCapital!$B$2:$B$50,"BR1",NewControlsCapital!AO$2:AO$50)-SUMIF(NewControlsCapital!$B$2:$B$50,"BR2",NewControlsCapital!AO$2:AO$50)-SUMIF(NewControlsCapital!$B$2:$B$50,"MC1",NewControlsCapital!AO$2:AO$50)-SUMIF(NewControlsCapital!$B$2:$B$50,"MC2",NewControlsCapital!AO$2:AO$50)</f>
        <v>24161.98610442218</v>
      </c>
      <c r="AO131" s="8">
        <f>SUM(NewControlsCapital!AP$2:AP$50)-SUMIF(NewControlsCapital!$B$2:$B$50,"GR3",NewControlsCapital!AP$2:AP$50)-SUMIF(NewControlsCapital!$A$2:$A$50,"GR",NewControlsCapital!AP$2:AP$50)-SUMIF(NewControlsCapital!$A$2:$A$50,"CR",NewControlsCapital!AP$2:AP$50)-SUMIF(NewControlsCapital!$B$2:$B$50,"BR1",NewControlsCapital!AP$2:AP$50)-SUMIF(NewControlsCapital!$B$2:$B$50,"BR2",NewControlsCapital!AP$2:AP$50)-SUMIF(NewControlsCapital!$B$2:$B$50,"MC1",NewControlsCapital!AP$2:AP$50)-SUMIF(NewControlsCapital!$B$2:$B$50,"MC2",NewControlsCapital!AP$2:AP$50)</f>
        <v>23079.369904422179</v>
      </c>
      <c r="AP131" s="8">
        <f>SUM(NewControlsCapital!AQ$2:AQ$50)-SUMIF(NewControlsCapital!$B$2:$B$50,"GR3",NewControlsCapital!AQ$2:AQ$50)-SUMIF(NewControlsCapital!$A$2:$A$50,"GR",NewControlsCapital!AQ$2:AQ$50)-SUMIF(NewControlsCapital!$A$2:$A$50,"CR",NewControlsCapital!AQ$2:AQ$50)-SUMIF(NewControlsCapital!$B$2:$B$50,"BR1",NewControlsCapital!AQ$2:AQ$50)-SUMIF(NewControlsCapital!$B$2:$B$50,"BR2",NewControlsCapital!AQ$2:AQ$50)-SUMIF(NewControlsCapital!$B$2:$B$50,"MC1",NewControlsCapital!AQ$2:AQ$50)-SUMIF(NewControlsCapital!$B$2:$B$50,"MC2",NewControlsCapital!AQ$2:AQ$50)</f>
        <v>21996.753604422185</v>
      </c>
      <c r="AQ131" s="8">
        <f>SUM(NewControlsCapital!AR$2:AR$50)-SUMIF(NewControlsCapital!$B$2:$B$50,"GR3",NewControlsCapital!AR$2:AR$50)-SUMIF(NewControlsCapital!$A$2:$A$50,"GR",NewControlsCapital!AR$2:AR$50)-SUMIF(NewControlsCapital!$A$2:$A$50,"CR",NewControlsCapital!AR$2:AR$50)-SUMIF(NewControlsCapital!$B$2:$B$50,"BR1",NewControlsCapital!AR$2:AR$50)-SUMIF(NewControlsCapital!$B$2:$B$50,"BR2",NewControlsCapital!AR$2:AR$50)-SUMIF(NewControlsCapital!$B$2:$B$50,"MC1",NewControlsCapital!AR$2:AR$50)-SUMIF(NewControlsCapital!$B$2:$B$50,"MC2",NewControlsCapital!AR$2:AR$50)</f>
        <v>20583.328604422186</v>
      </c>
      <c r="AR131" s="8">
        <f>SUM(NewControlsCapital!AS$2:AS$50)-SUMIF(NewControlsCapital!$B$2:$B$50,"GR3",NewControlsCapital!AS$2:AS$50)-SUMIF(NewControlsCapital!$A$2:$A$50,"GR",NewControlsCapital!AS$2:AS$50)-SUMIF(NewControlsCapital!$A$2:$A$50,"CR",NewControlsCapital!AS$2:AS$50)-SUMIF(NewControlsCapital!$B$2:$B$50,"BR1",NewControlsCapital!AS$2:AS$50)-SUMIF(NewControlsCapital!$B$2:$B$50,"BR2",NewControlsCapital!AS$2:AS$50)-SUMIF(NewControlsCapital!$B$2:$B$50,"MC1",NewControlsCapital!AS$2:AS$50)-SUMIF(NewControlsCapital!$B$2:$B$50,"MC2",NewControlsCapital!AS$2:AS$50)</f>
        <v>17525.94180930427</v>
      </c>
      <c r="AS131" s="8">
        <f>SUM(NewControlsCapital!AT$2:AT$50)-SUMIF(NewControlsCapital!$B$2:$B$50,"GR3",NewControlsCapital!AT$2:AT$50)-SUMIF(NewControlsCapital!$A$2:$A$50,"GR",NewControlsCapital!AT$2:AT$50)-SUMIF(NewControlsCapital!$A$2:$A$50,"CR",NewControlsCapital!AT$2:AT$50)-SUMIF(NewControlsCapital!$B$2:$B$50,"BR1",NewControlsCapital!AT$2:AT$50)-SUMIF(NewControlsCapital!$B$2:$B$50,"BR2",NewControlsCapital!AT$2:AT$50)-SUMIF(NewControlsCapital!$B$2:$B$50,"MC1",NewControlsCapital!AT$2:AT$50)-SUMIF(NewControlsCapital!$B$2:$B$50,"MC2",NewControlsCapital!AT$2:AT$50)</f>
        <v>10366.482019030862</v>
      </c>
      <c r="AT131" s="8">
        <f>SUM(NewControlsCapital!AU$2:AU$50)-SUMIF(NewControlsCapital!$B$2:$B$50,"GR3",NewControlsCapital!AU$2:AU$50)-SUMIF(NewControlsCapital!$A$2:$A$50,"GR",NewControlsCapital!AU$2:AU$50)-SUMIF(NewControlsCapital!$A$2:$A$50,"CR",NewControlsCapital!AU$2:AU$50)-SUMIF(NewControlsCapital!$B$2:$B$50,"BR1",NewControlsCapital!AU$2:AU$50)-SUMIF(NewControlsCapital!$B$2:$B$50,"BR2",NewControlsCapital!AU$2:AU$50)-SUMIF(NewControlsCapital!$B$2:$B$50,"MC1",NewControlsCapital!AU$2:AU$50)-SUMIF(NewControlsCapital!$B$2:$B$50,"MC2",NewControlsCapital!AU$2:AU$50)</f>
        <v>9048.7392498333629</v>
      </c>
      <c r="AU131" s="8">
        <f>SUM(NewControlsCapital!AV$2:AV$50)-SUMIF(NewControlsCapital!$B$2:$B$50,"GR3",NewControlsCapital!AV$2:AV$50)-SUMIF(NewControlsCapital!$A$2:$A$50,"GR",NewControlsCapital!AV$2:AV$50)-SUMIF(NewControlsCapital!$A$2:$A$50,"CR",NewControlsCapital!AV$2:AV$50)-SUMIF(NewControlsCapital!$B$2:$B$50,"BR1",NewControlsCapital!AV$2:AV$50)-SUMIF(NewControlsCapital!$B$2:$B$50,"BR2",NewControlsCapital!AV$2:AV$50)-SUMIF(NewControlsCapital!$B$2:$B$50,"MC1",NewControlsCapital!AV$2:AV$50)-SUMIF(NewControlsCapital!$B$2:$B$50,"MC2",NewControlsCapital!AV$2:AV$50)</f>
        <v>4872.9026498333678</v>
      </c>
      <c r="AV131" s="8">
        <f>SUM(NewControlsCapital!AW$2:AW$50)-SUMIF(NewControlsCapital!$B$2:$B$50,"GR3",NewControlsCapital!AW$2:AW$50)-SUMIF(NewControlsCapital!$A$2:$A$50,"GR",NewControlsCapital!AW$2:AW$50)-SUMIF(NewControlsCapital!$A$2:$A$50,"CR",NewControlsCapital!AW$2:AW$50)-SUMIF(NewControlsCapital!$B$2:$B$50,"BR1",NewControlsCapital!AW$2:AW$50)-SUMIF(NewControlsCapital!$B$2:$B$50,"BR2",NewControlsCapital!AW$2:AW$50)-SUMIF(NewControlsCapital!$B$2:$B$50,"MC1",NewControlsCapital!AW$2:AW$50)-SUMIF(NewControlsCapital!$B$2:$B$50,"MC2",NewControlsCapital!AW$2:AW$50)</f>
        <v>4421.3400230983689</v>
      </c>
      <c r="AW131" s="8">
        <f>SUM(NewControlsCapital!AX$2:AX$50)-SUMIF(NewControlsCapital!$B$2:$B$50,"GR3",NewControlsCapital!AX$2:AX$50)-SUMIF(NewControlsCapital!$A$2:$A$50,"GR",NewControlsCapital!AX$2:AX$50)-SUMIF(NewControlsCapital!$A$2:$A$50,"CR",NewControlsCapital!AX$2:AX$50)-SUMIF(NewControlsCapital!$B$2:$B$50,"BR1",NewControlsCapital!AX$2:AX$50)-SUMIF(NewControlsCapital!$B$2:$B$50,"BR2",NewControlsCapital!AX$2:AX$50)-SUMIF(NewControlsCapital!$B$2:$B$50,"MC1",NewControlsCapital!AX$2:AX$50)-SUMIF(NewControlsCapital!$B$2:$B$50,"MC2",NewControlsCapital!AX$2:AX$50)</f>
        <v>3999.6755366179877</v>
      </c>
      <c r="AX131" s="8">
        <f>SUM(NewControlsCapital!AY$2:AY$50)-SUMIF(NewControlsCapital!$B$2:$B$50,"GR3",NewControlsCapital!AY$2:AY$50)-SUMIF(NewControlsCapital!$A$2:$A$50,"GR",NewControlsCapital!AY$2:AY$50)-SUMIF(NewControlsCapital!$A$2:$A$50,"CR",NewControlsCapital!AY$2:AY$50)-SUMIF(NewControlsCapital!$B$2:$B$50,"BR1",NewControlsCapital!AY$2:AY$50)-SUMIF(NewControlsCapital!$B$2:$B$50,"BR2",NewControlsCapital!AY$2:AY$50)-SUMIF(NewControlsCapital!$B$2:$B$50,"MC1",NewControlsCapital!AY$2:AY$50)-SUMIF(NewControlsCapital!$B$2:$B$50,"MC2",NewControlsCapital!AY$2:AY$50)</f>
        <v>3488.9895366179881</v>
      </c>
      <c r="AY131" s="8">
        <f>SUM(NewControlsCapital!AZ$2:AZ$50)-SUMIF(NewControlsCapital!$B$2:$B$50,"GR3",NewControlsCapital!AZ$2:AZ$50)-SUMIF(NewControlsCapital!$A$2:$A$50,"GR",NewControlsCapital!AZ$2:AZ$50)-SUMIF(NewControlsCapital!$A$2:$A$50,"CR",NewControlsCapital!AZ$2:AZ$50)-SUMIF(NewControlsCapital!$B$2:$B$50,"BR1",NewControlsCapital!AZ$2:AZ$50)-SUMIF(NewControlsCapital!$B$2:$B$50,"BR2",NewControlsCapital!AZ$2:AZ$50)-SUMIF(NewControlsCapital!$B$2:$B$50,"MC1",NewControlsCapital!AZ$2:AZ$50)-SUMIF(NewControlsCapital!$B$2:$B$50,"MC2",NewControlsCapital!AZ$2:AZ$50)</f>
        <v>253.40633661798643</v>
      </c>
      <c r="AZ131" s="8">
        <f>SUM(NewControlsCapital!BA$2:BA$50)-SUMIF(NewControlsCapital!$B$2:$B$50,"GR3",NewControlsCapital!BA$2:BA$50)-SUMIF(NewControlsCapital!$A$2:$A$50,"GR",NewControlsCapital!BA$2:BA$50)-SUMIF(NewControlsCapital!$A$2:$A$50,"CR",NewControlsCapital!BA$2:BA$50)-SUMIF(NewControlsCapital!$B$2:$B$50,"BR1",NewControlsCapital!BA$2:BA$50)-SUMIF(NewControlsCapital!$B$2:$B$50,"BR2",NewControlsCapital!BA$2:BA$50)-SUMIF(NewControlsCapital!$B$2:$B$50,"MC1",NewControlsCapital!BA$2:BA$50)-SUMIF(NewControlsCapital!$B$2:$B$50,"MC2",NewControlsCapital!BA$2:BA$50)</f>
        <v>6.0983569865000007E-3</v>
      </c>
      <c r="BA131" s="8">
        <f>SUM(NewControlsCapital!BB$2:BB$50)-SUMIF(NewControlsCapital!$B$2:$B$50,"GR3",NewControlsCapital!BB$2:BB$50)-SUMIF(NewControlsCapital!$A$2:$A$50,"GR",NewControlsCapital!BB$2:BB$50)-SUMIF(NewControlsCapital!$A$2:$A$50,"CR",NewControlsCapital!BB$2:BB$50)-SUMIF(NewControlsCapital!$B$2:$B$50,"BR1",NewControlsCapital!BB$2:BB$50)-SUMIF(NewControlsCapital!$B$2:$B$50,"BR2",NewControlsCapital!BB$2:BB$50)-SUMIF(NewControlsCapital!$B$2:$B$50,"MC1",NewControlsCapital!BB$2:BB$50)-SUMIF(NewControlsCapital!$B$2:$B$50,"MC2",NewControlsCapital!BB$2:BB$50)</f>
        <v>0</v>
      </c>
      <c r="BB131" s="8">
        <f>SUM(NewControlsCapital!BC$2:BC$50)-SUMIF(NewControlsCapital!$B$2:$B$50,"GR3",NewControlsCapital!BC$2:BC$50)-SUMIF(NewControlsCapital!$A$2:$A$50,"GR",NewControlsCapital!BC$2:BC$50)-SUMIF(NewControlsCapital!$A$2:$A$50,"CR",NewControlsCapital!BC$2:BC$50)-SUMIF(NewControlsCapital!$B$2:$B$50,"BR1",NewControlsCapital!BC$2:BC$50)-SUMIF(NewControlsCapital!$B$2:$B$50,"BR2",NewControlsCapital!BC$2:BC$50)-SUMIF(NewControlsCapital!$B$2:$B$50,"MC1",NewControlsCapital!BC$2:BC$50)-SUMIF(NewControlsCapital!$B$2:$B$50,"MC2",NewControlsCapital!BC$2:BC$50)</f>
        <v>0</v>
      </c>
      <c r="BC131" s="8">
        <f>SUM(NewControlsCapital!BD$2:BD$50)-SUMIF(NewControlsCapital!$B$2:$B$50,"GR3",NewControlsCapital!BD$2:BD$50)-SUMIF(NewControlsCapital!$A$2:$A$50,"GR",NewControlsCapital!BD$2:BD$50)-SUMIF(NewControlsCapital!$A$2:$A$50,"CR",NewControlsCapital!BD$2:BD$50)-SUMIF(NewControlsCapital!$B$2:$B$50,"BR1",NewControlsCapital!BD$2:BD$50)-SUMIF(NewControlsCapital!$B$2:$B$50,"BR2",NewControlsCapital!BD$2:BD$50)-SUMIF(NewControlsCapital!$B$2:$B$50,"MC1",NewControlsCapital!BD$2:BD$50)-SUMIF(NewControlsCapital!$B$2:$B$50,"MC2",NewControlsCapital!BD$2:BD$50)</f>
        <v>0</v>
      </c>
      <c r="BD131" s="8">
        <f>SUM(NewControlsCapital!BE$2:BE$50)-SUMIF(NewControlsCapital!$B$2:$B$50,"GR3",NewControlsCapital!BE$2:BE$50)-SUMIF(NewControlsCapital!$A$2:$A$50,"GR",NewControlsCapital!BE$2:BE$50)-SUMIF(NewControlsCapital!$A$2:$A$50,"CR",NewControlsCapital!BE$2:BE$50)-SUMIF(NewControlsCapital!$B$2:$B$50,"BR1",NewControlsCapital!BE$2:BE$50)-SUMIF(NewControlsCapital!$B$2:$B$50,"BR2",NewControlsCapital!BE$2:BE$50)-SUMIF(NewControlsCapital!$B$2:$B$50,"MC1",NewControlsCapital!BE$2:BE$50)-SUMIF(NewControlsCapital!$B$2:$B$50,"MC2",NewControlsCapital!BE$2:BE$50)</f>
        <v>0</v>
      </c>
      <c r="BE131" s="8">
        <f>SUM(NewControlsCapital!BF$2:BF$50)-SUMIF(NewControlsCapital!$B$2:$B$50,"GR3",NewControlsCapital!BF$2:BF$50)-SUMIF(NewControlsCapital!$A$2:$A$50,"GR",NewControlsCapital!BF$2:BF$50)-SUMIF(NewControlsCapital!$A$2:$A$50,"CR",NewControlsCapital!BF$2:BF$50)-SUMIF(NewControlsCapital!$B$2:$B$50,"BR1",NewControlsCapital!BF$2:BF$50)-SUMIF(NewControlsCapital!$B$2:$B$50,"BR2",NewControlsCapital!BF$2:BF$50)-SUMIF(NewControlsCapital!$B$2:$B$50,"MC1",NewControlsCapital!BF$2:BF$50)-SUMIF(NewControlsCapital!$B$2:$B$50,"MC2",NewControlsCapital!BF$2:BF$50)</f>
        <v>0</v>
      </c>
      <c r="BF131" s="8">
        <f>SUM(NewControlsCapital!BG$2:BG$50)-SUMIF(NewControlsCapital!$B$2:$B$50,"GR3",NewControlsCapital!BG$2:BG$50)-SUMIF(NewControlsCapital!$A$2:$A$50,"GR",NewControlsCapital!BG$2:BG$50)-SUMIF(NewControlsCapital!$A$2:$A$50,"CR",NewControlsCapital!BG$2:BG$50)-SUMIF(NewControlsCapital!$B$2:$B$50,"BR1",NewControlsCapital!BG$2:BG$50)-SUMIF(NewControlsCapital!$B$2:$B$50,"BR2",NewControlsCapital!BG$2:BG$50)-SUMIF(NewControlsCapital!$B$2:$B$50,"MC1",NewControlsCapital!BG$2:BG$50)-SUMIF(NewControlsCapital!$B$2:$B$50,"MC2",NewControlsCapital!BG$2:BG$50)</f>
        <v>0</v>
      </c>
      <c r="BG131" s="8">
        <f>SUM(NewControlsCapital!BH$2:BH$50)-SUMIF(NewControlsCapital!$B$2:$B$50,"GR3",NewControlsCapital!BH$2:BH$50)-SUMIF(NewControlsCapital!$A$2:$A$50,"GR",NewControlsCapital!BH$2:BH$50)-SUMIF(NewControlsCapital!$A$2:$A$50,"CR",NewControlsCapital!BH$2:BH$50)-SUMIF(NewControlsCapital!$B$2:$B$50,"BR1",NewControlsCapital!BH$2:BH$50)-SUMIF(NewControlsCapital!$B$2:$B$50,"BR2",NewControlsCapital!BH$2:BH$50)-SUMIF(NewControlsCapital!$B$2:$B$50,"MC1",NewControlsCapital!BH$2:BH$50)-SUMIF(NewControlsCapital!$B$2:$B$50,"MC2",NewControlsCapital!BH$2:BH$50)</f>
        <v>0</v>
      </c>
      <c r="BH131" s="8">
        <f>SUM(NewControlsCapital!BI$2:BI$50)-SUMIF(NewControlsCapital!$B$2:$B$50,"GR3",NewControlsCapital!BI$2:BI$50)-SUMIF(NewControlsCapital!$A$2:$A$50,"GR",NewControlsCapital!BI$2:BI$50)-SUMIF(NewControlsCapital!$A$2:$A$50,"CR",NewControlsCapital!BI$2:BI$50)-SUMIF(NewControlsCapital!$B$2:$B$50,"BR1",NewControlsCapital!BI$2:BI$50)-SUMIF(NewControlsCapital!$B$2:$B$50,"BR2",NewControlsCapital!BI$2:BI$50)-SUMIF(NewControlsCapital!$B$2:$B$50,"MC1",NewControlsCapital!BI$2:BI$50)-SUMIF(NewControlsCapital!$B$2:$B$50,"MC2",NewControlsCapital!BI$2:BI$50)</f>
        <v>0</v>
      </c>
      <c r="BI131" s="8">
        <f>SUM(NewControlsCapital!BJ$2:BJ$50)-SUMIF(NewControlsCapital!$B$2:$B$50,"GR3",NewControlsCapital!BJ$2:BJ$50)-SUMIF(NewControlsCapital!$A$2:$A$50,"GR",NewControlsCapital!BJ$2:BJ$50)-SUMIF(NewControlsCapital!$A$2:$A$50,"CR",NewControlsCapital!BJ$2:BJ$50)-SUMIF(NewControlsCapital!$B$2:$B$50,"BR1",NewControlsCapital!BJ$2:BJ$50)-SUMIF(NewControlsCapital!$B$2:$B$50,"BR2",NewControlsCapital!BJ$2:BJ$50)-SUMIF(NewControlsCapital!$B$2:$B$50,"MC1",NewControlsCapital!BJ$2:BJ$50)-SUMIF(NewControlsCapital!$B$2:$B$50,"MC2",NewControlsCapital!BJ$2:BJ$50)</f>
        <v>0</v>
      </c>
      <c r="BJ131" s="8">
        <f>SUM(NewControlsCapital!BK$2:BK$50)-SUMIF(NewControlsCapital!$B$2:$B$50,"GR3",NewControlsCapital!BK$2:BK$50)-SUMIF(NewControlsCapital!$A$2:$A$50,"GR",NewControlsCapital!BK$2:BK$50)-SUMIF(NewControlsCapital!$A$2:$A$50,"CR",NewControlsCapital!BK$2:BK$50)-SUMIF(NewControlsCapital!$B$2:$B$50,"BR1",NewControlsCapital!BK$2:BK$50)-SUMIF(NewControlsCapital!$B$2:$B$50,"BR2",NewControlsCapital!BK$2:BK$50)-SUMIF(NewControlsCapital!$B$2:$B$50,"MC1",NewControlsCapital!BK$2:BK$50)-SUMIF(NewControlsCapital!$B$2:$B$50,"MC2",NewControlsCapital!BK$2:BK$50)</f>
        <v>0</v>
      </c>
      <c r="BK131" s="8">
        <f>SUM(NewControlsCapital!BL$2:BL$50)-SUMIF(NewControlsCapital!$B$2:$B$50,"GR3",NewControlsCapital!BL$2:BL$50)-SUMIF(NewControlsCapital!$A$2:$A$50,"GR",NewControlsCapital!BL$2:BL$50)-SUMIF(NewControlsCapital!$A$2:$A$50,"CR",NewControlsCapital!BL$2:BL$50)-SUMIF(NewControlsCapital!$B$2:$B$50,"BR1",NewControlsCapital!BL$2:BL$50)-SUMIF(NewControlsCapital!$B$2:$B$50,"BR2",NewControlsCapital!BL$2:BL$50)-SUMIF(NewControlsCapital!$B$2:$B$50,"MC1",NewControlsCapital!BL$2:BL$50)-SUMIF(NewControlsCapital!$B$2:$B$50,"MC2",NewControlsCapital!BL$2:BL$50)</f>
        <v>0</v>
      </c>
      <c r="BL131" s="8">
        <f>SUM(NewControlsCapital!BM$2:BM$50)-SUMIF(NewControlsCapital!$B$2:$B$50,"GR3",NewControlsCapital!BM$2:BM$50)-SUMIF(NewControlsCapital!$A$2:$A$50,"GR",NewControlsCapital!BM$2:BM$50)-SUMIF(NewControlsCapital!$A$2:$A$50,"CR",NewControlsCapital!BM$2:BM$50)-SUMIF(NewControlsCapital!$B$2:$B$50,"BR1",NewControlsCapital!BM$2:BM$50)-SUMIF(NewControlsCapital!$B$2:$B$50,"BR2",NewControlsCapital!BM$2:BM$50)-SUMIF(NewControlsCapital!$B$2:$B$50,"MC1",NewControlsCapital!BM$2:BM$50)-SUMIF(NewControlsCapital!$B$2:$B$50,"MC2",NewControlsCapital!BM$2:BM$50)</f>
        <v>0</v>
      </c>
      <c r="BM131" s="8">
        <f>SUM(NewControlsCapital!BN$2:BN$50)-SUMIF(NewControlsCapital!$B$2:$B$50,"GR3",NewControlsCapital!BN$2:BN$50)-SUMIF(NewControlsCapital!$A$2:$A$50,"GR",NewControlsCapital!BN$2:BN$50)-SUMIF(NewControlsCapital!$A$2:$A$50,"CR",NewControlsCapital!BN$2:BN$50)-SUMIF(NewControlsCapital!$B$2:$B$50,"BR1",NewControlsCapital!BN$2:BN$50)-SUMIF(NewControlsCapital!$B$2:$B$50,"BR2",NewControlsCapital!BN$2:BN$50)-SUMIF(NewControlsCapital!$B$2:$B$50,"MC1",NewControlsCapital!BN$2:BN$50)-SUMIF(NewControlsCapital!$B$2:$B$50,"MC2",NewControlsCapital!BN$2:BN$50)</f>
        <v>0</v>
      </c>
      <c r="BN131" s="8">
        <f>SUM(NewControlsCapital!BO$2:BO$50)-SUMIF(NewControlsCapital!$B$2:$B$50,"GR3",NewControlsCapital!BO$2:BO$50)-SUMIF(NewControlsCapital!$A$2:$A$50,"GR",NewControlsCapital!BO$2:BO$50)-SUMIF(NewControlsCapital!$A$2:$A$50,"CR",NewControlsCapital!BO$2:BO$50)-SUMIF(NewControlsCapital!$B$2:$B$50,"BR1",NewControlsCapital!BO$2:BO$50)-SUMIF(NewControlsCapital!$B$2:$B$50,"BR2",NewControlsCapital!BO$2:BO$50)-SUMIF(NewControlsCapital!$B$2:$B$50,"MC1",NewControlsCapital!BO$2:BO$50)-SUMIF(NewControlsCapital!$B$2:$B$50,"MC2",NewControlsCapital!BO$2:BO$50)</f>
        <v>0</v>
      </c>
      <c r="BO131" s="8">
        <f>SUM(NewControlsCapital!BP$2:BP$50)-SUMIF(NewControlsCapital!$B$2:$B$50,"GR3",NewControlsCapital!BP$2:BP$50)-SUMIF(NewControlsCapital!$A$2:$A$50,"GR",NewControlsCapital!BP$2:BP$50)-SUMIF(NewControlsCapital!$A$2:$A$50,"CR",NewControlsCapital!BP$2:BP$50)-SUMIF(NewControlsCapital!$B$2:$B$50,"BR1",NewControlsCapital!BP$2:BP$50)-SUMIF(NewControlsCapital!$B$2:$B$50,"BR2",NewControlsCapital!BP$2:BP$50)-SUMIF(NewControlsCapital!$B$2:$B$50,"MC1",NewControlsCapital!BP$2:BP$50)-SUMIF(NewControlsCapital!$B$2:$B$50,"MC2",NewControlsCapital!BP$2:BP$50)</f>
        <v>0</v>
      </c>
      <c r="BP131" s="8">
        <f>SUM(NewControlsCapital!BQ$2:BQ$50)-SUMIF(NewControlsCapital!$B$2:$B$50,"GR3",NewControlsCapital!BQ$2:BQ$50)-SUMIF(NewControlsCapital!$A$2:$A$50,"GR",NewControlsCapital!BQ$2:BQ$50)-SUMIF(NewControlsCapital!$A$2:$A$50,"CR",NewControlsCapital!BQ$2:BQ$50)-SUMIF(NewControlsCapital!$B$2:$B$50,"BR1",NewControlsCapital!BQ$2:BQ$50)-SUMIF(NewControlsCapital!$B$2:$B$50,"BR2",NewControlsCapital!BQ$2:BQ$50)-SUMIF(NewControlsCapital!$B$2:$B$50,"MC1",NewControlsCapital!BQ$2:BQ$50)-SUMIF(NewControlsCapital!$B$2:$B$50,"MC2",NewControlsCapital!BQ$2:BQ$50)</f>
        <v>0</v>
      </c>
      <c r="BQ131" s="8">
        <f>SUM(NewControlsCapital!BR$2:BR$50)-SUMIF(NewControlsCapital!$B$2:$B$50,"GR3",NewControlsCapital!BR$2:BR$50)-SUMIF(NewControlsCapital!$A$2:$A$50,"GR",NewControlsCapital!BR$2:BR$50)-SUMIF(NewControlsCapital!$A$2:$A$50,"CR",NewControlsCapital!BR$2:BR$50)-SUMIF(NewControlsCapital!$B$2:$B$50,"BR1",NewControlsCapital!BR$2:BR$50)-SUMIF(NewControlsCapital!$B$2:$B$50,"BR2",NewControlsCapital!BR$2:BR$50)-SUMIF(NewControlsCapital!$B$2:$B$50,"MC1",NewControlsCapital!BR$2:BR$50)-SUMIF(NewControlsCapital!$B$2:$B$50,"MC2",NewControlsCapital!BR$2:BR$50)</f>
        <v>0</v>
      </c>
      <c r="BR131" s="8">
        <f>SUM(NewControlsCapital!BS$2:BS$50)-SUMIF(NewControlsCapital!$B$2:$B$50,"GR3",NewControlsCapital!BS$2:BS$50)-SUMIF(NewControlsCapital!$A$2:$A$50,"GR",NewControlsCapital!BS$2:BS$50)-SUMIF(NewControlsCapital!$A$2:$A$50,"CR",NewControlsCapital!BS$2:BS$50)-SUMIF(NewControlsCapital!$B$2:$B$50,"BR1",NewControlsCapital!BS$2:BS$50)-SUMIF(NewControlsCapital!$B$2:$B$50,"BR2",NewControlsCapital!BS$2:BS$50)-SUMIF(NewControlsCapital!$B$2:$B$50,"MC1",NewControlsCapital!BS$2:BS$50)-SUMIF(NewControlsCapital!$B$2:$B$50,"MC2",NewControlsCapital!BS$2:BS$50)</f>
        <v>0</v>
      </c>
      <c r="BS131" s="8">
        <f>SUM(NewControlsCapital!BT$2:BT$50)-SUMIF(NewControlsCapital!$B$2:$B$50,"GR3",NewControlsCapital!BT$2:BT$50)-SUMIF(NewControlsCapital!$A$2:$A$50,"GR",NewControlsCapital!BT$2:BT$50)-SUMIF(NewControlsCapital!$A$2:$A$50,"CR",NewControlsCapital!BT$2:BT$50)-SUMIF(NewControlsCapital!$B$2:$B$50,"BR1",NewControlsCapital!BT$2:BT$50)-SUMIF(NewControlsCapital!$B$2:$B$50,"BR2",NewControlsCapital!BT$2:BT$50)-SUMIF(NewControlsCapital!$B$2:$B$50,"MC1",NewControlsCapital!BT$2:BT$50)-SUMIF(NewControlsCapital!$B$2:$B$50,"MC2",NewControlsCapital!BT$2:BT$50)</f>
        <v>0</v>
      </c>
    </row>
    <row r="132" spans="2:71" x14ac:dyDescent="0.3"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</row>
    <row r="133" spans="2:71" x14ac:dyDescent="0.3">
      <c r="B133" s="21" t="str">
        <f>B112&amp;" Delta"</f>
        <v>New Controls Capital Delta</v>
      </c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</row>
    <row r="134" spans="2:71" x14ac:dyDescent="0.3">
      <c r="B134" s="22" t="str">
        <f>B113</f>
        <v>No Retirements</v>
      </c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</row>
    <row r="135" spans="2:71" x14ac:dyDescent="0.3">
      <c r="B135" s="24" t="str">
        <f>B114</f>
        <v>Retire TY</v>
      </c>
      <c r="C135" s="23">
        <f t="shared" ref="C135:BN135" si="60">C114-C$113</f>
        <v>-46.380718000051729</v>
      </c>
      <c r="D135" s="23">
        <f t="shared" si="60"/>
        <v>0</v>
      </c>
      <c r="E135" s="23">
        <f t="shared" si="60"/>
        <v>-1322.9530000000013</v>
      </c>
      <c r="F135" s="23">
        <f t="shared" si="60"/>
        <v>-4147.5994000000064</v>
      </c>
      <c r="G135" s="23">
        <f t="shared" si="60"/>
        <v>-5706.9255000000121</v>
      </c>
      <c r="H135" s="23">
        <f t="shared" si="60"/>
        <v>-5399.0259000000078</v>
      </c>
      <c r="I135" s="23">
        <f t="shared" si="60"/>
        <v>-5121.4340000000084</v>
      </c>
      <c r="J135" s="23">
        <f t="shared" si="60"/>
        <v>-4870.0186000000103</v>
      </c>
      <c r="K135" s="23">
        <f t="shared" si="60"/>
        <v>-4641.2082999999984</v>
      </c>
      <c r="L135" s="23">
        <f t="shared" si="60"/>
        <v>-4416.0701000000117</v>
      </c>
      <c r="M135" s="23">
        <f t="shared" si="60"/>
        <v>-4190.9318000000203</v>
      </c>
      <c r="N135" s="23">
        <f t="shared" si="60"/>
        <v>-3965.7925999999861</v>
      </c>
      <c r="O135" s="23">
        <f t="shared" si="60"/>
        <v>-3740.6542999999947</v>
      </c>
      <c r="P135" s="23">
        <f t="shared" si="60"/>
        <v>-3515.5160700000124</v>
      </c>
      <c r="Q135" s="23">
        <f t="shared" si="60"/>
        <v>-3290.3778399999719</v>
      </c>
      <c r="R135" s="23">
        <f t="shared" si="60"/>
        <v>-3134.9894000000204</v>
      </c>
      <c r="S135" s="23">
        <f t="shared" si="60"/>
        <v>-3049.3527499999909</v>
      </c>
      <c r="T135" s="23">
        <f t="shared" si="60"/>
        <v>-2963.7160999999905</v>
      </c>
      <c r="U135" s="23">
        <f t="shared" si="60"/>
        <v>-2878.0794499999902</v>
      </c>
      <c r="V135" s="23">
        <f t="shared" si="60"/>
        <v>-2792.4428100000077</v>
      </c>
      <c r="W135" s="23">
        <f t="shared" si="60"/>
        <v>-2706.8061600000074</v>
      </c>
      <c r="X135" s="23">
        <f t="shared" si="60"/>
        <v>-2621.169510000007</v>
      </c>
      <c r="Y135" s="23">
        <f t="shared" si="60"/>
        <v>-2535.5328699999955</v>
      </c>
      <c r="Z135" s="23">
        <f t="shared" si="60"/>
        <v>-2449.8962199999951</v>
      </c>
      <c r="AA135" s="23">
        <f t="shared" si="60"/>
        <v>-2364.2595699999947</v>
      </c>
      <c r="AB135" s="23">
        <f t="shared" si="60"/>
        <v>-2278.6229300000123</v>
      </c>
      <c r="AC135" s="23">
        <f t="shared" si="60"/>
        <v>-2192.986269999994</v>
      </c>
      <c r="AD135" s="23">
        <f t="shared" si="60"/>
        <v>-2107.3496199999936</v>
      </c>
      <c r="AE135" s="23">
        <f t="shared" si="60"/>
        <v>-2021.7129699999932</v>
      </c>
      <c r="AF135" s="23">
        <f t="shared" si="60"/>
        <v>-1936.0763199999928</v>
      </c>
      <c r="AG135" s="23">
        <f t="shared" si="60"/>
        <v>-1850.439670000007</v>
      </c>
      <c r="AH135" s="23">
        <f t="shared" si="60"/>
        <v>-1764.8030199999994</v>
      </c>
      <c r="AI135" s="23">
        <f t="shared" si="60"/>
        <v>-1679.166369999999</v>
      </c>
      <c r="AJ135" s="23">
        <f t="shared" si="60"/>
        <v>-1593.529730000002</v>
      </c>
      <c r="AK135" s="23">
        <f t="shared" si="60"/>
        <v>-1507.8930699999983</v>
      </c>
      <c r="AL135" s="23">
        <f t="shared" si="60"/>
        <v>-1422.2564199999979</v>
      </c>
      <c r="AM135" s="23">
        <f t="shared" si="60"/>
        <v>-7.6892822835361585E-4</v>
      </c>
      <c r="AN135" s="23">
        <f t="shared" si="60"/>
        <v>-7.6892822835361585E-4</v>
      </c>
      <c r="AO135" s="23">
        <f t="shared" si="60"/>
        <v>-7.6892822835361585E-4</v>
      </c>
      <c r="AP135" s="23">
        <f t="shared" si="60"/>
        <v>-7.6892822835361585E-4</v>
      </c>
      <c r="AQ135" s="23">
        <f t="shared" si="60"/>
        <v>-7.6892822835361585E-4</v>
      </c>
      <c r="AR135" s="23">
        <f t="shared" si="60"/>
        <v>-7.6892822835361585E-4</v>
      </c>
      <c r="AS135" s="23">
        <f t="shared" si="60"/>
        <v>-7.6892822835361585E-4</v>
      </c>
      <c r="AT135" s="23">
        <f t="shared" si="60"/>
        <v>-7.6892822835361585E-4</v>
      </c>
      <c r="AU135" s="23">
        <f t="shared" si="60"/>
        <v>-7.6892822744412115E-4</v>
      </c>
      <c r="AV135" s="23">
        <f t="shared" si="60"/>
        <v>-7.6892822744412115E-4</v>
      </c>
      <c r="AW135" s="23">
        <f t="shared" si="60"/>
        <v>-7.6892822744412115E-4</v>
      </c>
      <c r="AX135" s="23">
        <f t="shared" si="60"/>
        <v>-7.6892822744412115E-4</v>
      </c>
      <c r="AY135" s="23">
        <f t="shared" si="60"/>
        <v>-7.6892822750096457E-4</v>
      </c>
      <c r="AZ135" s="23">
        <f t="shared" si="60"/>
        <v>-7.6892822750000006E-4</v>
      </c>
      <c r="BA135" s="23">
        <f t="shared" si="60"/>
        <v>0</v>
      </c>
      <c r="BB135" s="23">
        <f t="shared" si="60"/>
        <v>0</v>
      </c>
      <c r="BC135" s="23">
        <f t="shared" si="60"/>
        <v>0</v>
      </c>
      <c r="BD135" s="23">
        <f t="shared" si="60"/>
        <v>0</v>
      </c>
      <c r="BE135" s="23">
        <f t="shared" si="60"/>
        <v>0</v>
      </c>
      <c r="BF135" s="23">
        <f t="shared" si="60"/>
        <v>0</v>
      </c>
      <c r="BG135" s="23">
        <f t="shared" si="60"/>
        <v>0</v>
      </c>
      <c r="BH135" s="23">
        <f t="shared" si="60"/>
        <v>0</v>
      </c>
      <c r="BI135" s="23">
        <f t="shared" si="60"/>
        <v>0</v>
      </c>
      <c r="BJ135" s="23">
        <f t="shared" si="60"/>
        <v>0</v>
      </c>
      <c r="BK135" s="23">
        <f t="shared" si="60"/>
        <v>0</v>
      </c>
      <c r="BL135" s="23">
        <f t="shared" si="60"/>
        <v>0</v>
      </c>
      <c r="BM135" s="23">
        <f t="shared" si="60"/>
        <v>0</v>
      </c>
      <c r="BN135" s="23">
        <f t="shared" si="60"/>
        <v>0</v>
      </c>
      <c r="BO135" s="23">
        <f t="shared" ref="BO135:BS135" si="61">BO114-BO$113</f>
        <v>0</v>
      </c>
      <c r="BP135" s="23">
        <f t="shared" si="61"/>
        <v>0</v>
      </c>
      <c r="BQ135" s="23">
        <f t="shared" si="61"/>
        <v>0</v>
      </c>
      <c r="BR135" s="23">
        <f t="shared" si="61"/>
        <v>0</v>
      </c>
      <c r="BS135" s="23">
        <f t="shared" si="61"/>
        <v>0</v>
      </c>
    </row>
    <row r="136" spans="2:71" x14ac:dyDescent="0.3">
      <c r="B136" s="24" t="str">
        <f t="shared" ref="B136:B143" si="62">B115</f>
        <v>Retire TY and GR3</v>
      </c>
      <c r="C136" s="23">
        <f>C115-C$114</f>
        <v>-46.380718000049455</v>
      </c>
      <c r="D136" s="23">
        <f t="shared" ref="D136:BO136" si="63">D115-D$114</f>
        <v>0</v>
      </c>
      <c r="E136" s="23">
        <f t="shared" si="63"/>
        <v>-1322.9530000000013</v>
      </c>
      <c r="F136" s="23">
        <f t="shared" si="63"/>
        <v>-4147.5994000000064</v>
      </c>
      <c r="G136" s="23">
        <f t="shared" si="63"/>
        <v>-5706.9255000000121</v>
      </c>
      <c r="H136" s="23">
        <f t="shared" si="63"/>
        <v>-5399.0259000000078</v>
      </c>
      <c r="I136" s="23">
        <f t="shared" si="63"/>
        <v>-5121.4340000000084</v>
      </c>
      <c r="J136" s="23">
        <f t="shared" si="63"/>
        <v>-4870.0186000000103</v>
      </c>
      <c r="K136" s="23">
        <f t="shared" si="63"/>
        <v>-4641.2082999999984</v>
      </c>
      <c r="L136" s="23">
        <f t="shared" si="63"/>
        <v>-4416.0701000000117</v>
      </c>
      <c r="M136" s="23">
        <f t="shared" si="63"/>
        <v>-4190.9318000000203</v>
      </c>
      <c r="N136" s="23">
        <f t="shared" si="63"/>
        <v>-3965.7925999999861</v>
      </c>
      <c r="O136" s="23">
        <f t="shared" si="63"/>
        <v>-3740.6542999999947</v>
      </c>
      <c r="P136" s="23">
        <f t="shared" si="63"/>
        <v>-3515.5160700000124</v>
      </c>
      <c r="Q136" s="23">
        <f t="shared" si="63"/>
        <v>-3290.3778399999719</v>
      </c>
      <c r="R136" s="23">
        <f t="shared" si="63"/>
        <v>-3134.9894000000204</v>
      </c>
      <c r="S136" s="23">
        <f t="shared" si="63"/>
        <v>-3049.3527499999909</v>
      </c>
      <c r="T136" s="23">
        <f t="shared" si="63"/>
        <v>-2963.7160999999905</v>
      </c>
      <c r="U136" s="23">
        <f t="shared" si="63"/>
        <v>-2878.0794499999902</v>
      </c>
      <c r="V136" s="23">
        <f t="shared" si="63"/>
        <v>-2792.4428100000077</v>
      </c>
      <c r="W136" s="23">
        <f t="shared" si="63"/>
        <v>-2706.8061600000074</v>
      </c>
      <c r="X136" s="23">
        <f t="shared" si="63"/>
        <v>-2621.169510000007</v>
      </c>
      <c r="Y136" s="23">
        <f t="shared" si="63"/>
        <v>-2535.5328699999955</v>
      </c>
      <c r="Z136" s="23">
        <f t="shared" si="63"/>
        <v>-2449.8962199999951</v>
      </c>
      <c r="AA136" s="23">
        <f t="shared" si="63"/>
        <v>-2364.2595699999947</v>
      </c>
      <c r="AB136" s="23">
        <f t="shared" si="63"/>
        <v>-2278.6229300000123</v>
      </c>
      <c r="AC136" s="23">
        <f t="shared" si="63"/>
        <v>-2192.986269999994</v>
      </c>
      <c r="AD136" s="23">
        <f t="shared" si="63"/>
        <v>-2107.3496199999936</v>
      </c>
      <c r="AE136" s="23">
        <f t="shared" si="63"/>
        <v>-2021.7129699999932</v>
      </c>
      <c r="AF136" s="23">
        <f t="shared" si="63"/>
        <v>-1936.0763199999928</v>
      </c>
      <c r="AG136" s="23">
        <f t="shared" si="63"/>
        <v>-1850.439670000007</v>
      </c>
      <c r="AH136" s="23">
        <f t="shared" si="63"/>
        <v>-1764.8030199999994</v>
      </c>
      <c r="AI136" s="23">
        <f t="shared" si="63"/>
        <v>-1679.166369999999</v>
      </c>
      <c r="AJ136" s="23">
        <f t="shared" si="63"/>
        <v>-1593.529730000002</v>
      </c>
      <c r="AK136" s="23">
        <f t="shared" si="63"/>
        <v>-1507.8930699999983</v>
      </c>
      <c r="AL136" s="23">
        <f t="shared" si="63"/>
        <v>-1422.2564200000015</v>
      </c>
      <c r="AM136" s="23">
        <f t="shared" si="63"/>
        <v>-7.6892822835361585E-4</v>
      </c>
      <c r="AN136" s="23">
        <f t="shared" si="63"/>
        <v>-7.6892822835361585E-4</v>
      </c>
      <c r="AO136" s="23">
        <f t="shared" si="63"/>
        <v>-7.6892822835361585E-4</v>
      </c>
      <c r="AP136" s="23">
        <f t="shared" si="63"/>
        <v>-7.6892822835361585E-4</v>
      </c>
      <c r="AQ136" s="23">
        <f t="shared" si="63"/>
        <v>-7.6892822835361585E-4</v>
      </c>
      <c r="AR136" s="23">
        <f t="shared" si="63"/>
        <v>-7.6892822835361585E-4</v>
      </c>
      <c r="AS136" s="23">
        <f t="shared" si="63"/>
        <v>-7.6892822835361585E-4</v>
      </c>
      <c r="AT136" s="23">
        <f t="shared" si="63"/>
        <v>-7.6892822835361585E-4</v>
      </c>
      <c r="AU136" s="23">
        <f t="shared" si="63"/>
        <v>-7.6892822744412115E-4</v>
      </c>
      <c r="AV136" s="23">
        <f t="shared" si="63"/>
        <v>-7.6892822744412115E-4</v>
      </c>
      <c r="AW136" s="23">
        <f t="shared" si="63"/>
        <v>-7.6892822744412115E-4</v>
      </c>
      <c r="AX136" s="23">
        <f t="shared" si="63"/>
        <v>-7.6892822744412115E-4</v>
      </c>
      <c r="AY136" s="23">
        <f t="shared" si="63"/>
        <v>-7.6892822750096457E-4</v>
      </c>
      <c r="AZ136" s="23">
        <f t="shared" si="63"/>
        <v>-7.6892822750000006E-4</v>
      </c>
      <c r="BA136" s="23">
        <f t="shared" si="63"/>
        <v>0</v>
      </c>
      <c r="BB136" s="23">
        <f t="shared" si="63"/>
        <v>0</v>
      </c>
      <c r="BC136" s="23">
        <f t="shared" si="63"/>
        <v>0</v>
      </c>
      <c r="BD136" s="23">
        <f t="shared" si="63"/>
        <v>0</v>
      </c>
      <c r="BE136" s="23">
        <f t="shared" si="63"/>
        <v>0</v>
      </c>
      <c r="BF136" s="23">
        <f t="shared" si="63"/>
        <v>0</v>
      </c>
      <c r="BG136" s="23">
        <f t="shared" si="63"/>
        <v>0</v>
      </c>
      <c r="BH136" s="23">
        <f t="shared" si="63"/>
        <v>0</v>
      </c>
      <c r="BI136" s="23">
        <f t="shared" si="63"/>
        <v>0</v>
      </c>
      <c r="BJ136" s="23">
        <f t="shared" si="63"/>
        <v>0</v>
      </c>
      <c r="BK136" s="23">
        <f t="shared" si="63"/>
        <v>0</v>
      </c>
      <c r="BL136" s="23">
        <f t="shared" si="63"/>
        <v>0</v>
      </c>
      <c r="BM136" s="23">
        <f t="shared" si="63"/>
        <v>0</v>
      </c>
      <c r="BN136" s="23">
        <f t="shared" si="63"/>
        <v>0</v>
      </c>
      <c r="BO136" s="23">
        <f t="shared" si="63"/>
        <v>0</v>
      </c>
      <c r="BP136" s="23">
        <f t="shared" ref="BP136:BS136" si="64">BP115-BP$114</f>
        <v>0</v>
      </c>
      <c r="BQ136" s="23">
        <f t="shared" si="64"/>
        <v>0</v>
      </c>
      <c r="BR136" s="23">
        <f t="shared" si="64"/>
        <v>0</v>
      </c>
      <c r="BS136" s="23">
        <f t="shared" si="64"/>
        <v>0</v>
      </c>
    </row>
    <row r="137" spans="2:71" x14ac:dyDescent="0.3">
      <c r="B137" s="24" t="str">
        <f t="shared" si="62"/>
        <v>Retire TY GR3 and BR3</v>
      </c>
      <c r="C137" s="23">
        <f>C116-C$115</f>
        <v>-110.00356539823042</v>
      </c>
      <c r="D137" s="23">
        <f t="shared" ref="D137:BO137" si="65">D116-D$115</f>
        <v>0</v>
      </c>
      <c r="E137" s="23">
        <f t="shared" si="65"/>
        <v>-203.87739999999758</v>
      </c>
      <c r="F137" s="23">
        <f t="shared" si="65"/>
        <v>-2854.2880000000005</v>
      </c>
      <c r="G137" s="23">
        <f t="shared" si="65"/>
        <v>-7595.3429999999935</v>
      </c>
      <c r="H137" s="23">
        <f t="shared" si="65"/>
        <v>-13437.400000000023</v>
      </c>
      <c r="I137" s="23">
        <f t="shared" si="65"/>
        <v>-14120.099999999977</v>
      </c>
      <c r="J137" s="23">
        <f t="shared" si="65"/>
        <v>-13403.559999999998</v>
      </c>
      <c r="K137" s="23">
        <f t="shared" si="65"/>
        <v>-12757.090000000026</v>
      </c>
      <c r="L137" s="23">
        <f t="shared" si="65"/>
        <v>-12171.130000000005</v>
      </c>
      <c r="M137" s="23">
        <f t="shared" si="65"/>
        <v>-11594.989999999991</v>
      </c>
      <c r="N137" s="23">
        <f t="shared" si="65"/>
        <v>-11018.859999999986</v>
      </c>
      <c r="O137" s="23">
        <f t="shared" si="65"/>
        <v>-10442.729999999981</v>
      </c>
      <c r="P137" s="23">
        <f t="shared" si="65"/>
        <v>-9866.5939999999828</v>
      </c>
      <c r="Q137" s="23">
        <f t="shared" si="65"/>
        <v>-9290.4610000000102</v>
      </c>
      <c r="R137" s="23">
        <f t="shared" si="65"/>
        <v>-8714.3280000000086</v>
      </c>
      <c r="S137" s="23">
        <f t="shared" si="65"/>
        <v>-8324.9109999999928</v>
      </c>
      <c r="T137" s="23">
        <f t="shared" si="65"/>
        <v>-8122.2110000000102</v>
      </c>
      <c r="U137" s="23">
        <f t="shared" si="65"/>
        <v>-7919.5109999999986</v>
      </c>
      <c r="V137" s="23">
        <f t="shared" si="65"/>
        <v>-7716.810999999987</v>
      </c>
      <c r="W137" s="23">
        <f t="shared" si="65"/>
        <v>-7514.109999999986</v>
      </c>
      <c r="X137" s="23">
        <f t="shared" si="65"/>
        <v>-7311.4090000000142</v>
      </c>
      <c r="Y137" s="23">
        <f t="shared" si="65"/>
        <v>-7108.7090000000026</v>
      </c>
      <c r="Z137" s="23">
        <f t="shared" si="65"/>
        <v>-6906.0089999999909</v>
      </c>
      <c r="AA137" s="23">
        <f t="shared" si="65"/>
        <v>-6703.3089999999938</v>
      </c>
      <c r="AB137" s="23">
        <f t="shared" si="65"/>
        <v>-6500.6080000000075</v>
      </c>
      <c r="AC137" s="23">
        <f t="shared" si="65"/>
        <v>-6297.9079999999958</v>
      </c>
      <c r="AD137" s="23">
        <f t="shared" si="65"/>
        <v>-6095.2069999999949</v>
      </c>
      <c r="AE137" s="23">
        <f t="shared" si="65"/>
        <v>-5892.5069999999978</v>
      </c>
      <c r="AF137" s="23">
        <f t="shared" si="65"/>
        <v>-5689.8059999999969</v>
      </c>
      <c r="AG137" s="23">
        <f t="shared" si="65"/>
        <v>-5487.1049999999959</v>
      </c>
      <c r="AH137" s="23">
        <f t="shared" si="65"/>
        <v>-5284.4040000000023</v>
      </c>
      <c r="AI137" s="23">
        <f t="shared" si="65"/>
        <v>-5081.7039999999979</v>
      </c>
      <c r="AJ137" s="23">
        <f t="shared" si="65"/>
        <v>-4879.002999999997</v>
      </c>
      <c r="AK137" s="23">
        <f t="shared" si="65"/>
        <v>-4676.3029999999999</v>
      </c>
      <c r="AL137" s="23">
        <f t="shared" si="65"/>
        <v>-4473.601999999999</v>
      </c>
      <c r="AM137" s="23">
        <f t="shared" si="65"/>
        <v>-4270.900999999998</v>
      </c>
      <c r="AN137" s="23">
        <f t="shared" si="65"/>
        <v>-4068.2010000000009</v>
      </c>
      <c r="AO137" s="23">
        <f t="shared" si="65"/>
        <v>-3865.4979999999996</v>
      </c>
      <c r="AP137" s="23">
        <f t="shared" si="65"/>
        <v>-3662.7969999999987</v>
      </c>
      <c r="AQ137" s="23">
        <f t="shared" si="65"/>
        <v>-3460.0980000000018</v>
      </c>
      <c r="AR137" s="23">
        <f t="shared" si="65"/>
        <v>-1405.3209999999999</v>
      </c>
      <c r="AS137" s="23">
        <f t="shared" si="65"/>
        <v>-1.502180000898079E-3</v>
      </c>
      <c r="AT137" s="23">
        <f t="shared" si="65"/>
        <v>-1.502180000898079E-3</v>
      </c>
      <c r="AU137" s="23">
        <f t="shared" si="65"/>
        <v>-1.5021799999885843E-3</v>
      </c>
      <c r="AV137" s="23">
        <f t="shared" si="65"/>
        <v>-1.5021799999885843E-3</v>
      </c>
      <c r="AW137" s="23">
        <f t="shared" si="65"/>
        <v>-1.5021799999885843E-3</v>
      </c>
      <c r="AX137" s="23">
        <f t="shared" si="65"/>
        <v>-1.5021799999885843E-3</v>
      </c>
      <c r="AY137" s="23">
        <f t="shared" si="65"/>
        <v>-1.5021799999885843E-3</v>
      </c>
      <c r="AZ137" s="23">
        <f t="shared" si="65"/>
        <v>-1.5021800000000005E-3</v>
      </c>
      <c r="BA137" s="23">
        <f t="shared" si="65"/>
        <v>0</v>
      </c>
      <c r="BB137" s="23">
        <f t="shared" si="65"/>
        <v>0</v>
      </c>
      <c r="BC137" s="23">
        <f t="shared" si="65"/>
        <v>0</v>
      </c>
      <c r="BD137" s="23">
        <f t="shared" si="65"/>
        <v>0</v>
      </c>
      <c r="BE137" s="23">
        <f t="shared" si="65"/>
        <v>0</v>
      </c>
      <c r="BF137" s="23">
        <f t="shared" si="65"/>
        <v>0</v>
      </c>
      <c r="BG137" s="23">
        <f t="shared" si="65"/>
        <v>0</v>
      </c>
      <c r="BH137" s="23">
        <f t="shared" si="65"/>
        <v>0</v>
      </c>
      <c r="BI137" s="23">
        <f t="shared" si="65"/>
        <v>0</v>
      </c>
      <c r="BJ137" s="23">
        <f t="shared" si="65"/>
        <v>0</v>
      </c>
      <c r="BK137" s="23">
        <f t="shared" si="65"/>
        <v>0</v>
      </c>
      <c r="BL137" s="23">
        <f t="shared" si="65"/>
        <v>0</v>
      </c>
      <c r="BM137" s="23">
        <f t="shared" si="65"/>
        <v>0</v>
      </c>
      <c r="BN137" s="23">
        <f t="shared" si="65"/>
        <v>0</v>
      </c>
      <c r="BO137" s="23">
        <f t="shared" si="65"/>
        <v>0</v>
      </c>
      <c r="BP137" s="23">
        <f t="shared" ref="BP137:BS137" si="66">BP116-BP$115</f>
        <v>0</v>
      </c>
      <c r="BQ137" s="23">
        <f t="shared" si="66"/>
        <v>0</v>
      </c>
      <c r="BR137" s="23">
        <f t="shared" si="66"/>
        <v>0</v>
      </c>
      <c r="BS137" s="23">
        <f t="shared" si="66"/>
        <v>0</v>
      </c>
    </row>
    <row r="138" spans="2:71" x14ac:dyDescent="0.3">
      <c r="B138" s="24" t="str">
        <f t="shared" si="62"/>
        <v>Retire TY GR3 and CR4</v>
      </c>
      <c r="C138" s="23">
        <f>C117-C$115</f>
        <v>-304.38115879487304</v>
      </c>
      <c r="D138" s="23">
        <f t="shared" ref="D138:BO138" si="67">D117-D$115</f>
        <v>-1064.3096999999998</v>
      </c>
      <c r="E138" s="23">
        <f t="shared" si="67"/>
        <v>-7331.7079999999987</v>
      </c>
      <c r="F138" s="23">
        <f t="shared" si="67"/>
        <v>-23560.590499999991</v>
      </c>
      <c r="G138" s="23">
        <f t="shared" si="67"/>
        <v>-44420.6201</v>
      </c>
      <c r="H138" s="23">
        <f t="shared" si="67"/>
        <v>-41938.953800000018</v>
      </c>
      <c r="I138" s="23">
        <f t="shared" si="67"/>
        <v>-39653.276300000027</v>
      </c>
      <c r="J138" s="23">
        <f t="shared" si="67"/>
        <v>-37536.843099999998</v>
      </c>
      <c r="K138" s="23">
        <f t="shared" si="67"/>
        <v>-35566.573700000008</v>
      </c>
      <c r="L138" s="23">
        <f t="shared" si="67"/>
        <v>-33620.056099999987</v>
      </c>
      <c r="M138" s="23">
        <f t="shared" si="67"/>
        <v>-31673.534500000009</v>
      </c>
      <c r="N138" s="23">
        <f t="shared" si="67"/>
        <v>-29727.01390000002</v>
      </c>
      <c r="O138" s="23">
        <f t="shared" si="67"/>
        <v>-27780.484400000016</v>
      </c>
      <c r="P138" s="23">
        <f t="shared" si="67"/>
        <v>-25833.963800000027</v>
      </c>
      <c r="Q138" s="23">
        <f t="shared" si="67"/>
        <v>-23887.44219999999</v>
      </c>
      <c r="R138" s="23">
        <f t="shared" si="67"/>
        <v>-22391.929000000004</v>
      </c>
      <c r="S138" s="23">
        <f t="shared" si="67"/>
        <v>-21347.432299999986</v>
      </c>
      <c r="T138" s="23">
        <f t="shared" si="67"/>
        <v>-20302.926600000006</v>
      </c>
      <c r="U138" s="23">
        <f t="shared" si="67"/>
        <v>-19258.420699999988</v>
      </c>
      <c r="V138" s="23">
        <f t="shared" si="67"/>
        <v>-18213.91399999999</v>
      </c>
      <c r="W138" s="23">
        <f t="shared" si="67"/>
        <v>-17169.417300000001</v>
      </c>
      <c r="X138" s="23">
        <f t="shared" si="67"/>
        <v>4.1985927964560688E-4</v>
      </c>
      <c r="Y138" s="23">
        <f t="shared" si="67"/>
        <v>4.1985927964560688E-4</v>
      </c>
      <c r="Z138" s="23">
        <f t="shared" si="67"/>
        <v>4.1985927964560688E-4</v>
      </c>
      <c r="AA138" s="23">
        <f t="shared" si="67"/>
        <v>4.1985927964560688E-4</v>
      </c>
      <c r="AB138" s="23">
        <f t="shared" si="67"/>
        <v>4.1985927964560688E-4</v>
      </c>
      <c r="AC138" s="23">
        <f t="shared" si="67"/>
        <v>4.1985927964560688E-4</v>
      </c>
      <c r="AD138" s="23">
        <f t="shared" si="67"/>
        <v>4.1985927964560688E-4</v>
      </c>
      <c r="AE138" s="23">
        <f t="shared" si="67"/>
        <v>4.1985927964560688E-4</v>
      </c>
      <c r="AF138" s="23">
        <f t="shared" si="67"/>
        <v>4.1985927964560688E-4</v>
      </c>
      <c r="AG138" s="23">
        <f t="shared" si="67"/>
        <v>4.1985927964560688E-4</v>
      </c>
      <c r="AH138" s="23">
        <f t="shared" si="67"/>
        <v>4.1985927964560688E-4</v>
      </c>
      <c r="AI138" s="23">
        <f t="shared" si="67"/>
        <v>4.1985927964560688E-4</v>
      </c>
      <c r="AJ138" s="23">
        <f t="shared" si="67"/>
        <v>4.1985927964560688E-4</v>
      </c>
      <c r="AK138" s="23">
        <f t="shared" si="67"/>
        <v>4.1985927964560688E-4</v>
      </c>
      <c r="AL138" s="23">
        <f t="shared" si="67"/>
        <v>4.1985927964560688E-4</v>
      </c>
      <c r="AM138" s="23">
        <f t="shared" si="67"/>
        <v>4.1985927964560688E-4</v>
      </c>
      <c r="AN138" s="23">
        <f t="shared" si="67"/>
        <v>4.1985927964560688E-4</v>
      </c>
      <c r="AO138" s="23">
        <f t="shared" si="67"/>
        <v>4.1985927964560688E-4</v>
      </c>
      <c r="AP138" s="23">
        <f t="shared" si="67"/>
        <v>4.1985927964560688E-4</v>
      </c>
      <c r="AQ138" s="23">
        <f t="shared" si="67"/>
        <v>4.1985927964560688E-4</v>
      </c>
      <c r="AR138" s="23">
        <f t="shared" si="67"/>
        <v>4.1985927964560688E-4</v>
      </c>
      <c r="AS138" s="23">
        <f t="shared" si="67"/>
        <v>4.1985927964560688E-4</v>
      </c>
      <c r="AT138" s="23">
        <f t="shared" si="67"/>
        <v>4.1985927964560688E-4</v>
      </c>
      <c r="AU138" s="23">
        <f t="shared" si="67"/>
        <v>4.1985927964560688E-4</v>
      </c>
      <c r="AV138" s="23">
        <f t="shared" si="67"/>
        <v>4.1985927964560688E-4</v>
      </c>
      <c r="AW138" s="23">
        <f t="shared" si="67"/>
        <v>4.1985928010035423E-4</v>
      </c>
      <c r="AX138" s="23">
        <f t="shared" si="67"/>
        <v>4.1985928010035423E-4</v>
      </c>
      <c r="AY138" s="23">
        <f t="shared" si="67"/>
        <v>4.1985927998666739E-4</v>
      </c>
      <c r="AZ138" s="23">
        <f t="shared" si="67"/>
        <v>4.1985928000000047E-4</v>
      </c>
      <c r="BA138" s="23">
        <f t="shared" si="67"/>
        <v>0</v>
      </c>
      <c r="BB138" s="23">
        <f t="shared" si="67"/>
        <v>0</v>
      </c>
      <c r="BC138" s="23">
        <f t="shared" si="67"/>
        <v>0</v>
      </c>
      <c r="BD138" s="23">
        <f t="shared" si="67"/>
        <v>0</v>
      </c>
      <c r="BE138" s="23">
        <f t="shared" si="67"/>
        <v>0</v>
      </c>
      <c r="BF138" s="23">
        <f t="shared" si="67"/>
        <v>0</v>
      </c>
      <c r="BG138" s="23">
        <f t="shared" si="67"/>
        <v>0</v>
      </c>
      <c r="BH138" s="23">
        <f t="shared" si="67"/>
        <v>0</v>
      </c>
      <c r="BI138" s="23">
        <f t="shared" si="67"/>
        <v>0</v>
      </c>
      <c r="BJ138" s="23">
        <f t="shared" si="67"/>
        <v>0</v>
      </c>
      <c r="BK138" s="23">
        <f t="shared" si="67"/>
        <v>0</v>
      </c>
      <c r="BL138" s="23">
        <f t="shared" si="67"/>
        <v>0</v>
      </c>
      <c r="BM138" s="23">
        <f t="shared" si="67"/>
        <v>0</v>
      </c>
      <c r="BN138" s="23">
        <f t="shared" si="67"/>
        <v>0</v>
      </c>
      <c r="BO138" s="23">
        <f t="shared" si="67"/>
        <v>0</v>
      </c>
      <c r="BP138" s="23">
        <f t="shared" ref="BP138:BS138" si="68">BP117-BP$115</f>
        <v>0</v>
      </c>
      <c r="BQ138" s="23">
        <f t="shared" si="68"/>
        <v>0</v>
      </c>
      <c r="BR138" s="23">
        <f t="shared" si="68"/>
        <v>0</v>
      </c>
      <c r="BS138" s="23">
        <f t="shared" si="68"/>
        <v>0</v>
      </c>
    </row>
    <row r="139" spans="2:71" x14ac:dyDescent="0.3">
      <c r="B139" s="24" t="str">
        <f t="shared" si="62"/>
        <v>Retire TY GR3 CR4 and CR6</v>
      </c>
      <c r="C139" s="23">
        <f>C118-C$117</f>
        <v>-412.49634446177561</v>
      </c>
      <c r="D139" s="23">
        <f t="shared" ref="D139:BO139" si="69">D118-D$117</f>
        <v>-2033.5619999999999</v>
      </c>
      <c r="E139" s="23">
        <f t="shared" si="69"/>
        <v>-10451.101000000002</v>
      </c>
      <c r="F139" s="23">
        <f t="shared" si="69"/>
        <v>-32145.95749999999</v>
      </c>
      <c r="G139" s="23">
        <f t="shared" si="69"/>
        <v>-57749.823800000013</v>
      </c>
      <c r="H139" s="23">
        <f t="shared" si="69"/>
        <v>-54544.142699999968</v>
      </c>
      <c r="I139" s="23">
        <f t="shared" si="69"/>
        <v>-51603.46610000002</v>
      </c>
      <c r="J139" s="23">
        <f t="shared" si="69"/>
        <v>-48891.667599999986</v>
      </c>
      <c r="K139" s="23">
        <f t="shared" si="69"/>
        <v>-46377.538</v>
      </c>
      <c r="L139" s="23">
        <f t="shared" si="69"/>
        <v>-43895.510799999989</v>
      </c>
      <c r="M139" s="23">
        <f t="shared" si="69"/>
        <v>-41413.484600000025</v>
      </c>
      <c r="N139" s="23">
        <f t="shared" si="69"/>
        <v>-38931.447400000005</v>
      </c>
      <c r="O139" s="23">
        <f t="shared" si="69"/>
        <v>-36449.414400000009</v>
      </c>
      <c r="P139" s="23">
        <f t="shared" si="69"/>
        <v>-33967.381200000003</v>
      </c>
      <c r="Q139" s="23">
        <f t="shared" si="69"/>
        <v>-31485.347999999998</v>
      </c>
      <c r="R139" s="23">
        <f t="shared" si="69"/>
        <v>-29613.199699999997</v>
      </c>
      <c r="S139" s="23">
        <f t="shared" si="69"/>
        <v>-28350.946599999996</v>
      </c>
      <c r="T139" s="23">
        <f t="shared" si="69"/>
        <v>-27088.693300000014</v>
      </c>
      <c r="U139" s="23">
        <f t="shared" si="69"/>
        <v>-25826.440000000002</v>
      </c>
      <c r="V139" s="23">
        <f t="shared" si="69"/>
        <v>-24564.186699999991</v>
      </c>
      <c r="W139" s="23">
        <f t="shared" si="69"/>
        <v>-23301.933500000014</v>
      </c>
      <c r="X139" s="23">
        <f t="shared" si="69"/>
        <v>-22039.679299999989</v>
      </c>
      <c r="Y139" s="23">
        <f t="shared" si="69"/>
        <v>-20777.424999999988</v>
      </c>
      <c r="Z139" s="23">
        <f t="shared" si="69"/>
        <v>-6.3542212592437863E-4</v>
      </c>
      <c r="AA139" s="23">
        <f t="shared" si="69"/>
        <v>-6.3542212592437863E-4</v>
      </c>
      <c r="AB139" s="23">
        <f t="shared" si="69"/>
        <v>-6.3542212592437863E-4</v>
      </c>
      <c r="AC139" s="23">
        <f t="shared" si="69"/>
        <v>-6.3542212592437863E-4</v>
      </c>
      <c r="AD139" s="23">
        <f t="shared" si="69"/>
        <v>-6.3542212592437863E-4</v>
      </c>
      <c r="AE139" s="23">
        <f t="shared" si="69"/>
        <v>-6.3542212592437863E-4</v>
      </c>
      <c r="AF139" s="23">
        <f t="shared" si="69"/>
        <v>-6.3542212592437863E-4</v>
      </c>
      <c r="AG139" s="23">
        <f t="shared" si="69"/>
        <v>-6.3542212592437863E-4</v>
      </c>
      <c r="AH139" s="23">
        <f t="shared" si="69"/>
        <v>-6.3542211864842102E-4</v>
      </c>
      <c r="AI139" s="23">
        <f t="shared" si="69"/>
        <v>-6.3542211864842102E-4</v>
      </c>
      <c r="AJ139" s="23">
        <f t="shared" si="69"/>
        <v>-6.3542211864842102E-4</v>
      </c>
      <c r="AK139" s="23">
        <f t="shared" si="69"/>
        <v>-6.3542211864842102E-4</v>
      </c>
      <c r="AL139" s="23">
        <f t="shared" si="69"/>
        <v>-6.3542211864842102E-4</v>
      </c>
      <c r="AM139" s="23">
        <f t="shared" si="69"/>
        <v>-6.3542211864842102E-4</v>
      </c>
      <c r="AN139" s="23">
        <f t="shared" si="69"/>
        <v>-6.3542211864842102E-4</v>
      </c>
      <c r="AO139" s="23">
        <f t="shared" si="69"/>
        <v>-6.3542211864842102E-4</v>
      </c>
      <c r="AP139" s="23">
        <f t="shared" si="69"/>
        <v>-6.3542211864842102E-4</v>
      </c>
      <c r="AQ139" s="23">
        <f t="shared" si="69"/>
        <v>-6.3542211864842102E-4</v>
      </c>
      <c r="AR139" s="23">
        <f t="shared" si="69"/>
        <v>-6.3542211864842102E-4</v>
      </c>
      <c r="AS139" s="23">
        <f t="shared" si="69"/>
        <v>-6.3542212046741042E-4</v>
      </c>
      <c r="AT139" s="23">
        <f t="shared" si="69"/>
        <v>-6.3542212046741042E-4</v>
      </c>
      <c r="AU139" s="23">
        <f t="shared" si="69"/>
        <v>-6.3542211955791572E-4</v>
      </c>
      <c r="AV139" s="23">
        <f t="shared" si="69"/>
        <v>-6.3542211955791572E-4</v>
      </c>
      <c r="AW139" s="23">
        <f t="shared" si="69"/>
        <v>-6.3542212001266307E-4</v>
      </c>
      <c r="AX139" s="23">
        <f t="shared" si="69"/>
        <v>-6.3542212001266307E-4</v>
      </c>
      <c r="AY139" s="23">
        <f t="shared" si="69"/>
        <v>-6.3542212001266307E-4</v>
      </c>
      <c r="AZ139" s="23">
        <f t="shared" si="69"/>
        <v>-6.3542211999999959E-4</v>
      </c>
      <c r="BA139" s="23">
        <f t="shared" si="69"/>
        <v>0</v>
      </c>
      <c r="BB139" s="23">
        <f t="shared" si="69"/>
        <v>0</v>
      </c>
      <c r="BC139" s="23">
        <f t="shared" si="69"/>
        <v>0</v>
      </c>
      <c r="BD139" s="23">
        <f t="shared" si="69"/>
        <v>0</v>
      </c>
      <c r="BE139" s="23">
        <f t="shared" si="69"/>
        <v>0</v>
      </c>
      <c r="BF139" s="23">
        <f t="shared" si="69"/>
        <v>0</v>
      </c>
      <c r="BG139" s="23">
        <f t="shared" si="69"/>
        <v>0</v>
      </c>
      <c r="BH139" s="23">
        <f t="shared" si="69"/>
        <v>0</v>
      </c>
      <c r="BI139" s="23">
        <f t="shared" si="69"/>
        <v>0</v>
      </c>
      <c r="BJ139" s="23">
        <f t="shared" si="69"/>
        <v>0</v>
      </c>
      <c r="BK139" s="23">
        <f t="shared" si="69"/>
        <v>0</v>
      </c>
      <c r="BL139" s="23">
        <f t="shared" si="69"/>
        <v>0</v>
      </c>
      <c r="BM139" s="23">
        <f t="shared" si="69"/>
        <v>0</v>
      </c>
      <c r="BN139" s="23">
        <f t="shared" si="69"/>
        <v>0</v>
      </c>
      <c r="BO139" s="23">
        <f t="shared" si="69"/>
        <v>0</v>
      </c>
      <c r="BP139" s="23">
        <f t="shared" ref="BP139:BS139" si="70">BP118-BP$117</f>
        <v>0</v>
      </c>
      <c r="BQ139" s="23">
        <f t="shared" si="70"/>
        <v>0</v>
      </c>
      <c r="BR139" s="23">
        <f t="shared" si="70"/>
        <v>0</v>
      </c>
      <c r="BS139" s="23">
        <f t="shared" si="70"/>
        <v>0</v>
      </c>
    </row>
    <row r="140" spans="2:71" x14ac:dyDescent="0.3">
      <c r="B140" s="24" t="str">
        <f t="shared" si="62"/>
        <v>Retire TY GR3 CR4 CR6 and BR1-2</v>
      </c>
      <c r="C140" s="23">
        <f>C119-C$118</f>
        <v>-232.46642496954018</v>
      </c>
      <c r="D140" s="23">
        <f t="shared" ref="D140:BO140" si="71">D119-D$118</f>
        <v>-489.42679999999973</v>
      </c>
      <c r="E140" s="23">
        <f t="shared" si="71"/>
        <v>-6506.0429999999978</v>
      </c>
      <c r="F140" s="23">
        <f t="shared" si="71"/>
        <v>-15605.030200000008</v>
      </c>
      <c r="G140" s="23">
        <f t="shared" si="71"/>
        <v>-26575.263699999981</v>
      </c>
      <c r="H140" s="23">
        <f t="shared" si="71"/>
        <v>-27743.081399999966</v>
      </c>
      <c r="I140" s="23">
        <f t="shared" si="71"/>
        <v>-26325.801899999962</v>
      </c>
      <c r="J140" s="23">
        <f t="shared" si="71"/>
        <v>-25044.280200000037</v>
      </c>
      <c r="K140" s="23">
        <f t="shared" si="71"/>
        <v>-23880.018099999987</v>
      </c>
      <c r="L140" s="23">
        <f t="shared" si="71"/>
        <v>-22734.784599999955</v>
      </c>
      <c r="M140" s="23">
        <f t="shared" si="71"/>
        <v>-21589.547199999972</v>
      </c>
      <c r="N140" s="23">
        <f t="shared" si="71"/>
        <v>-20444.317699999985</v>
      </c>
      <c r="O140" s="23">
        <f t="shared" si="71"/>
        <v>-19299.079200000007</v>
      </c>
      <c r="P140" s="23">
        <f t="shared" si="71"/>
        <v>-18153.843799999973</v>
      </c>
      <c r="Q140" s="23">
        <f t="shared" si="71"/>
        <v>-17008.609299999982</v>
      </c>
      <c r="R140" s="23">
        <f t="shared" si="71"/>
        <v>-16225.120799999975</v>
      </c>
      <c r="S140" s="23">
        <f t="shared" si="71"/>
        <v>-15803.378499999992</v>
      </c>
      <c r="T140" s="23">
        <f t="shared" si="71"/>
        <v>-15381.636200000008</v>
      </c>
      <c r="U140" s="23">
        <f t="shared" si="71"/>
        <v>-14959.892800000001</v>
      </c>
      <c r="V140" s="23">
        <f t="shared" si="71"/>
        <v>-14538.150500000018</v>
      </c>
      <c r="W140" s="23">
        <f t="shared" si="71"/>
        <v>-14116.408200000005</v>
      </c>
      <c r="X140" s="23">
        <f t="shared" si="71"/>
        <v>-13694.665900000022</v>
      </c>
      <c r="Y140" s="23">
        <f t="shared" si="71"/>
        <v>-13272.922599999991</v>
      </c>
      <c r="Z140" s="23">
        <f t="shared" si="71"/>
        <v>-12851.179199999999</v>
      </c>
      <c r="AA140" s="23">
        <f t="shared" si="71"/>
        <v>-12429.436900000001</v>
      </c>
      <c r="AB140" s="23">
        <f t="shared" si="71"/>
        <v>-12007.694600000003</v>
      </c>
      <c r="AC140" s="23">
        <f t="shared" si="71"/>
        <v>-11585.951300000001</v>
      </c>
      <c r="AD140" s="23">
        <f t="shared" si="71"/>
        <v>-11164.210000000006</v>
      </c>
      <c r="AE140" s="23">
        <f t="shared" si="71"/>
        <v>-10742.467699999994</v>
      </c>
      <c r="AF140" s="23">
        <f t="shared" si="71"/>
        <v>-10320.724299999987</v>
      </c>
      <c r="AG140" s="23">
        <f t="shared" si="71"/>
        <v>-9898.9818999999989</v>
      </c>
      <c r="AH140" s="23">
        <f t="shared" si="71"/>
        <v>-9477.2405999999974</v>
      </c>
      <c r="AI140" s="23">
        <f t="shared" si="71"/>
        <v>-9055.4972999999954</v>
      </c>
      <c r="AJ140" s="23">
        <f t="shared" si="71"/>
        <v>-8633.7550000000047</v>
      </c>
      <c r="AK140" s="23">
        <f t="shared" si="71"/>
        <v>-8212.0126999999993</v>
      </c>
      <c r="AL140" s="23">
        <f t="shared" si="71"/>
        <v>-7790.2704000000012</v>
      </c>
      <c r="AM140" s="23">
        <f t="shared" si="71"/>
        <v>-7368.5280999999995</v>
      </c>
      <c r="AN140" s="23">
        <f t="shared" si="71"/>
        <v>-4635.7749900000017</v>
      </c>
      <c r="AO140" s="23">
        <f t="shared" si="71"/>
        <v>-1384.1668045580009</v>
      </c>
      <c r="AP140" s="23">
        <f t="shared" si="71"/>
        <v>-1.8110653581970837E-3</v>
      </c>
      <c r="AQ140" s="23">
        <f t="shared" si="71"/>
        <v>-1.8110653581970837E-3</v>
      </c>
      <c r="AR140" s="23">
        <f t="shared" si="71"/>
        <v>-1.8110653581970837E-3</v>
      </c>
      <c r="AS140" s="23">
        <f t="shared" si="71"/>
        <v>-1.8110653600160731E-3</v>
      </c>
      <c r="AT140" s="23">
        <f t="shared" si="71"/>
        <v>-1.8110653600160731E-3</v>
      </c>
      <c r="AU140" s="23">
        <f t="shared" si="71"/>
        <v>-1.8110653600160731E-3</v>
      </c>
      <c r="AV140" s="23">
        <f t="shared" si="71"/>
        <v>-1.8110653600160731E-3</v>
      </c>
      <c r="AW140" s="23">
        <f t="shared" si="71"/>
        <v>-1.8110653600160731E-3</v>
      </c>
      <c r="AX140" s="23">
        <f t="shared" si="71"/>
        <v>-1.8110653600160731E-3</v>
      </c>
      <c r="AY140" s="23">
        <f t="shared" si="71"/>
        <v>-1.8110653600160731E-3</v>
      </c>
      <c r="AZ140" s="23">
        <f t="shared" si="71"/>
        <v>-1.81106536E-3</v>
      </c>
      <c r="BA140" s="23">
        <f t="shared" si="71"/>
        <v>0</v>
      </c>
      <c r="BB140" s="23">
        <f t="shared" si="71"/>
        <v>0</v>
      </c>
      <c r="BC140" s="23">
        <f t="shared" si="71"/>
        <v>0</v>
      </c>
      <c r="BD140" s="23">
        <f t="shared" si="71"/>
        <v>0</v>
      </c>
      <c r="BE140" s="23">
        <f t="shared" si="71"/>
        <v>0</v>
      </c>
      <c r="BF140" s="23">
        <f t="shared" si="71"/>
        <v>0</v>
      </c>
      <c r="BG140" s="23">
        <f t="shared" si="71"/>
        <v>0</v>
      </c>
      <c r="BH140" s="23">
        <f t="shared" si="71"/>
        <v>0</v>
      </c>
      <c r="BI140" s="23">
        <f t="shared" si="71"/>
        <v>0</v>
      </c>
      <c r="BJ140" s="23">
        <f t="shared" si="71"/>
        <v>0</v>
      </c>
      <c r="BK140" s="23">
        <f t="shared" si="71"/>
        <v>0</v>
      </c>
      <c r="BL140" s="23">
        <f t="shared" si="71"/>
        <v>0</v>
      </c>
      <c r="BM140" s="23">
        <f t="shared" si="71"/>
        <v>0</v>
      </c>
      <c r="BN140" s="23">
        <f t="shared" si="71"/>
        <v>0</v>
      </c>
      <c r="BO140" s="23">
        <f t="shared" si="71"/>
        <v>0</v>
      </c>
      <c r="BP140" s="23">
        <f t="shared" ref="BP140:BS140" si="72">BP119-BP$118</f>
        <v>0</v>
      </c>
      <c r="BQ140" s="23">
        <f t="shared" si="72"/>
        <v>0</v>
      </c>
      <c r="BR140" s="23">
        <f t="shared" si="72"/>
        <v>0</v>
      </c>
      <c r="BS140" s="23">
        <f t="shared" si="72"/>
        <v>0</v>
      </c>
    </row>
    <row r="141" spans="2:71" x14ac:dyDescent="0.3">
      <c r="B141" s="24" t="str">
        <f t="shared" si="62"/>
        <v>Retire TY GR3 and CR</v>
      </c>
      <c r="C141" s="23">
        <f>C120-C$118</f>
        <v>-320.43912135749224</v>
      </c>
      <c r="D141" s="23">
        <f t="shared" ref="D141:BO141" si="73">D120-D$118</f>
        <v>-1047.1812</v>
      </c>
      <c r="E141" s="23">
        <f t="shared" si="73"/>
        <v>-7854.0379999999932</v>
      </c>
      <c r="F141" s="23">
        <f t="shared" si="73"/>
        <v>-25193.118700000006</v>
      </c>
      <c r="G141" s="23">
        <f t="shared" si="73"/>
        <v>-47743.524900000019</v>
      </c>
      <c r="H141" s="23">
        <f t="shared" si="73"/>
        <v>-45065.755200000014</v>
      </c>
      <c r="I141" s="23">
        <f t="shared" si="73"/>
        <v>-42594.056299999997</v>
      </c>
      <c r="J141" s="23">
        <f t="shared" si="73"/>
        <v>-40300.325699999987</v>
      </c>
      <c r="K141" s="23">
        <f t="shared" si="73"/>
        <v>-38160.299400000018</v>
      </c>
      <c r="L141" s="23">
        <f t="shared" si="73"/>
        <v>-36045.231700000062</v>
      </c>
      <c r="M141" s="23">
        <f t="shared" si="73"/>
        <v>-33930.164899999974</v>
      </c>
      <c r="N141" s="23">
        <f t="shared" si="73"/>
        <v>-31815.099199999997</v>
      </c>
      <c r="O141" s="23">
        <f t="shared" si="73"/>
        <v>-29700.033399999957</v>
      </c>
      <c r="P141" s="23">
        <f t="shared" si="73"/>
        <v>-27584.976599999995</v>
      </c>
      <c r="Q141" s="23">
        <f t="shared" si="73"/>
        <v>-25469.909900000028</v>
      </c>
      <c r="R141" s="23">
        <f t="shared" si="73"/>
        <v>-23829.088099999994</v>
      </c>
      <c r="S141" s="23">
        <f t="shared" si="73"/>
        <v>-22662.508400000021</v>
      </c>
      <c r="T141" s="23">
        <f t="shared" si="73"/>
        <v>-21495.938599999965</v>
      </c>
      <c r="U141" s="23">
        <f t="shared" si="73"/>
        <v>-20329.368900000001</v>
      </c>
      <c r="V141" s="23">
        <f t="shared" si="73"/>
        <v>-19162.790100000013</v>
      </c>
      <c r="W141" s="23">
        <f t="shared" si="73"/>
        <v>2.6738797896541655E-4</v>
      </c>
      <c r="X141" s="23">
        <f t="shared" si="73"/>
        <v>2.6738794986158609E-4</v>
      </c>
      <c r="Y141" s="23">
        <f t="shared" si="73"/>
        <v>2.6738794986158609E-4</v>
      </c>
      <c r="Z141" s="23">
        <f t="shared" si="73"/>
        <v>2.6738797896541655E-4</v>
      </c>
      <c r="AA141" s="23">
        <f t="shared" si="73"/>
        <v>2.6738797896541655E-4</v>
      </c>
      <c r="AB141" s="23">
        <f t="shared" si="73"/>
        <v>2.6738797896541655E-4</v>
      </c>
      <c r="AC141" s="23">
        <f t="shared" si="73"/>
        <v>2.6738796441350132E-4</v>
      </c>
      <c r="AD141" s="23">
        <f t="shared" si="73"/>
        <v>2.6738796441350132E-4</v>
      </c>
      <c r="AE141" s="23">
        <f t="shared" si="73"/>
        <v>2.6738796441350132E-4</v>
      </c>
      <c r="AF141" s="23">
        <f t="shared" si="73"/>
        <v>2.6738796441350132E-4</v>
      </c>
      <c r="AG141" s="23">
        <f t="shared" si="73"/>
        <v>2.6738796441350132E-4</v>
      </c>
      <c r="AH141" s="23">
        <f t="shared" si="73"/>
        <v>2.6738795713754371E-4</v>
      </c>
      <c r="AI141" s="23">
        <f t="shared" si="73"/>
        <v>2.6738795713754371E-4</v>
      </c>
      <c r="AJ141" s="23">
        <f t="shared" si="73"/>
        <v>2.6738795713754371E-4</v>
      </c>
      <c r="AK141" s="23">
        <f t="shared" si="73"/>
        <v>2.6738795713754371E-4</v>
      </c>
      <c r="AL141" s="23">
        <f t="shared" si="73"/>
        <v>2.6738795713754371E-4</v>
      </c>
      <c r="AM141" s="23">
        <f t="shared" si="73"/>
        <v>2.6738795713754371E-4</v>
      </c>
      <c r="AN141" s="23">
        <f t="shared" si="73"/>
        <v>2.6738795713754371E-4</v>
      </c>
      <c r="AO141" s="23">
        <f t="shared" si="73"/>
        <v>2.6738795713754371E-4</v>
      </c>
      <c r="AP141" s="23">
        <f t="shared" si="73"/>
        <v>2.6738795713754371E-4</v>
      </c>
      <c r="AQ141" s="23">
        <f t="shared" si="73"/>
        <v>2.6738795713754371E-4</v>
      </c>
      <c r="AR141" s="23">
        <f t="shared" si="73"/>
        <v>2.6738795713754371E-4</v>
      </c>
      <c r="AS141" s="23">
        <f t="shared" si="73"/>
        <v>2.6738795895653311E-4</v>
      </c>
      <c r="AT141" s="23">
        <f t="shared" si="73"/>
        <v>2.6738795895653311E-4</v>
      </c>
      <c r="AU141" s="23">
        <f t="shared" si="73"/>
        <v>2.6738795895653311E-4</v>
      </c>
      <c r="AV141" s="23">
        <f t="shared" si="73"/>
        <v>2.6738795895653311E-4</v>
      </c>
      <c r="AW141" s="23">
        <f t="shared" si="73"/>
        <v>2.6738795895653311E-4</v>
      </c>
      <c r="AX141" s="23">
        <f t="shared" si="73"/>
        <v>2.6738795895653311E-4</v>
      </c>
      <c r="AY141" s="23">
        <f t="shared" si="73"/>
        <v>2.6738795901337653E-4</v>
      </c>
      <c r="AZ141" s="23">
        <f t="shared" si="73"/>
        <v>2.6738795899999921E-4</v>
      </c>
      <c r="BA141" s="23">
        <f t="shared" si="73"/>
        <v>0</v>
      </c>
      <c r="BB141" s="23">
        <f t="shared" si="73"/>
        <v>0</v>
      </c>
      <c r="BC141" s="23">
        <f t="shared" si="73"/>
        <v>0</v>
      </c>
      <c r="BD141" s="23">
        <f t="shared" si="73"/>
        <v>0</v>
      </c>
      <c r="BE141" s="23">
        <f t="shared" si="73"/>
        <v>0</v>
      </c>
      <c r="BF141" s="23">
        <f t="shared" si="73"/>
        <v>0</v>
      </c>
      <c r="BG141" s="23">
        <f t="shared" si="73"/>
        <v>0</v>
      </c>
      <c r="BH141" s="23">
        <f t="shared" si="73"/>
        <v>0</v>
      </c>
      <c r="BI141" s="23">
        <f t="shared" si="73"/>
        <v>0</v>
      </c>
      <c r="BJ141" s="23">
        <f t="shared" si="73"/>
        <v>0</v>
      </c>
      <c r="BK141" s="23">
        <f t="shared" si="73"/>
        <v>0</v>
      </c>
      <c r="BL141" s="23">
        <f t="shared" si="73"/>
        <v>0</v>
      </c>
      <c r="BM141" s="23">
        <f t="shared" si="73"/>
        <v>0</v>
      </c>
      <c r="BN141" s="23">
        <f t="shared" si="73"/>
        <v>0</v>
      </c>
      <c r="BO141" s="23">
        <f t="shared" si="73"/>
        <v>0</v>
      </c>
      <c r="BP141" s="23">
        <f t="shared" ref="BP141:BS141" si="74">BP120-BP$118</f>
        <v>0</v>
      </c>
      <c r="BQ141" s="23">
        <f t="shared" si="74"/>
        <v>0</v>
      </c>
      <c r="BR141" s="23">
        <f t="shared" si="74"/>
        <v>0</v>
      </c>
      <c r="BS141" s="23">
        <f t="shared" si="74"/>
        <v>0</v>
      </c>
    </row>
    <row r="142" spans="2:71" x14ac:dyDescent="0.3">
      <c r="B142" s="24" t="str">
        <f t="shared" si="62"/>
        <v>Retire TY GR3 CR and GH3</v>
      </c>
      <c r="C142" s="23">
        <f>C121-C$120</f>
        <v>-183.57751806758688</v>
      </c>
      <c r="D142" s="23">
        <f t="shared" ref="D142:BO142" si="75">D121-D$120</f>
        <v>-114.66679999999997</v>
      </c>
      <c r="E142" s="23">
        <f t="shared" si="75"/>
        <v>-565.18370000000141</v>
      </c>
      <c r="F142" s="23">
        <f t="shared" si="75"/>
        <v>-5148.8629999999976</v>
      </c>
      <c r="G142" s="23">
        <f t="shared" si="75"/>
        <v>-10739.625</v>
      </c>
      <c r="H142" s="23">
        <f t="shared" si="75"/>
        <v>-20123.227000000014</v>
      </c>
      <c r="I142" s="23">
        <f t="shared" si="75"/>
        <v>-23581.001999999979</v>
      </c>
      <c r="J142" s="23">
        <f t="shared" si="75"/>
        <v>-22544.09600000002</v>
      </c>
      <c r="K142" s="23">
        <f t="shared" si="75"/>
        <v>-21518.418000000005</v>
      </c>
      <c r="L142" s="23">
        <f t="shared" si="75"/>
        <v>-20574.68299999999</v>
      </c>
      <c r="M142" s="23">
        <f t="shared" si="75"/>
        <v>-19669.937999999995</v>
      </c>
      <c r="N142" s="23">
        <f t="shared" si="75"/>
        <v>-18765.993000000017</v>
      </c>
      <c r="O142" s="23">
        <f t="shared" si="75"/>
        <v>-17862.046999999991</v>
      </c>
      <c r="P142" s="23">
        <f t="shared" si="75"/>
        <v>-16958.102000000014</v>
      </c>
      <c r="Q142" s="23">
        <f t="shared" si="75"/>
        <v>-16054.146999999997</v>
      </c>
      <c r="R142" s="23">
        <f t="shared" si="75"/>
        <v>-15173.152999999991</v>
      </c>
      <c r="S142" s="23">
        <f t="shared" si="75"/>
        <v>-14315.69200000001</v>
      </c>
      <c r="T142" s="23">
        <f t="shared" si="75"/>
        <v>-13719.874000000011</v>
      </c>
      <c r="U142" s="23">
        <f t="shared" si="75"/>
        <v>-13390.676000000007</v>
      </c>
      <c r="V142" s="23">
        <f t="shared" si="75"/>
        <v>-13067.027999999991</v>
      </c>
      <c r="W142" s="23">
        <f t="shared" si="75"/>
        <v>-12743.380199999985</v>
      </c>
      <c r="X142" s="23">
        <f t="shared" si="75"/>
        <v>-12419.742100000003</v>
      </c>
      <c r="Y142" s="23">
        <f t="shared" si="75"/>
        <v>-12096.094099999988</v>
      </c>
      <c r="Z142" s="23">
        <f t="shared" si="75"/>
        <v>-11772.445999999996</v>
      </c>
      <c r="AA142" s="23">
        <f t="shared" si="75"/>
        <v>-11448.797900000005</v>
      </c>
      <c r="AB142" s="23">
        <f t="shared" si="75"/>
        <v>-11125.159799999994</v>
      </c>
      <c r="AC142" s="23">
        <f t="shared" si="75"/>
        <v>-10801.511800000007</v>
      </c>
      <c r="AD142" s="23">
        <f t="shared" si="75"/>
        <v>-10477.866699999999</v>
      </c>
      <c r="AE142" s="23">
        <f t="shared" si="75"/>
        <v>-10154.221600000004</v>
      </c>
      <c r="AF142" s="23">
        <f t="shared" si="75"/>
        <v>-9830.5774999999994</v>
      </c>
      <c r="AG142" s="23">
        <f t="shared" si="75"/>
        <v>-9506.9314000000013</v>
      </c>
      <c r="AH142" s="23">
        <f t="shared" si="75"/>
        <v>-9183.2874000000011</v>
      </c>
      <c r="AI142" s="23">
        <f t="shared" si="75"/>
        <v>-8859.6422999999995</v>
      </c>
      <c r="AJ142" s="23">
        <f t="shared" si="75"/>
        <v>-8535.997199999998</v>
      </c>
      <c r="AK142" s="23">
        <f t="shared" si="75"/>
        <v>-8212.3510999999999</v>
      </c>
      <c r="AL142" s="23">
        <f t="shared" si="75"/>
        <v>-7888.7049999999981</v>
      </c>
      <c r="AM142" s="23">
        <f t="shared" si="75"/>
        <v>-7565.0597999999991</v>
      </c>
      <c r="AN142" s="23">
        <f t="shared" si="75"/>
        <v>-7241.413700000001</v>
      </c>
      <c r="AO142" s="23">
        <f t="shared" si="75"/>
        <v>-6917.7685999999994</v>
      </c>
      <c r="AP142" s="23">
        <f t="shared" si="75"/>
        <v>-6594.1234999999997</v>
      </c>
      <c r="AQ142" s="23">
        <f t="shared" si="75"/>
        <v>-6270.4784</v>
      </c>
      <c r="AR142" s="23">
        <f t="shared" si="75"/>
        <v>-5913.1144000000004</v>
      </c>
      <c r="AS142" s="23">
        <f t="shared" si="75"/>
        <v>-5231.8564200000001</v>
      </c>
      <c r="AT142" s="23">
        <f t="shared" si="75"/>
        <v>-4151.8757508025001</v>
      </c>
      <c r="AU142" s="23">
        <f t="shared" si="75"/>
        <v>-213.80325080249986</v>
      </c>
      <c r="AV142" s="23">
        <f t="shared" si="75"/>
        <v>-3.7240675001157797E-3</v>
      </c>
      <c r="AW142" s="23">
        <f t="shared" si="75"/>
        <v>-3.7240675001157797E-3</v>
      </c>
      <c r="AX142" s="23">
        <f t="shared" si="75"/>
        <v>-3.7240675001157797E-3</v>
      </c>
      <c r="AY142" s="23">
        <f t="shared" si="75"/>
        <v>-3.7240675000020929E-3</v>
      </c>
      <c r="AZ142" s="23">
        <f t="shared" si="75"/>
        <v>-3.7240674999999999E-3</v>
      </c>
      <c r="BA142" s="23">
        <f t="shared" si="75"/>
        <v>0</v>
      </c>
      <c r="BB142" s="23">
        <f t="shared" si="75"/>
        <v>0</v>
      </c>
      <c r="BC142" s="23">
        <f t="shared" si="75"/>
        <v>0</v>
      </c>
      <c r="BD142" s="23">
        <f t="shared" si="75"/>
        <v>0</v>
      </c>
      <c r="BE142" s="23">
        <f t="shared" si="75"/>
        <v>0</v>
      </c>
      <c r="BF142" s="23">
        <f t="shared" si="75"/>
        <v>0</v>
      </c>
      <c r="BG142" s="23">
        <f t="shared" si="75"/>
        <v>0</v>
      </c>
      <c r="BH142" s="23">
        <f t="shared" si="75"/>
        <v>0</v>
      </c>
      <c r="BI142" s="23">
        <f t="shared" si="75"/>
        <v>0</v>
      </c>
      <c r="BJ142" s="23">
        <f t="shared" si="75"/>
        <v>0</v>
      </c>
      <c r="BK142" s="23">
        <f t="shared" si="75"/>
        <v>0</v>
      </c>
      <c r="BL142" s="23">
        <f t="shared" si="75"/>
        <v>0</v>
      </c>
      <c r="BM142" s="23">
        <f t="shared" si="75"/>
        <v>0</v>
      </c>
      <c r="BN142" s="23">
        <f t="shared" si="75"/>
        <v>0</v>
      </c>
      <c r="BO142" s="23">
        <f t="shared" si="75"/>
        <v>0</v>
      </c>
      <c r="BP142" s="23">
        <f t="shared" ref="BP142:BS142" si="76">BP121-BP$120</f>
        <v>0</v>
      </c>
      <c r="BQ142" s="23">
        <f t="shared" si="76"/>
        <v>0</v>
      </c>
      <c r="BR142" s="23">
        <f t="shared" si="76"/>
        <v>0</v>
      </c>
      <c r="BS142" s="23">
        <f t="shared" si="76"/>
        <v>0</v>
      </c>
    </row>
    <row r="143" spans="2:71" x14ac:dyDescent="0.3">
      <c r="B143" s="24" t="str">
        <f t="shared" si="62"/>
        <v>Retire TY GR3 CR and GH1</v>
      </c>
      <c r="C143" s="23">
        <f>C122-C$120</f>
        <v>-172.36014673970703</v>
      </c>
      <c r="D143" s="23">
        <f t="shared" ref="D143:BO143" si="77">D122-D$120</f>
        <v>-186.42904999999996</v>
      </c>
      <c r="E143" s="23">
        <f t="shared" si="77"/>
        <v>-4893.838499999998</v>
      </c>
      <c r="F143" s="23">
        <f t="shared" si="77"/>
        <v>-11163.468999999997</v>
      </c>
      <c r="G143" s="23">
        <f t="shared" si="77"/>
        <v>-19699.874000000011</v>
      </c>
      <c r="H143" s="23">
        <f t="shared" si="77"/>
        <v>-21275.148999999976</v>
      </c>
      <c r="I143" s="23">
        <f t="shared" si="77"/>
        <v>-20166.523999999976</v>
      </c>
      <c r="J143" s="23">
        <f t="shared" si="77"/>
        <v>-19155.762999999977</v>
      </c>
      <c r="K143" s="23">
        <f t="shared" si="77"/>
        <v>-18229.521999999997</v>
      </c>
      <c r="L143" s="23">
        <f t="shared" si="77"/>
        <v>-17317.002000000008</v>
      </c>
      <c r="M143" s="23">
        <f t="shared" si="77"/>
        <v>-16404.483000000007</v>
      </c>
      <c r="N143" s="23">
        <f t="shared" si="77"/>
        <v>-15491.962999999989</v>
      </c>
      <c r="O143" s="23">
        <f t="shared" si="77"/>
        <v>-14579.453000000009</v>
      </c>
      <c r="P143" s="23">
        <f t="shared" si="77"/>
        <v>-13666.93299999999</v>
      </c>
      <c r="Q143" s="23">
        <f t="shared" si="77"/>
        <v>-12754.413</v>
      </c>
      <c r="R143" s="23">
        <f t="shared" si="77"/>
        <v>-12102.676999999996</v>
      </c>
      <c r="S143" s="23">
        <f t="shared" si="77"/>
        <v>-11711.725000000006</v>
      </c>
      <c r="T143" s="23">
        <f t="shared" si="77"/>
        <v>-11320.763000000006</v>
      </c>
      <c r="U143" s="23">
        <f t="shared" si="77"/>
        <v>-10929.812000000005</v>
      </c>
      <c r="V143" s="23">
        <f t="shared" si="77"/>
        <v>-10538.858000000007</v>
      </c>
      <c r="W143" s="23">
        <f t="shared" si="77"/>
        <v>-10147.901000000013</v>
      </c>
      <c r="X143" s="23">
        <f t="shared" si="77"/>
        <v>-9756.9459999999963</v>
      </c>
      <c r="Y143" s="23">
        <f t="shared" si="77"/>
        <v>-9365.9906999999948</v>
      </c>
      <c r="Z143" s="23">
        <f t="shared" si="77"/>
        <v>-8975.0351000000082</v>
      </c>
      <c r="AA143" s="23">
        <f t="shared" si="77"/>
        <v>-8584.078800000003</v>
      </c>
      <c r="AB143" s="23">
        <f t="shared" si="77"/>
        <v>-8193.1233000000066</v>
      </c>
      <c r="AC143" s="23">
        <f t="shared" si="77"/>
        <v>-7802.1677999999956</v>
      </c>
      <c r="AD143" s="23">
        <f t="shared" si="77"/>
        <v>-7411.212400000004</v>
      </c>
      <c r="AE143" s="23">
        <f t="shared" si="77"/>
        <v>-7020.256899999993</v>
      </c>
      <c r="AF143" s="23">
        <f t="shared" si="77"/>
        <v>-6629.3015000000014</v>
      </c>
      <c r="AG143" s="23">
        <f t="shared" si="77"/>
        <v>-2692.0237000000052</v>
      </c>
      <c r="AH143" s="23">
        <f t="shared" si="77"/>
        <v>-2.0174277524347417E-3</v>
      </c>
      <c r="AI143" s="23">
        <f t="shared" si="77"/>
        <v>-2.0174277524347417E-3</v>
      </c>
      <c r="AJ143" s="23">
        <f t="shared" si="77"/>
        <v>-2.0174277524347417E-3</v>
      </c>
      <c r="AK143" s="23">
        <f t="shared" si="77"/>
        <v>-2.0174277524347417E-3</v>
      </c>
      <c r="AL143" s="23">
        <f t="shared" si="77"/>
        <v>-2.0174277487967629E-3</v>
      </c>
      <c r="AM143" s="23">
        <f t="shared" si="77"/>
        <v>-2.0174277487967629E-3</v>
      </c>
      <c r="AN143" s="23">
        <f t="shared" si="77"/>
        <v>-2.0174277487967629E-3</v>
      </c>
      <c r="AO143" s="23">
        <f t="shared" si="77"/>
        <v>-2.0174277487967629E-3</v>
      </c>
      <c r="AP143" s="23">
        <f t="shared" si="77"/>
        <v>-2.0174277487967629E-3</v>
      </c>
      <c r="AQ143" s="23">
        <f t="shared" si="77"/>
        <v>-2.0174277487967629E-3</v>
      </c>
      <c r="AR143" s="23">
        <f t="shared" si="77"/>
        <v>-2.0174277487967629E-3</v>
      </c>
      <c r="AS143" s="23">
        <f t="shared" si="77"/>
        <v>-2.0174277506157523E-3</v>
      </c>
      <c r="AT143" s="23">
        <f t="shared" si="77"/>
        <v>-2.0174277506157523E-3</v>
      </c>
      <c r="AU143" s="23">
        <f t="shared" si="77"/>
        <v>-2.0174277497062576E-3</v>
      </c>
      <c r="AV143" s="23">
        <f t="shared" si="77"/>
        <v>-2.0174277497062576E-3</v>
      </c>
      <c r="AW143" s="23">
        <f t="shared" si="77"/>
        <v>-2.017427750161005E-3</v>
      </c>
      <c r="AX143" s="23">
        <f t="shared" si="77"/>
        <v>-2.017427750161005E-3</v>
      </c>
      <c r="AY143" s="23">
        <f t="shared" si="77"/>
        <v>-2.0174277499904747E-3</v>
      </c>
      <c r="AZ143" s="23">
        <f t="shared" si="77"/>
        <v>-2.0174277499999992E-3</v>
      </c>
      <c r="BA143" s="23">
        <f t="shared" si="77"/>
        <v>0</v>
      </c>
      <c r="BB143" s="23">
        <f t="shared" si="77"/>
        <v>0</v>
      </c>
      <c r="BC143" s="23">
        <f t="shared" si="77"/>
        <v>0</v>
      </c>
      <c r="BD143" s="23">
        <f t="shared" si="77"/>
        <v>0</v>
      </c>
      <c r="BE143" s="23">
        <f t="shared" si="77"/>
        <v>0</v>
      </c>
      <c r="BF143" s="23">
        <f t="shared" si="77"/>
        <v>0</v>
      </c>
      <c r="BG143" s="23">
        <f t="shared" si="77"/>
        <v>0</v>
      </c>
      <c r="BH143" s="23">
        <f t="shared" si="77"/>
        <v>0</v>
      </c>
      <c r="BI143" s="23">
        <f t="shared" si="77"/>
        <v>0</v>
      </c>
      <c r="BJ143" s="23">
        <f t="shared" si="77"/>
        <v>0</v>
      </c>
      <c r="BK143" s="23">
        <f t="shared" si="77"/>
        <v>0</v>
      </c>
      <c r="BL143" s="23">
        <f t="shared" si="77"/>
        <v>0</v>
      </c>
      <c r="BM143" s="23">
        <f t="shared" si="77"/>
        <v>0</v>
      </c>
      <c r="BN143" s="23">
        <f t="shared" si="77"/>
        <v>0</v>
      </c>
      <c r="BO143" s="23">
        <f t="shared" si="77"/>
        <v>0</v>
      </c>
      <c r="BP143" s="23">
        <f t="shared" ref="BP143:BS143" si="78">BP122-BP$120</f>
        <v>0</v>
      </c>
      <c r="BQ143" s="23">
        <f t="shared" si="78"/>
        <v>0</v>
      </c>
      <c r="BR143" s="23">
        <f t="shared" si="78"/>
        <v>0</v>
      </c>
      <c r="BS143" s="23">
        <f t="shared" si="78"/>
        <v>0</v>
      </c>
    </row>
    <row r="144" spans="2:71" x14ac:dyDescent="0.3">
      <c r="B144" s="24" t="str">
        <f t="shared" ref="B144:B152" si="79">B123</f>
        <v>Retire TY GR and CR</v>
      </c>
      <c r="C144" s="23">
        <f>C123-C$120</f>
        <v>-67.575407672699839</v>
      </c>
      <c r="D144" s="23">
        <f t="shared" ref="D144:BO144" si="80">D123-D$120</f>
        <v>0</v>
      </c>
      <c r="E144" s="23">
        <f t="shared" si="80"/>
        <v>-1885.2090000000026</v>
      </c>
      <c r="F144" s="23">
        <f t="shared" si="80"/>
        <v>-5910.168399999995</v>
      </c>
      <c r="G144" s="23">
        <f t="shared" si="80"/>
        <v>-8752.265000000014</v>
      </c>
      <c r="H144" s="23">
        <f t="shared" si="80"/>
        <v>-8272.842799999984</v>
      </c>
      <c r="I144" s="23">
        <f t="shared" si="80"/>
        <v>-7836.608499999973</v>
      </c>
      <c r="J144" s="23">
        <f t="shared" si="80"/>
        <v>-7437.6738999999943</v>
      </c>
      <c r="K144" s="23">
        <f t="shared" si="80"/>
        <v>-7070.953199999989</v>
      </c>
      <c r="L144" s="23">
        <f t="shared" si="80"/>
        <v>-6709.4630999999354</v>
      </c>
      <c r="M144" s="23">
        <f t="shared" si="80"/>
        <v>-6347.9731000000029</v>
      </c>
      <c r="N144" s="23">
        <f t="shared" si="80"/>
        <v>-5986.4820000000182</v>
      </c>
      <c r="O144" s="23">
        <f t="shared" si="80"/>
        <v>-5624.9920000000275</v>
      </c>
      <c r="P144" s="23">
        <f t="shared" si="80"/>
        <v>-5263.5018999999738</v>
      </c>
      <c r="Q144" s="23">
        <f t="shared" si="80"/>
        <v>-4902.0129000000306</v>
      </c>
      <c r="R144" s="23">
        <f t="shared" si="80"/>
        <v>-4639.9150999999838</v>
      </c>
      <c r="S144" s="23">
        <f t="shared" si="80"/>
        <v>-4477.2094999999972</v>
      </c>
      <c r="T144" s="23">
        <f t="shared" si="80"/>
        <v>-4314.5039000000106</v>
      </c>
      <c r="U144" s="23">
        <f t="shared" si="80"/>
        <v>-4151.7993000000133</v>
      </c>
      <c r="V144" s="23">
        <f t="shared" si="80"/>
        <v>-3989.0936999999976</v>
      </c>
      <c r="W144" s="23">
        <f t="shared" si="80"/>
        <v>-3826.3891000000003</v>
      </c>
      <c r="X144" s="23">
        <f t="shared" si="80"/>
        <v>-3663.6835100000026</v>
      </c>
      <c r="Y144" s="23">
        <f t="shared" si="80"/>
        <v>-3500.977899999998</v>
      </c>
      <c r="Z144" s="23">
        <f t="shared" si="80"/>
        <v>-3338.2723200000182</v>
      </c>
      <c r="AA144" s="23">
        <f t="shared" si="80"/>
        <v>-3175.5677199999918</v>
      </c>
      <c r="AB144" s="23">
        <f t="shared" si="80"/>
        <v>-3012.8621300000086</v>
      </c>
      <c r="AC144" s="23">
        <f t="shared" si="80"/>
        <v>-2850.1565300000075</v>
      </c>
      <c r="AD144" s="23">
        <f t="shared" si="80"/>
        <v>-2687.451939999999</v>
      </c>
      <c r="AE144" s="23">
        <f t="shared" si="80"/>
        <v>-5.6669737386982888E-4</v>
      </c>
      <c r="AF144" s="23">
        <f t="shared" si="80"/>
        <v>-5.6669737386982888E-4</v>
      </c>
      <c r="AG144" s="23">
        <f t="shared" si="80"/>
        <v>-5.6669735931791365E-4</v>
      </c>
      <c r="AH144" s="23">
        <f t="shared" si="80"/>
        <v>-5.6669735931791365E-4</v>
      </c>
      <c r="AI144" s="23">
        <f t="shared" si="80"/>
        <v>-5.6669735931791365E-4</v>
      </c>
      <c r="AJ144" s="23">
        <f t="shared" si="80"/>
        <v>-5.6669735931791365E-4</v>
      </c>
      <c r="AK144" s="23">
        <f t="shared" si="80"/>
        <v>-5.6669735931791365E-4</v>
      </c>
      <c r="AL144" s="23">
        <f t="shared" si="80"/>
        <v>-5.6669735931791365E-4</v>
      </c>
      <c r="AM144" s="23">
        <f t="shared" si="80"/>
        <v>-5.6669735931791365E-4</v>
      </c>
      <c r="AN144" s="23">
        <f t="shared" si="80"/>
        <v>-5.6669735931791365E-4</v>
      </c>
      <c r="AO144" s="23">
        <f t="shared" si="80"/>
        <v>-5.6669735931791365E-4</v>
      </c>
      <c r="AP144" s="23">
        <f t="shared" si="80"/>
        <v>-5.6669735931791365E-4</v>
      </c>
      <c r="AQ144" s="23">
        <f t="shared" si="80"/>
        <v>-5.6669735931791365E-4</v>
      </c>
      <c r="AR144" s="23">
        <f t="shared" si="80"/>
        <v>-5.6669735931791365E-4</v>
      </c>
      <c r="AS144" s="23">
        <f t="shared" si="80"/>
        <v>-5.6669735931791365E-4</v>
      </c>
      <c r="AT144" s="23">
        <f t="shared" si="80"/>
        <v>-5.6669735931791365E-4</v>
      </c>
      <c r="AU144" s="23">
        <f t="shared" si="80"/>
        <v>-5.6669736022740835E-4</v>
      </c>
      <c r="AV144" s="23">
        <f t="shared" si="80"/>
        <v>-5.6669736022740835E-4</v>
      </c>
      <c r="AW144" s="23">
        <f t="shared" si="80"/>
        <v>-5.6669736022740835E-4</v>
      </c>
      <c r="AX144" s="23">
        <f t="shared" si="80"/>
        <v>-5.6669736022740835E-4</v>
      </c>
      <c r="AY144" s="23">
        <f t="shared" si="80"/>
        <v>-5.6669736000003468E-4</v>
      </c>
      <c r="AZ144" s="23">
        <f t="shared" si="80"/>
        <v>-5.6669735999999998E-4</v>
      </c>
      <c r="BA144" s="23">
        <f t="shared" si="80"/>
        <v>0</v>
      </c>
      <c r="BB144" s="23">
        <f t="shared" si="80"/>
        <v>0</v>
      </c>
      <c r="BC144" s="23">
        <f t="shared" si="80"/>
        <v>0</v>
      </c>
      <c r="BD144" s="23">
        <f t="shared" si="80"/>
        <v>0</v>
      </c>
      <c r="BE144" s="23">
        <f t="shared" si="80"/>
        <v>0</v>
      </c>
      <c r="BF144" s="23">
        <f t="shared" si="80"/>
        <v>0</v>
      </c>
      <c r="BG144" s="23">
        <f t="shared" si="80"/>
        <v>0</v>
      </c>
      <c r="BH144" s="23">
        <f t="shared" si="80"/>
        <v>0</v>
      </c>
      <c r="BI144" s="23">
        <f t="shared" si="80"/>
        <v>0</v>
      </c>
      <c r="BJ144" s="23">
        <f t="shared" si="80"/>
        <v>0</v>
      </c>
      <c r="BK144" s="23">
        <f t="shared" si="80"/>
        <v>0</v>
      </c>
      <c r="BL144" s="23">
        <f t="shared" si="80"/>
        <v>0</v>
      </c>
      <c r="BM144" s="23">
        <f t="shared" si="80"/>
        <v>0</v>
      </c>
      <c r="BN144" s="23">
        <f t="shared" si="80"/>
        <v>0</v>
      </c>
      <c r="BO144" s="23">
        <f t="shared" si="80"/>
        <v>0</v>
      </c>
      <c r="BP144" s="23">
        <f t="shared" ref="BP144:BS144" si="81">BP123-BP$120</f>
        <v>0</v>
      </c>
      <c r="BQ144" s="23">
        <f t="shared" si="81"/>
        <v>0</v>
      </c>
      <c r="BR144" s="23">
        <f t="shared" si="81"/>
        <v>0</v>
      </c>
      <c r="BS144" s="23">
        <f t="shared" si="81"/>
        <v>0</v>
      </c>
    </row>
    <row r="145" spans="2:71" x14ac:dyDescent="0.3">
      <c r="B145" s="24" t="str">
        <f t="shared" si="79"/>
        <v>Retire TY GR CR and MC4</v>
      </c>
      <c r="C145" s="23">
        <f>C124-C$123</f>
        <v>-417.13906524014237</v>
      </c>
      <c r="D145" s="23">
        <f t="shared" ref="D145:BO146" si="82">D124-D$123</f>
        <v>-861.72759999999994</v>
      </c>
      <c r="E145" s="23">
        <f t="shared" si="82"/>
        <v>-12710.161800000002</v>
      </c>
      <c r="F145" s="23">
        <f t="shared" si="82"/>
        <v>-26672.565400000007</v>
      </c>
      <c r="G145" s="23">
        <f t="shared" si="82"/>
        <v>-38008.471499999985</v>
      </c>
      <c r="H145" s="23">
        <f t="shared" si="82"/>
        <v>-51266.323499999999</v>
      </c>
      <c r="I145" s="23">
        <f t="shared" si="82"/>
        <v>-49431.722899999993</v>
      </c>
      <c r="J145" s="23">
        <f t="shared" si="82"/>
        <v>-47059.276100000017</v>
      </c>
      <c r="K145" s="23">
        <f t="shared" si="82"/>
        <v>-44864.147200000007</v>
      </c>
      <c r="L145" s="23">
        <f t="shared" si="82"/>
        <v>-42756.037500000006</v>
      </c>
      <c r="M145" s="23">
        <f t="shared" si="82"/>
        <v>-40652.200699999987</v>
      </c>
      <c r="N145" s="23">
        <f t="shared" si="82"/>
        <v>-38548.373900000006</v>
      </c>
      <c r="O145" s="23">
        <f t="shared" si="82"/>
        <v>-36444.536099999998</v>
      </c>
      <c r="P145" s="23">
        <f t="shared" si="82"/>
        <v>-34340.699300000007</v>
      </c>
      <c r="Q145" s="23">
        <f t="shared" si="82"/>
        <v>-32244.843400000012</v>
      </c>
      <c r="R145" s="23">
        <f t="shared" si="82"/>
        <v>-30156.950299999997</v>
      </c>
      <c r="S145" s="23">
        <f t="shared" si="82"/>
        <v>-28614.096300000005</v>
      </c>
      <c r="T145" s="23">
        <f t="shared" si="82"/>
        <v>-27646.197199999995</v>
      </c>
      <c r="U145" s="23">
        <f t="shared" si="82"/>
        <v>-26708.225199999986</v>
      </c>
      <c r="V145" s="23">
        <f t="shared" si="82"/>
        <v>-25770.237200000003</v>
      </c>
      <c r="W145" s="23">
        <f t="shared" si="82"/>
        <v>-24832.263100000011</v>
      </c>
      <c r="X145" s="23">
        <f t="shared" si="82"/>
        <v>-23894.289099999995</v>
      </c>
      <c r="Y145" s="23">
        <f t="shared" si="82"/>
        <v>-22956.315399999992</v>
      </c>
      <c r="Z145" s="23">
        <f t="shared" si="82"/>
        <v>-22018.341400000005</v>
      </c>
      <c r="AA145" s="23">
        <f t="shared" si="82"/>
        <v>-21080.366399999999</v>
      </c>
      <c r="AB145" s="23">
        <f t="shared" si="82"/>
        <v>-20142.391300000003</v>
      </c>
      <c r="AC145" s="23">
        <f t="shared" si="82"/>
        <v>-19204.417400000006</v>
      </c>
      <c r="AD145" s="23">
        <f t="shared" si="82"/>
        <v>-18266.443400000004</v>
      </c>
      <c r="AE145" s="23">
        <f t="shared" si="82"/>
        <v>-17207.677190000002</v>
      </c>
      <c r="AF145" s="23">
        <f t="shared" si="82"/>
        <v>-16191.32685482956</v>
      </c>
      <c r="AG145" s="23">
        <f t="shared" si="82"/>
        <v>-14130.675854829562</v>
      </c>
      <c r="AH145" s="23">
        <f t="shared" si="82"/>
        <v>-1013.97115482956</v>
      </c>
      <c r="AI145" s="23">
        <f t="shared" si="82"/>
        <v>-3.1206839630613104E-3</v>
      </c>
      <c r="AJ145" s="23">
        <f t="shared" si="82"/>
        <v>-3.1206839630613104E-3</v>
      </c>
      <c r="AK145" s="23">
        <f t="shared" si="82"/>
        <v>-3.1206839630613104E-3</v>
      </c>
      <c r="AL145" s="23">
        <f t="shared" si="82"/>
        <v>-3.1206839594233315E-3</v>
      </c>
      <c r="AM145" s="23">
        <f t="shared" si="82"/>
        <v>-3.1206839594233315E-3</v>
      </c>
      <c r="AN145" s="23">
        <f t="shared" si="82"/>
        <v>-3.1206839594233315E-3</v>
      </c>
      <c r="AO145" s="23">
        <f t="shared" si="82"/>
        <v>-3.1206839594233315E-3</v>
      </c>
      <c r="AP145" s="23">
        <f t="shared" si="82"/>
        <v>-3.1206839594233315E-3</v>
      </c>
      <c r="AQ145" s="23">
        <f t="shared" si="82"/>
        <v>-3.1206839594233315E-3</v>
      </c>
      <c r="AR145" s="23">
        <f t="shared" si="82"/>
        <v>-3.1206839594233315E-3</v>
      </c>
      <c r="AS145" s="23">
        <f t="shared" si="82"/>
        <v>-3.1206839594233315E-3</v>
      </c>
      <c r="AT145" s="23">
        <f t="shared" si="82"/>
        <v>-3.1206839594233315E-3</v>
      </c>
      <c r="AU145" s="23">
        <f t="shared" si="82"/>
        <v>-3.1206839603328262E-3</v>
      </c>
      <c r="AV145" s="23">
        <f t="shared" si="82"/>
        <v>-3.1206839603328262E-3</v>
      </c>
      <c r="AW145" s="23">
        <f t="shared" si="82"/>
        <v>-3.1206839598780789E-3</v>
      </c>
      <c r="AX145" s="23">
        <f t="shared" si="82"/>
        <v>-3.1206839598780789E-3</v>
      </c>
      <c r="AY145" s="23">
        <f t="shared" si="82"/>
        <v>-3.1206839599917657E-3</v>
      </c>
      <c r="AZ145" s="23">
        <f t="shared" si="82"/>
        <v>-3.12068396E-3</v>
      </c>
      <c r="BA145" s="23">
        <f t="shared" si="82"/>
        <v>0</v>
      </c>
      <c r="BB145" s="23">
        <f t="shared" si="82"/>
        <v>0</v>
      </c>
      <c r="BC145" s="23">
        <f t="shared" si="82"/>
        <v>0</v>
      </c>
      <c r="BD145" s="23">
        <f t="shared" si="82"/>
        <v>0</v>
      </c>
      <c r="BE145" s="23">
        <f t="shared" si="82"/>
        <v>0</v>
      </c>
      <c r="BF145" s="23">
        <f t="shared" si="82"/>
        <v>0</v>
      </c>
      <c r="BG145" s="23">
        <f t="shared" si="82"/>
        <v>0</v>
      </c>
      <c r="BH145" s="23">
        <f t="shared" si="82"/>
        <v>0</v>
      </c>
      <c r="BI145" s="23">
        <f t="shared" si="82"/>
        <v>0</v>
      </c>
      <c r="BJ145" s="23">
        <f t="shared" si="82"/>
        <v>0</v>
      </c>
      <c r="BK145" s="23">
        <f t="shared" si="82"/>
        <v>0</v>
      </c>
      <c r="BL145" s="23">
        <f t="shared" si="82"/>
        <v>0</v>
      </c>
      <c r="BM145" s="23">
        <f t="shared" si="82"/>
        <v>0</v>
      </c>
      <c r="BN145" s="23">
        <f t="shared" si="82"/>
        <v>0</v>
      </c>
      <c r="BO145" s="23">
        <f t="shared" si="82"/>
        <v>0</v>
      </c>
      <c r="BP145" s="23">
        <f t="shared" ref="BP145:BS149" si="83">BP124-BP$123</f>
        <v>0</v>
      </c>
      <c r="BQ145" s="23">
        <f t="shared" si="83"/>
        <v>0</v>
      </c>
      <c r="BR145" s="23">
        <f t="shared" si="83"/>
        <v>0</v>
      </c>
      <c r="BS145" s="23">
        <f t="shared" si="83"/>
        <v>0</v>
      </c>
    </row>
    <row r="146" spans="2:71" x14ac:dyDescent="0.3">
      <c r="B146" s="24" t="str">
        <f t="shared" si="79"/>
        <v>Retire TY GR CR and TC1</v>
      </c>
      <c r="C146" s="23">
        <f t="shared" ref="C146:R150" si="84">C125-C$123</f>
        <v>-117.08681200817682</v>
      </c>
      <c r="D146" s="23">
        <f t="shared" si="84"/>
        <v>0</v>
      </c>
      <c r="E146" s="23">
        <f t="shared" si="84"/>
        <v>0</v>
      </c>
      <c r="F146" s="23">
        <f t="shared" si="84"/>
        <v>-2199.6420000000071</v>
      </c>
      <c r="G146" s="23">
        <f t="shared" si="84"/>
        <v>-5745.4649999999965</v>
      </c>
      <c r="H146" s="23">
        <f t="shared" si="84"/>
        <v>-11967.099999999977</v>
      </c>
      <c r="I146" s="23">
        <f t="shared" si="84"/>
        <v>-15833.530000000028</v>
      </c>
      <c r="J146" s="23">
        <f t="shared" si="84"/>
        <v>-15222.830000000016</v>
      </c>
      <c r="K146" s="23">
        <f t="shared" si="84"/>
        <v>-14502.330000000016</v>
      </c>
      <c r="L146" s="23">
        <f t="shared" si="84"/>
        <v>-13837.649999999994</v>
      </c>
      <c r="M146" s="23">
        <f t="shared" si="84"/>
        <v>-13200.089999999997</v>
      </c>
      <c r="N146" s="23">
        <f t="shared" si="84"/>
        <v>-12563.609999999986</v>
      </c>
      <c r="O146" s="23">
        <f t="shared" si="84"/>
        <v>-11927.130000000005</v>
      </c>
      <c r="P146" s="23">
        <f t="shared" si="84"/>
        <v>-11290.649999999994</v>
      </c>
      <c r="Q146" s="23">
        <f t="shared" si="84"/>
        <v>-10654.170000000013</v>
      </c>
      <c r="R146" s="23">
        <f t="shared" si="84"/>
        <v>-10017.690000000002</v>
      </c>
      <c r="S146" s="23">
        <f t="shared" si="82"/>
        <v>-9381.2090000000026</v>
      </c>
      <c r="T146" s="23">
        <f t="shared" si="82"/>
        <v>-8918.4279999999853</v>
      </c>
      <c r="U146" s="23">
        <f t="shared" si="82"/>
        <v>-8636.8889999999956</v>
      </c>
      <c r="V146" s="23">
        <f t="shared" si="82"/>
        <v>-8362.8919999999925</v>
      </c>
      <c r="W146" s="23">
        <f t="shared" si="82"/>
        <v>-8088.8960000000079</v>
      </c>
      <c r="X146" s="23">
        <f t="shared" si="82"/>
        <v>-7814.8990000000049</v>
      </c>
      <c r="Y146" s="23">
        <f t="shared" si="82"/>
        <v>-7540.9029999999912</v>
      </c>
      <c r="Z146" s="23">
        <f t="shared" si="82"/>
        <v>-7266.9059999999881</v>
      </c>
      <c r="AA146" s="23">
        <f t="shared" si="82"/>
        <v>-6992.9089999999997</v>
      </c>
      <c r="AB146" s="23">
        <f t="shared" si="82"/>
        <v>-6718.9149999999936</v>
      </c>
      <c r="AC146" s="23">
        <f t="shared" si="82"/>
        <v>-6444.9170000000013</v>
      </c>
      <c r="AD146" s="23">
        <f t="shared" si="82"/>
        <v>-6170.9210000000021</v>
      </c>
      <c r="AE146" s="23">
        <f t="shared" si="82"/>
        <v>-5896.9250000000029</v>
      </c>
      <c r="AF146" s="23">
        <f t="shared" si="82"/>
        <v>-5622.9279999999999</v>
      </c>
      <c r="AG146" s="23">
        <f t="shared" si="82"/>
        <v>-5348.9320000000007</v>
      </c>
      <c r="AH146" s="23">
        <f t="shared" si="82"/>
        <v>-5074.9360000000015</v>
      </c>
      <c r="AI146" s="23">
        <f t="shared" si="82"/>
        <v>-4800.9380000000019</v>
      </c>
      <c r="AJ146" s="23">
        <f t="shared" si="82"/>
        <v>-4185.872000000003</v>
      </c>
      <c r="AK146" s="23">
        <f t="shared" si="82"/>
        <v>-260.53379999999743</v>
      </c>
      <c r="AL146" s="23">
        <f t="shared" si="82"/>
        <v>4.7844430082477629E-4</v>
      </c>
      <c r="AM146" s="23">
        <f t="shared" si="82"/>
        <v>4.7844430082477629E-4</v>
      </c>
      <c r="AN146" s="23">
        <f t="shared" si="82"/>
        <v>4.7844430082477629E-4</v>
      </c>
      <c r="AO146" s="23">
        <f t="shared" si="82"/>
        <v>4.7844430082477629E-4</v>
      </c>
      <c r="AP146" s="23">
        <f t="shared" si="82"/>
        <v>4.7844430082477629E-4</v>
      </c>
      <c r="AQ146" s="23">
        <f t="shared" si="82"/>
        <v>4.7844430082477629E-4</v>
      </c>
      <c r="AR146" s="23">
        <f t="shared" si="82"/>
        <v>4.7844430082477629E-4</v>
      </c>
      <c r="AS146" s="23">
        <f t="shared" si="82"/>
        <v>4.7844430082477629E-4</v>
      </c>
      <c r="AT146" s="23">
        <f t="shared" si="82"/>
        <v>4.7844430082477629E-4</v>
      </c>
      <c r="AU146" s="23">
        <f t="shared" si="82"/>
        <v>4.7844429991528159E-4</v>
      </c>
      <c r="AV146" s="23">
        <f t="shared" si="82"/>
        <v>4.7844429991528159E-4</v>
      </c>
      <c r="AW146" s="23">
        <f t="shared" si="82"/>
        <v>4.7844429991528159E-4</v>
      </c>
      <c r="AX146" s="23">
        <f t="shared" si="82"/>
        <v>4.7844429991528159E-4</v>
      </c>
      <c r="AY146" s="23">
        <f t="shared" si="82"/>
        <v>4.7844430000054672E-4</v>
      </c>
      <c r="AZ146" s="23">
        <f t="shared" si="82"/>
        <v>4.7844430000000028E-4</v>
      </c>
      <c r="BA146" s="23">
        <f t="shared" si="82"/>
        <v>0</v>
      </c>
      <c r="BB146" s="23">
        <f t="shared" si="82"/>
        <v>0</v>
      </c>
      <c r="BC146" s="23">
        <f t="shared" si="82"/>
        <v>0</v>
      </c>
      <c r="BD146" s="23">
        <f t="shared" si="82"/>
        <v>0</v>
      </c>
      <c r="BE146" s="23">
        <f t="shared" si="82"/>
        <v>0</v>
      </c>
      <c r="BF146" s="23">
        <f t="shared" si="82"/>
        <v>0</v>
      </c>
      <c r="BG146" s="23">
        <f t="shared" si="82"/>
        <v>0</v>
      </c>
      <c r="BH146" s="23">
        <f t="shared" si="82"/>
        <v>0</v>
      </c>
      <c r="BI146" s="23">
        <f t="shared" si="82"/>
        <v>0</v>
      </c>
      <c r="BJ146" s="23">
        <f t="shared" si="82"/>
        <v>0</v>
      </c>
      <c r="BK146" s="23">
        <f t="shared" si="82"/>
        <v>0</v>
      </c>
      <c r="BL146" s="23">
        <f t="shared" si="82"/>
        <v>0</v>
      </c>
      <c r="BM146" s="23">
        <f t="shared" si="82"/>
        <v>0</v>
      </c>
      <c r="BN146" s="23">
        <f t="shared" si="82"/>
        <v>0</v>
      </c>
      <c r="BO146" s="23">
        <f t="shared" si="82"/>
        <v>0</v>
      </c>
      <c r="BP146" s="23">
        <f t="shared" si="83"/>
        <v>0</v>
      </c>
      <c r="BQ146" s="23">
        <f t="shared" si="83"/>
        <v>0</v>
      </c>
      <c r="BR146" s="23">
        <f t="shared" si="83"/>
        <v>0</v>
      </c>
      <c r="BS146" s="23">
        <f t="shared" si="83"/>
        <v>0</v>
      </c>
    </row>
    <row r="147" spans="2:71" x14ac:dyDescent="0.3">
      <c r="B147" s="24" t="str">
        <f t="shared" si="79"/>
        <v>Retire TY GR CR and GH4</v>
      </c>
      <c r="C147" s="23">
        <f t="shared" si="84"/>
        <v>-173.59620479478053</v>
      </c>
      <c r="D147" s="23">
        <f t="shared" ref="D147:BO150" si="85">D126-D$123</f>
        <v>-122.3112000000001</v>
      </c>
      <c r="E147" s="23">
        <f t="shared" si="85"/>
        <v>-527.18710000000283</v>
      </c>
      <c r="F147" s="23">
        <f t="shared" si="85"/>
        <v>-3816.993100000007</v>
      </c>
      <c r="G147" s="23">
        <f t="shared" si="85"/>
        <v>-9616.1190000000061</v>
      </c>
      <c r="H147" s="23">
        <f t="shared" si="85"/>
        <v>-16918.967000000004</v>
      </c>
      <c r="I147" s="23">
        <f t="shared" si="85"/>
        <v>-23191.245999999985</v>
      </c>
      <c r="J147" s="23">
        <f t="shared" si="85"/>
        <v>-22024.157000000007</v>
      </c>
      <c r="K147" s="23">
        <f t="shared" si="85"/>
        <v>-20963.151000000013</v>
      </c>
      <c r="L147" s="23">
        <f t="shared" si="85"/>
        <v>-19991.975999999995</v>
      </c>
      <c r="M147" s="23">
        <f t="shared" si="85"/>
        <v>-19096.421999999991</v>
      </c>
      <c r="N147" s="23">
        <f t="shared" si="85"/>
        <v>-18236.168000000005</v>
      </c>
      <c r="O147" s="23">
        <f t="shared" si="85"/>
        <v>-17375.91399999999</v>
      </c>
      <c r="P147" s="23">
        <f t="shared" si="85"/>
        <v>-16515.670000000013</v>
      </c>
      <c r="Q147" s="23">
        <f t="shared" si="85"/>
        <v>-15655.415999999997</v>
      </c>
      <c r="R147" s="23">
        <f t="shared" si="85"/>
        <v>-14795.162000000011</v>
      </c>
      <c r="S147" s="23">
        <f t="shared" si="85"/>
        <v>-13958.725999999995</v>
      </c>
      <c r="T147" s="23">
        <f t="shared" si="85"/>
        <v>-13146.108999999997</v>
      </c>
      <c r="U147" s="23">
        <f t="shared" si="85"/>
        <v>-12580.551999999996</v>
      </c>
      <c r="V147" s="23">
        <f t="shared" si="85"/>
        <v>-12262.043999999994</v>
      </c>
      <c r="W147" s="23">
        <f t="shared" si="85"/>
        <v>-11943.537000000011</v>
      </c>
      <c r="X147" s="23">
        <f t="shared" si="85"/>
        <v>-11625.030100000004</v>
      </c>
      <c r="Y147" s="23">
        <f t="shared" si="85"/>
        <v>-11306.522800000006</v>
      </c>
      <c r="Z147" s="23">
        <f t="shared" si="85"/>
        <v>-10988.015700000004</v>
      </c>
      <c r="AA147" s="23">
        <f t="shared" si="85"/>
        <v>-10669.512600000002</v>
      </c>
      <c r="AB147" s="23">
        <f t="shared" si="85"/>
        <v>-10351.006399999998</v>
      </c>
      <c r="AC147" s="23">
        <f t="shared" si="85"/>
        <v>-10032.5003</v>
      </c>
      <c r="AD147" s="23">
        <f t="shared" si="85"/>
        <v>-9713.9940999999963</v>
      </c>
      <c r="AE147" s="23">
        <f t="shared" si="85"/>
        <v>-9395.4879999999976</v>
      </c>
      <c r="AF147" s="23">
        <f t="shared" si="85"/>
        <v>-9076.9817999999941</v>
      </c>
      <c r="AG147" s="23">
        <f t="shared" si="85"/>
        <v>-8758.4757000000027</v>
      </c>
      <c r="AH147" s="23">
        <f t="shared" si="85"/>
        <v>-8439.9695999999967</v>
      </c>
      <c r="AI147" s="23">
        <f t="shared" si="85"/>
        <v>-8121.463499999998</v>
      </c>
      <c r="AJ147" s="23">
        <f t="shared" si="85"/>
        <v>-7802.9582999999984</v>
      </c>
      <c r="AK147" s="23">
        <f t="shared" si="85"/>
        <v>-7484.4531999999999</v>
      </c>
      <c r="AL147" s="23">
        <f t="shared" si="85"/>
        <v>-7165.9459999999999</v>
      </c>
      <c r="AM147" s="23">
        <f t="shared" si="85"/>
        <v>-6847.438900000001</v>
      </c>
      <c r="AN147" s="23">
        <f t="shared" si="85"/>
        <v>-6528.9327000000012</v>
      </c>
      <c r="AO147" s="23">
        <f t="shared" si="85"/>
        <v>-6210.4255999999987</v>
      </c>
      <c r="AP147" s="23">
        <f t="shared" si="85"/>
        <v>-5891.9184999999998</v>
      </c>
      <c r="AQ147" s="23">
        <f t="shared" si="85"/>
        <v>-5242.6006999999991</v>
      </c>
      <c r="AR147" s="23">
        <f t="shared" si="85"/>
        <v>-4835.1180048820843</v>
      </c>
      <c r="AS147" s="23">
        <f t="shared" si="85"/>
        <v>3.0757131571590435E-4</v>
      </c>
      <c r="AT147" s="23">
        <f t="shared" si="85"/>
        <v>3.0757131571590435E-4</v>
      </c>
      <c r="AU147" s="23">
        <f t="shared" si="85"/>
        <v>3.0757131571590435E-4</v>
      </c>
      <c r="AV147" s="23">
        <f t="shared" si="85"/>
        <v>3.0757131571590435E-4</v>
      </c>
      <c r="AW147" s="23">
        <f t="shared" si="85"/>
        <v>3.075713161706517E-4</v>
      </c>
      <c r="AX147" s="23">
        <f t="shared" si="85"/>
        <v>3.075713161706517E-4</v>
      </c>
      <c r="AY147" s="23">
        <f t="shared" si="85"/>
        <v>3.0757131600012144E-4</v>
      </c>
      <c r="AZ147" s="23">
        <f t="shared" si="85"/>
        <v>3.0757131600000001E-4</v>
      </c>
      <c r="BA147" s="23">
        <f t="shared" si="85"/>
        <v>0</v>
      </c>
      <c r="BB147" s="23">
        <f t="shared" si="85"/>
        <v>0</v>
      </c>
      <c r="BC147" s="23">
        <f t="shared" si="85"/>
        <v>0</v>
      </c>
      <c r="BD147" s="23">
        <f t="shared" si="85"/>
        <v>0</v>
      </c>
      <c r="BE147" s="23">
        <f t="shared" si="85"/>
        <v>0</v>
      </c>
      <c r="BF147" s="23">
        <f t="shared" si="85"/>
        <v>0</v>
      </c>
      <c r="BG147" s="23">
        <f t="shared" si="85"/>
        <v>0</v>
      </c>
      <c r="BH147" s="23">
        <f t="shared" si="85"/>
        <v>0</v>
      </c>
      <c r="BI147" s="23">
        <f t="shared" si="85"/>
        <v>0</v>
      </c>
      <c r="BJ147" s="23">
        <f t="shared" si="85"/>
        <v>0</v>
      </c>
      <c r="BK147" s="23">
        <f t="shared" si="85"/>
        <v>0</v>
      </c>
      <c r="BL147" s="23">
        <f t="shared" si="85"/>
        <v>0</v>
      </c>
      <c r="BM147" s="23">
        <f t="shared" si="85"/>
        <v>0</v>
      </c>
      <c r="BN147" s="23">
        <f t="shared" si="85"/>
        <v>0</v>
      </c>
      <c r="BO147" s="23">
        <f t="shared" si="85"/>
        <v>0</v>
      </c>
      <c r="BP147" s="23">
        <f t="shared" si="83"/>
        <v>0</v>
      </c>
      <c r="BQ147" s="23">
        <f t="shared" si="83"/>
        <v>0</v>
      </c>
      <c r="BR147" s="23">
        <f t="shared" si="83"/>
        <v>0</v>
      </c>
      <c r="BS147" s="23">
        <f t="shared" si="83"/>
        <v>0</v>
      </c>
    </row>
    <row r="148" spans="2:71" x14ac:dyDescent="0.3">
      <c r="B148" s="24" t="str">
        <f t="shared" si="79"/>
        <v>Retire TY GR CR and MC3</v>
      </c>
      <c r="C148" s="23">
        <f t="shared" si="84"/>
        <v>-233.03259840069131</v>
      </c>
      <c r="D148" s="23">
        <f t="shared" si="85"/>
        <v>0</v>
      </c>
      <c r="E148" s="23">
        <f t="shared" si="85"/>
        <v>-754.02150000000256</v>
      </c>
      <c r="F148" s="23">
        <f t="shared" si="85"/>
        <v>-3546.6619999999966</v>
      </c>
      <c r="G148" s="23">
        <f t="shared" si="85"/>
        <v>-8468.2619999999879</v>
      </c>
      <c r="H148" s="23">
        <f t="shared" si="85"/>
        <v>-18879.051999999996</v>
      </c>
      <c r="I148" s="23">
        <f t="shared" si="85"/>
        <v>-31110.909999999974</v>
      </c>
      <c r="J148" s="23">
        <f t="shared" si="85"/>
        <v>-31883.789999999979</v>
      </c>
      <c r="K148" s="23">
        <f t="shared" si="85"/>
        <v>-30292.73000000001</v>
      </c>
      <c r="L148" s="23">
        <f t="shared" si="85"/>
        <v>-28827.51999999999</v>
      </c>
      <c r="M148" s="23">
        <f t="shared" si="85"/>
        <v>-27472.450000000012</v>
      </c>
      <c r="N148" s="23">
        <f t="shared" si="85"/>
        <v>-26168.760000000009</v>
      </c>
      <c r="O148" s="23">
        <f t="shared" si="85"/>
        <v>-24865.070000000007</v>
      </c>
      <c r="P148" s="23">
        <f t="shared" si="85"/>
        <v>-23561.380000000005</v>
      </c>
      <c r="Q148" s="23">
        <f t="shared" si="85"/>
        <v>-22257.700000000012</v>
      </c>
      <c r="R148" s="23">
        <f t="shared" si="85"/>
        <v>-20954.010999999999</v>
      </c>
      <c r="S148" s="23">
        <f t="shared" si="85"/>
        <v>-19650.328000000009</v>
      </c>
      <c r="T148" s="23">
        <f t="shared" si="85"/>
        <v>-18346.64499999999</v>
      </c>
      <c r="U148" s="23">
        <f t="shared" si="85"/>
        <v>-17402.714000000007</v>
      </c>
      <c r="V148" s="23">
        <f t="shared" si="85"/>
        <v>-16818.535000000003</v>
      </c>
      <c r="W148" s="23">
        <f t="shared" si="85"/>
        <v>-16234.358000000007</v>
      </c>
      <c r="X148" s="23">
        <f t="shared" si="85"/>
        <v>-15650.177999999985</v>
      </c>
      <c r="Y148" s="23">
        <f t="shared" si="85"/>
        <v>-15065.998999999996</v>
      </c>
      <c r="Z148" s="23">
        <f t="shared" si="85"/>
        <v>-14481.819000000003</v>
      </c>
      <c r="AA148" s="23">
        <f t="shared" si="85"/>
        <v>-13897.638999999996</v>
      </c>
      <c r="AB148" s="23">
        <f t="shared" si="85"/>
        <v>-13313.459000000003</v>
      </c>
      <c r="AC148" s="23">
        <f t="shared" si="85"/>
        <v>-12729.278999999995</v>
      </c>
      <c r="AD148" s="23">
        <f t="shared" si="85"/>
        <v>-12145.099000000002</v>
      </c>
      <c r="AE148" s="23">
        <f t="shared" si="85"/>
        <v>-11560.919999999998</v>
      </c>
      <c r="AF148" s="23">
        <f t="shared" si="85"/>
        <v>-10976.740000000005</v>
      </c>
      <c r="AG148" s="23">
        <f t="shared" si="85"/>
        <v>-10392.561000000002</v>
      </c>
      <c r="AH148" s="23">
        <f t="shared" si="85"/>
        <v>-9808.3810000000012</v>
      </c>
      <c r="AI148" s="23">
        <f t="shared" si="85"/>
        <v>-2412.9150000000009</v>
      </c>
      <c r="AJ148" s="23">
        <f t="shared" si="85"/>
        <v>2.2863170015625656E-3</v>
      </c>
      <c r="AK148" s="23">
        <f t="shared" si="85"/>
        <v>2.2863170015625656E-3</v>
      </c>
      <c r="AL148" s="23">
        <f t="shared" si="85"/>
        <v>2.2863170015625656E-3</v>
      </c>
      <c r="AM148" s="23">
        <f t="shared" si="85"/>
        <v>2.2863170015625656E-3</v>
      </c>
      <c r="AN148" s="23">
        <f t="shared" si="85"/>
        <v>2.2863170015625656E-3</v>
      </c>
      <c r="AO148" s="23">
        <f t="shared" si="85"/>
        <v>2.2863170015625656E-3</v>
      </c>
      <c r="AP148" s="23">
        <f t="shared" si="85"/>
        <v>2.2863170015625656E-3</v>
      </c>
      <c r="AQ148" s="23">
        <f t="shared" si="85"/>
        <v>2.2863170015625656E-3</v>
      </c>
      <c r="AR148" s="23">
        <f t="shared" si="85"/>
        <v>2.2863170015625656E-3</v>
      </c>
      <c r="AS148" s="23">
        <f t="shared" si="85"/>
        <v>2.2863169997435762E-3</v>
      </c>
      <c r="AT148" s="23">
        <f t="shared" si="85"/>
        <v>2.2863169997435762E-3</v>
      </c>
      <c r="AU148" s="23">
        <f t="shared" si="85"/>
        <v>2.2863169997435762E-3</v>
      </c>
      <c r="AV148" s="23">
        <f t="shared" si="85"/>
        <v>2.2863169997435762E-3</v>
      </c>
      <c r="AW148" s="23">
        <f t="shared" si="85"/>
        <v>2.2863170001983235E-3</v>
      </c>
      <c r="AX148" s="23">
        <f t="shared" si="85"/>
        <v>2.2863170001983235E-3</v>
      </c>
      <c r="AY148" s="23">
        <f t="shared" si="85"/>
        <v>2.2863169999993715E-3</v>
      </c>
      <c r="AZ148" s="23">
        <f t="shared" si="85"/>
        <v>2.2863170000000004E-3</v>
      </c>
      <c r="BA148" s="23">
        <f t="shared" si="85"/>
        <v>0</v>
      </c>
      <c r="BB148" s="23">
        <f t="shared" si="85"/>
        <v>0</v>
      </c>
      <c r="BC148" s="23">
        <f t="shared" si="85"/>
        <v>0</v>
      </c>
      <c r="BD148" s="23">
        <f t="shared" si="85"/>
        <v>0</v>
      </c>
      <c r="BE148" s="23">
        <f t="shared" si="85"/>
        <v>0</v>
      </c>
      <c r="BF148" s="23">
        <f t="shared" si="85"/>
        <v>0</v>
      </c>
      <c r="BG148" s="23">
        <f t="shared" si="85"/>
        <v>0</v>
      </c>
      <c r="BH148" s="23">
        <f t="shared" si="85"/>
        <v>0</v>
      </c>
      <c r="BI148" s="23">
        <f t="shared" si="85"/>
        <v>0</v>
      </c>
      <c r="BJ148" s="23">
        <f t="shared" si="85"/>
        <v>0</v>
      </c>
      <c r="BK148" s="23">
        <f t="shared" si="85"/>
        <v>0</v>
      </c>
      <c r="BL148" s="23">
        <f t="shared" si="85"/>
        <v>0</v>
      </c>
      <c r="BM148" s="23">
        <f t="shared" si="85"/>
        <v>0</v>
      </c>
      <c r="BN148" s="23">
        <f t="shared" si="85"/>
        <v>0</v>
      </c>
      <c r="BO148" s="23">
        <f t="shared" si="85"/>
        <v>0</v>
      </c>
      <c r="BP148" s="23">
        <f t="shared" si="83"/>
        <v>0</v>
      </c>
      <c r="BQ148" s="23">
        <f t="shared" si="83"/>
        <v>0</v>
      </c>
      <c r="BR148" s="23">
        <f t="shared" si="83"/>
        <v>0</v>
      </c>
      <c r="BS148" s="23">
        <f t="shared" si="83"/>
        <v>0</v>
      </c>
    </row>
    <row r="149" spans="2:71" x14ac:dyDescent="0.3">
      <c r="B149" s="24" t="str">
        <f t="shared" si="79"/>
        <v>Retire TY GR CR and GH2</v>
      </c>
      <c r="C149" s="23">
        <f t="shared" si="84"/>
        <v>-160.39270999928112</v>
      </c>
      <c r="D149" s="23">
        <f t="shared" si="85"/>
        <v>-11.466679999999997</v>
      </c>
      <c r="E149" s="23">
        <f t="shared" si="85"/>
        <v>-3510.9447</v>
      </c>
      <c r="F149" s="23">
        <f t="shared" si="85"/>
        <v>-8264.1894999999931</v>
      </c>
      <c r="G149" s="23">
        <f t="shared" si="85"/>
        <v>-15951.497200000013</v>
      </c>
      <c r="H149" s="23">
        <f t="shared" si="85"/>
        <v>-19189.077500000014</v>
      </c>
      <c r="I149" s="23">
        <f t="shared" si="85"/>
        <v>-18419.475399999996</v>
      </c>
      <c r="J149" s="23">
        <f t="shared" si="85"/>
        <v>-17591.042499999981</v>
      </c>
      <c r="K149" s="23">
        <f t="shared" si="85"/>
        <v>-16834.9804</v>
      </c>
      <c r="L149" s="23">
        <f t="shared" si="85"/>
        <v>-16113.288300000015</v>
      </c>
      <c r="M149" s="23">
        <f t="shared" si="85"/>
        <v>-15392.966400000005</v>
      </c>
      <c r="N149" s="23">
        <f t="shared" si="85"/>
        <v>-14672.644299999985</v>
      </c>
      <c r="O149" s="23">
        <f t="shared" si="85"/>
        <v>-13952.322199999995</v>
      </c>
      <c r="P149" s="23">
        <f t="shared" si="85"/>
        <v>-13232.000200000009</v>
      </c>
      <c r="Q149" s="23">
        <f t="shared" si="85"/>
        <v>-12511.678199999995</v>
      </c>
      <c r="R149" s="23">
        <f t="shared" si="85"/>
        <v>-11802.982599999988</v>
      </c>
      <c r="S149" s="23">
        <f t="shared" si="85"/>
        <v>-11326.003499999992</v>
      </c>
      <c r="T149" s="23">
        <f t="shared" si="85"/>
        <v>-11078.684500000003</v>
      </c>
      <c r="U149" s="23">
        <f t="shared" si="85"/>
        <v>-10840.925500000012</v>
      </c>
      <c r="V149" s="23">
        <f t="shared" si="85"/>
        <v>-10603.166399999987</v>
      </c>
      <c r="W149" s="23">
        <f t="shared" si="85"/>
        <v>-10365.39929999999</v>
      </c>
      <c r="X149" s="23">
        <f t="shared" si="85"/>
        <v>-10127.637300000002</v>
      </c>
      <c r="Y149" s="23">
        <f t="shared" si="85"/>
        <v>-9889.8753000000142</v>
      </c>
      <c r="Z149" s="23">
        <f t="shared" si="85"/>
        <v>-9652.1111999999994</v>
      </c>
      <c r="AA149" s="23">
        <f t="shared" si="85"/>
        <v>-9414.3491000000067</v>
      </c>
      <c r="AB149" s="23">
        <f t="shared" si="85"/>
        <v>-9176.5871000000043</v>
      </c>
      <c r="AC149" s="23">
        <f t="shared" si="85"/>
        <v>-8938.8249999999971</v>
      </c>
      <c r="AD149" s="23">
        <f t="shared" si="85"/>
        <v>-8701.0620000000054</v>
      </c>
      <c r="AE149" s="23">
        <f t="shared" si="85"/>
        <v>-8463.2998999999982</v>
      </c>
      <c r="AF149" s="23">
        <f t="shared" si="85"/>
        <v>-8225.5368000000017</v>
      </c>
      <c r="AG149" s="23">
        <f t="shared" si="85"/>
        <v>-7987.7747000000018</v>
      </c>
      <c r="AH149" s="23">
        <f t="shared" si="85"/>
        <v>-7750.0126000000018</v>
      </c>
      <c r="AI149" s="23">
        <f t="shared" si="85"/>
        <v>-7512.2496000000028</v>
      </c>
      <c r="AJ149" s="23">
        <f t="shared" si="85"/>
        <v>-7274.4874999999993</v>
      </c>
      <c r="AK149" s="23">
        <f t="shared" si="85"/>
        <v>-7036.7243999999992</v>
      </c>
      <c r="AL149" s="23">
        <f t="shared" si="85"/>
        <v>-6798.9622999999992</v>
      </c>
      <c r="AM149" s="23">
        <f t="shared" si="85"/>
        <v>-6561.2001999999993</v>
      </c>
      <c r="AN149" s="23">
        <f t="shared" si="85"/>
        <v>-6323.4370999999992</v>
      </c>
      <c r="AO149" s="23">
        <f t="shared" si="85"/>
        <v>-6085.6761000000006</v>
      </c>
      <c r="AP149" s="23">
        <f t="shared" si="85"/>
        <v>-5847.9130000000005</v>
      </c>
      <c r="AQ149" s="23">
        <f t="shared" si="85"/>
        <v>-5610.1499000000003</v>
      </c>
      <c r="AR149" s="23">
        <f t="shared" si="85"/>
        <v>-5372.3868000000002</v>
      </c>
      <c r="AS149" s="23">
        <f t="shared" si="85"/>
        <v>-5134.6228000000001</v>
      </c>
      <c r="AT149" s="23">
        <f t="shared" si="85"/>
        <v>-4896.8607000000002</v>
      </c>
      <c r="AU149" s="23">
        <f t="shared" si="85"/>
        <v>-4659.0965999999999</v>
      </c>
      <c r="AV149" s="23">
        <f t="shared" si="85"/>
        <v>-4421.3335000000006</v>
      </c>
      <c r="AW149" s="23">
        <f t="shared" si="85"/>
        <v>-3999.66901351962</v>
      </c>
      <c r="AX149" s="23">
        <f t="shared" si="85"/>
        <v>-3488.9830135196203</v>
      </c>
      <c r="AY149" s="23">
        <f t="shared" si="85"/>
        <v>-253.39981351962001</v>
      </c>
      <c r="AZ149" s="23">
        <f t="shared" si="85"/>
        <v>4.247413800000004E-4</v>
      </c>
      <c r="BA149" s="23">
        <f t="shared" si="85"/>
        <v>0</v>
      </c>
      <c r="BB149" s="23">
        <f t="shared" si="85"/>
        <v>0</v>
      </c>
      <c r="BC149" s="23">
        <f t="shared" si="85"/>
        <v>0</v>
      </c>
      <c r="BD149" s="23">
        <f t="shared" si="85"/>
        <v>0</v>
      </c>
      <c r="BE149" s="23">
        <f t="shared" si="85"/>
        <v>0</v>
      </c>
      <c r="BF149" s="23">
        <f t="shared" si="85"/>
        <v>0</v>
      </c>
      <c r="BG149" s="23">
        <f t="shared" si="85"/>
        <v>0</v>
      </c>
      <c r="BH149" s="23">
        <f t="shared" si="85"/>
        <v>0</v>
      </c>
      <c r="BI149" s="23">
        <f t="shared" si="85"/>
        <v>0</v>
      </c>
      <c r="BJ149" s="23">
        <f t="shared" si="85"/>
        <v>0</v>
      </c>
      <c r="BK149" s="23">
        <f t="shared" si="85"/>
        <v>0</v>
      </c>
      <c r="BL149" s="23">
        <f t="shared" si="85"/>
        <v>0</v>
      </c>
      <c r="BM149" s="23">
        <f t="shared" si="85"/>
        <v>0</v>
      </c>
      <c r="BN149" s="23">
        <f t="shared" si="85"/>
        <v>0</v>
      </c>
      <c r="BO149" s="23">
        <f t="shared" si="85"/>
        <v>0</v>
      </c>
      <c r="BP149" s="23">
        <f t="shared" si="83"/>
        <v>0</v>
      </c>
      <c r="BQ149" s="23">
        <f t="shared" si="83"/>
        <v>0</v>
      </c>
      <c r="BR149" s="23">
        <f t="shared" si="83"/>
        <v>0</v>
      </c>
      <c r="BS149" s="23">
        <f t="shared" si="83"/>
        <v>0</v>
      </c>
    </row>
    <row r="150" spans="2:71" x14ac:dyDescent="0.3">
      <c r="B150" s="24" t="str">
        <f t="shared" si="79"/>
        <v>Retire TY GR CR and MC1-2</v>
      </c>
      <c r="C150" s="23">
        <f t="shared" si="84"/>
        <v>-666.36988855437744</v>
      </c>
      <c r="D150" s="23">
        <f t="shared" si="85"/>
        <v>0</v>
      </c>
      <c r="E150" s="23">
        <f t="shared" si="85"/>
        <v>-7206.3950000000004</v>
      </c>
      <c r="F150" s="23">
        <f t="shared" si="85"/>
        <v>-24909.803480000002</v>
      </c>
      <c r="G150" s="23">
        <f t="shared" si="85"/>
        <v>-44365.818000000028</v>
      </c>
      <c r="H150" s="23">
        <f t="shared" si="85"/>
        <v>-83698.816999999981</v>
      </c>
      <c r="I150" s="23">
        <f t="shared" si="85"/>
        <v>-90164.58699999997</v>
      </c>
      <c r="J150" s="23">
        <f t="shared" si="85"/>
        <v>-85393.440000000031</v>
      </c>
      <c r="K150" s="23">
        <f t="shared" si="85"/>
        <v>-81021.638000000006</v>
      </c>
      <c r="L150" s="23">
        <f t="shared" si="85"/>
        <v>-76994.725000000006</v>
      </c>
      <c r="M150" s="23">
        <f t="shared" si="85"/>
        <v>-73023.831999999995</v>
      </c>
      <c r="N150" s="23">
        <f t="shared" si="85"/>
        <v>-69052.929499999998</v>
      </c>
      <c r="O150" s="23">
        <f t="shared" si="85"/>
        <v>-65082.036300000007</v>
      </c>
      <c r="P150" s="23">
        <f t="shared" si="85"/>
        <v>-61111.133299999987</v>
      </c>
      <c r="Q150" s="23">
        <f t="shared" si="85"/>
        <v>-57140.250200000009</v>
      </c>
      <c r="R150" s="23">
        <f t="shared" si="85"/>
        <v>-53169.347199999989</v>
      </c>
      <c r="S150" s="23">
        <f t="shared" si="85"/>
        <v>-50262.621499999979</v>
      </c>
      <c r="T150" s="23">
        <f t="shared" si="85"/>
        <v>-48420.053500000009</v>
      </c>
      <c r="U150" s="23">
        <f t="shared" si="85"/>
        <v>-46577.505599999975</v>
      </c>
      <c r="V150" s="23">
        <f t="shared" si="85"/>
        <v>-44734.968800000002</v>
      </c>
      <c r="W150" s="23">
        <f t="shared" si="85"/>
        <v>-42892.411999999997</v>
      </c>
      <c r="X150" s="23">
        <f t="shared" si="85"/>
        <v>-41049.85500000001</v>
      </c>
      <c r="Y150" s="23">
        <f t="shared" si="85"/>
        <v>-39207.299199999994</v>
      </c>
      <c r="Z150" s="23">
        <f t="shared" si="85"/>
        <v>-37364.744200000001</v>
      </c>
      <c r="AA150" s="23">
        <f t="shared" si="85"/>
        <v>-35522.192299999995</v>
      </c>
      <c r="AB150" s="23">
        <f t="shared" si="85"/>
        <v>-33679.638400000011</v>
      </c>
      <c r="AC150" s="23">
        <f t="shared" si="85"/>
        <v>-21733.023100000006</v>
      </c>
      <c r="AD150" s="23">
        <f t="shared" si="85"/>
        <v>-15498.575409284385</v>
      </c>
      <c r="AE150" s="23">
        <f t="shared" si="85"/>
        <v>-14634.37420928439</v>
      </c>
      <c r="AF150" s="23">
        <f t="shared" si="85"/>
        <v>-5942.5096092843887</v>
      </c>
      <c r="AG150" s="23">
        <f t="shared" si="85"/>
        <v>2.1484922181116417E-3</v>
      </c>
      <c r="AH150" s="23">
        <f t="shared" si="85"/>
        <v>2.1484922181116417E-3</v>
      </c>
      <c r="AI150" s="23">
        <f t="shared" si="85"/>
        <v>2.1484922181116417E-3</v>
      </c>
      <c r="AJ150" s="23">
        <f t="shared" si="85"/>
        <v>2.1484922181116417E-3</v>
      </c>
      <c r="AK150" s="23">
        <f t="shared" si="85"/>
        <v>2.1484922181116417E-3</v>
      </c>
      <c r="AL150" s="23">
        <f t="shared" si="85"/>
        <v>2.1484922217496205E-3</v>
      </c>
      <c r="AM150" s="23">
        <f t="shared" si="85"/>
        <v>2.1484922217496205E-3</v>
      </c>
      <c r="AN150" s="23">
        <f t="shared" si="85"/>
        <v>2.1484922217496205E-3</v>
      </c>
      <c r="AO150" s="23">
        <f t="shared" si="85"/>
        <v>2.1484922217496205E-3</v>
      </c>
      <c r="AP150" s="23">
        <f t="shared" si="85"/>
        <v>2.1484922217496205E-3</v>
      </c>
      <c r="AQ150" s="23">
        <f t="shared" si="85"/>
        <v>2.1484922217496205E-3</v>
      </c>
      <c r="AR150" s="23">
        <f t="shared" si="85"/>
        <v>2.1484922217496205E-3</v>
      </c>
      <c r="AS150" s="23">
        <f t="shared" si="85"/>
        <v>2.1484922199306311E-3</v>
      </c>
      <c r="AT150" s="23">
        <f t="shared" si="85"/>
        <v>2.1484922199306311E-3</v>
      </c>
      <c r="AU150" s="23">
        <f t="shared" si="85"/>
        <v>2.1484922199306311E-3</v>
      </c>
      <c r="AV150" s="23">
        <f t="shared" si="85"/>
        <v>2.1484922199306311E-3</v>
      </c>
      <c r="AW150" s="23">
        <f t="shared" si="85"/>
        <v>2.1484922199306311E-3</v>
      </c>
      <c r="AX150" s="23">
        <f t="shared" si="85"/>
        <v>2.1484922199306311E-3</v>
      </c>
      <c r="AY150" s="23">
        <f t="shared" si="85"/>
        <v>2.1484922200158962E-3</v>
      </c>
      <c r="AZ150" s="23">
        <f t="shared" si="85"/>
        <v>2.1484922199999984E-3</v>
      </c>
      <c r="BA150" s="23">
        <f t="shared" si="85"/>
        <v>0</v>
      </c>
      <c r="BB150" s="23">
        <f t="shared" si="85"/>
        <v>0</v>
      </c>
      <c r="BC150" s="23">
        <f t="shared" si="85"/>
        <v>0</v>
      </c>
      <c r="BD150" s="23">
        <f t="shared" si="85"/>
        <v>0</v>
      </c>
      <c r="BE150" s="23">
        <f t="shared" si="85"/>
        <v>0</v>
      </c>
      <c r="BF150" s="23">
        <f t="shared" si="85"/>
        <v>0</v>
      </c>
      <c r="BG150" s="23">
        <f t="shared" si="85"/>
        <v>0</v>
      </c>
      <c r="BH150" s="23">
        <f t="shared" si="85"/>
        <v>0</v>
      </c>
      <c r="BI150" s="23">
        <f t="shared" si="85"/>
        <v>0</v>
      </c>
      <c r="BJ150" s="23">
        <f t="shared" si="85"/>
        <v>0</v>
      </c>
      <c r="BK150" s="23">
        <f t="shared" si="85"/>
        <v>0</v>
      </c>
      <c r="BL150" s="23">
        <f t="shared" si="85"/>
        <v>0</v>
      </c>
      <c r="BM150" s="23">
        <f t="shared" si="85"/>
        <v>0</v>
      </c>
      <c r="BN150" s="23">
        <f t="shared" si="85"/>
        <v>0</v>
      </c>
      <c r="BO150" s="23">
        <f t="shared" ref="BO150:BS151" si="86">BO129-BO$123</f>
        <v>0</v>
      </c>
      <c r="BP150" s="23">
        <f t="shared" si="86"/>
        <v>0</v>
      </c>
      <c r="BQ150" s="23">
        <f t="shared" si="86"/>
        <v>0</v>
      </c>
      <c r="BR150" s="23">
        <f t="shared" si="86"/>
        <v>0</v>
      </c>
      <c r="BS150" s="23">
        <f t="shared" si="86"/>
        <v>0</v>
      </c>
    </row>
    <row r="151" spans="2:71" x14ac:dyDescent="0.3">
      <c r="B151" s="24" t="str">
        <f t="shared" si="79"/>
        <v>Retire TY GR CR and BR1-2</v>
      </c>
      <c r="C151" s="23">
        <f t="shared" ref="C151:BN151" si="87">C130-C$123</f>
        <v>-232.46642496954018</v>
      </c>
      <c r="D151" s="23">
        <f t="shared" si="87"/>
        <v>-489.42680000000018</v>
      </c>
      <c r="E151" s="23">
        <f t="shared" si="87"/>
        <v>-6506.0430000000015</v>
      </c>
      <c r="F151" s="23">
        <f t="shared" si="87"/>
        <v>-15605.030199999994</v>
      </c>
      <c r="G151" s="23">
        <f t="shared" si="87"/>
        <v>-26575.263699999981</v>
      </c>
      <c r="H151" s="23">
        <f t="shared" si="87"/>
        <v>-27743.081399999966</v>
      </c>
      <c r="I151" s="23">
        <f t="shared" si="87"/>
        <v>-26325.80190000002</v>
      </c>
      <c r="J151" s="23">
        <f t="shared" si="87"/>
        <v>-25044.280200000037</v>
      </c>
      <c r="K151" s="23">
        <f t="shared" si="87"/>
        <v>-23880.018099999987</v>
      </c>
      <c r="L151" s="23">
        <f t="shared" si="87"/>
        <v>-22734.784599999984</v>
      </c>
      <c r="M151" s="23">
        <f t="shared" si="87"/>
        <v>-21589.547200000001</v>
      </c>
      <c r="N151" s="23">
        <f t="shared" si="87"/>
        <v>-20444.317699999985</v>
      </c>
      <c r="O151" s="23">
        <f t="shared" si="87"/>
        <v>-19299.079200000007</v>
      </c>
      <c r="P151" s="23">
        <f t="shared" si="87"/>
        <v>-18153.843799999973</v>
      </c>
      <c r="Q151" s="23">
        <f t="shared" si="87"/>
        <v>-17008.609299999982</v>
      </c>
      <c r="R151" s="23">
        <f t="shared" si="87"/>
        <v>-16225.120799999975</v>
      </c>
      <c r="S151" s="23">
        <f t="shared" si="87"/>
        <v>-15803.378499999992</v>
      </c>
      <c r="T151" s="23">
        <f t="shared" si="87"/>
        <v>-15381.636200000008</v>
      </c>
      <c r="U151" s="23">
        <f t="shared" si="87"/>
        <v>-14959.892800000001</v>
      </c>
      <c r="V151" s="23">
        <f t="shared" si="87"/>
        <v>-14538.150500000018</v>
      </c>
      <c r="W151" s="23">
        <f t="shared" si="87"/>
        <v>-14116.408200000005</v>
      </c>
      <c r="X151" s="23">
        <f t="shared" si="87"/>
        <v>-13694.665900000022</v>
      </c>
      <c r="Y151" s="23">
        <f t="shared" si="87"/>
        <v>-13272.922599999991</v>
      </c>
      <c r="Z151" s="23">
        <f t="shared" si="87"/>
        <v>-12851.179199999999</v>
      </c>
      <c r="AA151" s="23">
        <f t="shared" si="87"/>
        <v>-12429.436900000001</v>
      </c>
      <c r="AB151" s="23">
        <f t="shared" si="87"/>
        <v>-12007.694600000003</v>
      </c>
      <c r="AC151" s="23">
        <f t="shared" si="87"/>
        <v>-11585.951300000001</v>
      </c>
      <c r="AD151" s="23">
        <f t="shared" si="87"/>
        <v>-11164.210000000006</v>
      </c>
      <c r="AE151" s="23">
        <f t="shared" si="87"/>
        <v>-10742.467699999994</v>
      </c>
      <c r="AF151" s="23">
        <f t="shared" si="87"/>
        <v>-10320.724299999987</v>
      </c>
      <c r="AG151" s="23">
        <f t="shared" si="87"/>
        <v>-9898.9818999999989</v>
      </c>
      <c r="AH151" s="23">
        <f t="shared" si="87"/>
        <v>-9477.2405999999974</v>
      </c>
      <c r="AI151" s="23">
        <f t="shared" si="87"/>
        <v>-9055.4972999999954</v>
      </c>
      <c r="AJ151" s="23">
        <f t="shared" si="87"/>
        <v>-8633.7550000000047</v>
      </c>
      <c r="AK151" s="23">
        <f t="shared" si="87"/>
        <v>-8212.0126999999993</v>
      </c>
      <c r="AL151" s="23">
        <f t="shared" si="87"/>
        <v>-7790.2704000000012</v>
      </c>
      <c r="AM151" s="23">
        <f t="shared" si="87"/>
        <v>-7368.5280999999995</v>
      </c>
      <c r="AN151" s="23">
        <f t="shared" si="87"/>
        <v>-4635.7749900000017</v>
      </c>
      <c r="AO151" s="23">
        <f t="shared" si="87"/>
        <v>-1384.1668045580009</v>
      </c>
      <c r="AP151" s="23">
        <f t="shared" si="87"/>
        <v>-1.8110653581970837E-3</v>
      </c>
      <c r="AQ151" s="23">
        <f t="shared" si="87"/>
        <v>-1.8110653581970837E-3</v>
      </c>
      <c r="AR151" s="23">
        <f t="shared" si="87"/>
        <v>-1.8110653581970837E-3</v>
      </c>
      <c r="AS151" s="23">
        <f t="shared" si="87"/>
        <v>-1.8110653600160731E-3</v>
      </c>
      <c r="AT151" s="23">
        <f t="shared" si="87"/>
        <v>-1.8110653600160731E-3</v>
      </c>
      <c r="AU151" s="23">
        <f t="shared" si="87"/>
        <v>-1.8110653600160731E-3</v>
      </c>
      <c r="AV151" s="23">
        <f t="shared" si="87"/>
        <v>-1.8110653600160731E-3</v>
      </c>
      <c r="AW151" s="23">
        <f t="shared" si="87"/>
        <v>-1.8110653600160731E-3</v>
      </c>
      <c r="AX151" s="23">
        <f t="shared" si="87"/>
        <v>-1.8110653600160731E-3</v>
      </c>
      <c r="AY151" s="23">
        <f t="shared" si="87"/>
        <v>-1.8110653600160731E-3</v>
      </c>
      <c r="AZ151" s="23">
        <f t="shared" si="87"/>
        <v>-1.81106536E-3</v>
      </c>
      <c r="BA151" s="23">
        <f t="shared" si="87"/>
        <v>0</v>
      </c>
      <c r="BB151" s="23">
        <f t="shared" si="87"/>
        <v>0</v>
      </c>
      <c r="BC151" s="23">
        <f t="shared" si="87"/>
        <v>0</v>
      </c>
      <c r="BD151" s="23">
        <f t="shared" si="87"/>
        <v>0</v>
      </c>
      <c r="BE151" s="23">
        <f t="shared" si="87"/>
        <v>0</v>
      </c>
      <c r="BF151" s="23">
        <f t="shared" si="87"/>
        <v>0</v>
      </c>
      <c r="BG151" s="23">
        <f t="shared" si="87"/>
        <v>0</v>
      </c>
      <c r="BH151" s="23">
        <f t="shared" si="87"/>
        <v>0</v>
      </c>
      <c r="BI151" s="23">
        <f t="shared" si="87"/>
        <v>0</v>
      </c>
      <c r="BJ151" s="23">
        <f t="shared" si="87"/>
        <v>0</v>
      </c>
      <c r="BK151" s="23">
        <f t="shared" si="87"/>
        <v>0</v>
      </c>
      <c r="BL151" s="23">
        <f t="shared" si="87"/>
        <v>0</v>
      </c>
      <c r="BM151" s="23">
        <f t="shared" si="87"/>
        <v>0</v>
      </c>
      <c r="BN151" s="23">
        <f t="shared" si="87"/>
        <v>0</v>
      </c>
      <c r="BO151" s="23">
        <f t="shared" si="86"/>
        <v>0</v>
      </c>
      <c r="BP151" s="23">
        <f t="shared" si="86"/>
        <v>0</v>
      </c>
      <c r="BQ151" s="23">
        <f t="shared" si="86"/>
        <v>0</v>
      </c>
      <c r="BR151" s="23">
        <f t="shared" si="86"/>
        <v>0</v>
      </c>
      <c r="BS151" s="23">
        <f t="shared" si="86"/>
        <v>0</v>
      </c>
    </row>
    <row r="152" spans="2:71" x14ac:dyDescent="0.3">
      <c r="B152" s="24" t="str">
        <f t="shared" si="79"/>
        <v>Retire TY GR CR BR1-2 and MC1-2</v>
      </c>
      <c r="C152" s="23">
        <f>C131-C$130</f>
        <v>-666.36988855437789</v>
      </c>
      <c r="D152" s="23">
        <f t="shared" ref="D152:BO152" si="88">D131-D$130</f>
        <v>0</v>
      </c>
      <c r="E152" s="23">
        <f t="shared" si="88"/>
        <v>-7206.3950000000004</v>
      </c>
      <c r="F152" s="23">
        <f t="shared" si="88"/>
        <v>-24909.803480000002</v>
      </c>
      <c r="G152" s="23">
        <f t="shared" si="88"/>
        <v>-44365.818000000014</v>
      </c>
      <c r="H152" s="23">
        <f t="shared" si="88"/>
        <v>-83698.816999999981</v>
      </c>
      <c r="I152" s="23">
        <f t="shared" si="88"/>
        <v>-90164.587</v>
      </c>
      <c r="J152" s="23">
        <f t="shared" si="88"/>
        <v>-85393.440000000031</v>
      </c>
      <c r="K152" s="23">
        <f t="shared" si="88"/>
        <v>-81021.638000000006</v>
      </c>
      <c r="L152" s="23">
        <f t="shared" si="88"/>
        <v>-76994.725000000006</v>
      </c>
      <c r="M152" s="23">
        <f t="shared" si="88"/>
        <v>-73023.832000000024</v>
      </c>
      <c r="N152" s="23">
        <f t="shared" si="88"/>
        <v>-69052.929499999998</v>
      </c>
      <c r="O152" s="23">
        <f t="shared" si="88"/>
        <v>-65082.036299999978</v>
      </c>
      <c r="P152" s="23">
        <f t="shared" si="88"/>
        <v>-61111.133299999987</v>
      </c>
      <c r="Q152" s="23">
        <f t="shared" si="88"/>
        <v>-57140.250200000009</v>
      </c>
      <c r="R152" s="23">
        <f t="shared" si="88"/>
        <v>-53169.347199999989</v>
      </c>
      <c r="S152" s="23">
        <f t="shared" si="88"/>
        <v>-50262.621499999979</v>
      </c>
      <c r="T152" s="23">
        <f t="shared" si="88"/>
        <v>-48420.053500000009</v>
      </c>
      <c r="U152" s="23">
        <f t="shared" si="88"/>
        <v>-46577.505600000004</v>
      </c>
      <c r="V152" s="23">
        <f t="shared" si="88"/>
        <v>-44734.968800000002</v>
      </c>
      <c r="W152" s="23">
        <f t="shared" si="88"/>
        <v>-42892.411999999997</v>
      </c>
      <c r="X152" s="23">
        <f t="shared" si="88"/>
        <v>-41049.85500000001</v>
      </c>
      <c r="Y152" s="23">
        <f t="shared" si="88"/>
        <v>-39207.299199999994</v>
      </c>
      <c r="Z152" s="23">
        <f t="shared" si="88"/>
        <v>-37364.744199999986</v>
      </c>
      <c r="AA152" s="23">
        <f t="shared" si="88"/>
        <v>-35522.192299999995</v>
      </c>
      <c r="AB152" s="23">
        <f t="shared" si="88"/>
        <v>-33679.638399999996</v>
      </c>
      <c r="AC152" s="23">
        <f t="shared" si="88"/>
        <v>-21733.023100000006</v>
      </c>
      <c r="AD152" s="23">
        <f t="shared" si="88"/>
        <v>-15498.575409284385</v>
      </c>
      <c r="AE152" s="23">
        <f t="shared" si="88"/>
        <v>-14634.37420928439</v>
      </c>
      <c r="AF152" s="23">
        <f t="shared" si="88"/>
        <v>-5942.5096092843887</v>
      </c>
      <c r="AG152" s="23">
        <f t="shared" si="88"/>
        <v>2.1484922181116417E-3</v>
      </c>
      <c r="AH152" s="23">
        <f t="shared" si="88"/>
        <v>2.1484922181116417E-3</v>
      </c>
      <c r="AI152" s="23">
        <f t="shared" si="88"/>
        <v>2.1484922181116417E-3</v>
      </c>
      <c r="AJ152" s="23">
        <f t="shared" si="88"/>
        <v>2.1484922217496205E-3</v>
      </c>
      <c r="AK152" s="23">
        <f t="shared" si="88"/>
        <v>2.1484922217496205E-3</v>
      </c>
      <c r="AL152" s="23">
        <f t="shared" si="88"/>
        <v>2.1484922217496205E-3</v>
      </c>
      <c r="AM152" s="23">
        <f t="shared" si="88"/>
        <v>2.1484922217496205E-3</v>
      </c>
      <c r="AN152" s="23">
        <f t="shared" si="88"/>
        <v>2.1484922217496205E-3</v>
      </c>
      <c r="AO152" s="23">
        <f t="shared" si="88"/>
        <v>2.1484922217496205E-3</v>
      </c>
      <c r="AP152" s="23">
        <f t="shared" si="88"/>
        <v>2.1484922217496205E-3</v>
      </c>
      <c r="AQ152" s="23">
        <f t="shared" si="88"/>
        <v>2.1484922217496205E-3</v>
      </c>
      <c r="AR152" s="23">
        <f t="shared" si="88"/>
        <v>2.1484922217496205E-3</v>
      </c>
      <c r="AS152" s="23">
        <f t="shared" si="88"/>
        <v>2.1484922199306311E-3</v>
      </c>
      <c r="AT152" s="23">
        <f t="shared" si="88"/>
        <v>2.1484922199306311E-3</v>
      </c>
      <c r="AU152" s="23">
        <f t="shared" si="88"/>
        <v>2.1484922199306311E-3</v>
      </c>
      <c r="AV152" s="23">
        <f t="shared" si="88"/>
        <v>2.1484922199306311E-3</v>
      </c>
      <c r="AW152" s="23">
        <f t="shared" si="88"/>
        <v>2.1484922199306311E-3</v>
      </c>
      <c r="AX152" s="23">
        <f t="shared" si="88"/>
        <v>2.1484922199306311E-3</v>
      </c>
      <c r="AY152" s="23">
        <f t="shared" si="88"/>
        <v>2.1484922200158962E-3</v>
      </c>
      <c r="AZ152" s="23">
        <f t="shared" si="88"/>
        <v>2.1484922199999992E-3</v>
      </c>
      <c r="BA152" s="23">
        <f t="shared" si="88"/>
        <v>0</v>
      </c>
      <c r="BB152" s="23">
        <f t="shared" si="88"/>
        <v>0</v>
      </c>
      <c r="BC152" s="23">
        <f t="shared" si="88"/>
        <v>0</v>
      </c>
      <c r="BD152" s="23">
        <f t="shared" si="88"/>
        <v>0</v>
      </c>
      <c r="BE152" s="23">
        <f t="shared" si="88"/>
        <v>0</v>
      </c>
      <c r="BF152" s="23">
        <f t="shared" si="88"/>
        <v>0</v>
      </c>
      <c r="BG152" s="23">
        <f t="shared" si="88"/>
        <v>0</v>
      </c>
      <c r="BH152" s="23">
        <f t="shared" si="88"/>
        <v>0</v>
      </c>
      <c r="BI152" s="23">
        <f t="shared" si="88"/>
        <v>0</v>
      </c>
      <c r="BJ152" s="23">
        <f t="shared" si="88"/>
        <v>0</v>
      </c>
      <c r="BK152" s="23">
        <f t="shared" si="88"/>
        <v>0</v>
      </c>
      <c r="BL152" s="23">
        <f t="shared" si="88"/>
        <v>0</v>
      </c>
      <c r="BM152" s="23">
        <f t="shared" si="88"/>
        <v>0</v>
      </c>
      <c r="BN152" s="23">
        <f t="shared" si="88"/>
        <v>0</v>
      </c>
      <c r="BO152" s="23">
        <f t="shared" si="88"/>
        <v>0</v>
      </c>
      <c r="BP152" s="23">
        <f t="shared" ref="BP152:BS152" si="89">BP131-BP$130</f>
        <v>0</v>
      </c>
      <c r="BQ152" s="23">
        <f t="shared" si="89"/>
        <v>0</v>
      </c>
      <c r="BR152" s="23">
        <f t="shared" si="89"/>
        <v>0</v>
      </c>
      <c r="BS152" s="23">
        <f t="shared" si="89"/>
        <v>0</v>
      </c>
    </row>
    <row r="153" spans="2:71" x14ac:dyDescent="0.3"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</row>
    <row r="154" spans="2:71" x14ac:dyDescent="0.3">
      <c r="B154" s="21" t="s">
        <v>123</v>
      </c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</row>
    <row r="155" spans="2:71" x14ac:dyDescent="0.3">
      <c r="B155" s="22" t="str">
        <f>B92</f>
        <v>No Retirements</v>
      </c>
      <c r="C155" s="23">
        <f t="shared" ref="C155:C171" si="90">(D155+NPV($C$2,E155:AG155))/1000</f>
        <v>882.6084586007338</v>
      </c>
      <c r="D155" s="8">
        <f>SUM(MTPCapital!D$3:D$21)</f>
        <v>4777.7833600000004</v>
      </c>
      <c r="E155" s="8">
        <f>SUM(MTPCapital!E$3:E$21)</f>
        <v>11562.255943999999</v>
      </c>
      <c r="F155" s="8">
        <f>SUM(MTPCapital!F$3:F$21)</f>
        <v>18173.3710426</v>
      </c>
      <c r="G155" s="8">
        <f>SUM(MTPCapital!G$3:G$21)</f>
        <v>24636.999018664996</v>
      </c>
      <c r="H155" s="8">
        <f>SUM(MTPCapital!H$3:H$21)</f>
        <v>30975.80529413162</v>
      </c>
      <c r="I155" s="8">
        <f>SUM(MTPCapital!I$3:I$21)</f>
        <v>37209.660726484915</v>
      </c>
      <c r="J155" s="8">
        <f>SUM(MTPCapital!J$3:J$21)</f>
        <v>43345.135644647024</v>
      </c>
      <c r="K155" s="8">
        <f>SUM(MTPCapital!K$3:K$21)</f>
        <v>49379.771545763208</v>
      </c>
      <c r="L155" s="8">
        <f>SUM(MTPCapital!L$3:L$21)</f>
        <v>55311.047484407289</v>
      </c>
      <c r="M155" s="8">
        <f>SUM(MTPCapital!M$3:M$21)</f>
        <v>61136.37728151746</v>
      </c>
      <c r="N155" s="8">
        <f>SUM(MTPCapital!N$3:N$21)</f>
        <v>66853.114473555397</v>
      </c>
      <c r="O155" s="8">
        <f>SUM(MTPCapital!O$3:O$21)</f>
        <v>72458.544255394256</v>
      </c>
      <c r="P155" s="8">
        <f>SUM(MTPCapital!P$3:P$21)</f>
        <v>77965.446841779165</v>
      </c>
      <c r="Q155" s="8">
        <f>SUM(MTPCapital!Q$3:Q$21)</f>
        <v>83445.551872823591</v>
      </c>
      <c r="R155" s="8">
        <f>SUM(MTPCapital!R$3:R$21)</f>
        <v>88956.818589644201</v>
      </c>
      <c r="S155" s="8">
        <f>SUM(MTPCapital!S$3:S$21)</f>
        <v>94500.024764385293</v>
      </c>
      <c r="T155" s="8">
        <f>SUM(MTPCapital!T$3:T$21)</f>
        <v>100075.96997349492</v>
      </c>
      <c r="U155" s="8">
        <f>SUM(MTPCapital!U$3:U$21)</f>
        <v>105685.47128283231</v>
      </c>
      <c r="V155" s="8">
        <f>SUM(MTPCapital!V$3:V$21)</f>
        <v>111329.3685049031</v>
      </c>
      <c r="W155" s="8">
        <f>SUM(MTPCapital!W$3:W$21)</f>
        <v>116849.39730949947</v>
      </c>
      <c r="X155" s="8">
        <f>SUM(MTPCapital!X$3:X$21)</f>
        <v>122411.8850242108</v>
      </c>
      <c r="Y155" s="8">
        <f>SUM(MTPCapital!Y$3:Y$21)</f>
        <v>128017.8931017899</v>
      </c>
      <c r="Z155" s="8">
        <f>SUM(MTPCapital!Z$3:Z$21)</f>
        <v>133668.5086613085</v>
      </c>
      <c r="AA155" s="8">
        <f>SUM(MTPCapital!AA$3:AA$21)</f>
        <v>139364.84797981504</v>
      </c>
      <c r="AB155" s="8">
        <f>SUM(MTPCapital!AB$3:AB$21)</f>
        <v>145108.05405128427</v>
      </c>
      <c r="AC155" s="8">
        <f>SUM(MTPCapital!AC$3:AC$21)</f>
        <v>150899.29855454018</v>
      </c>
      <c r="AD155" s="8">
        <f>SUM(MTPCapital!AD$3:AD$21)</f>
        <v>156087.21711995843</v>
      </c>
      <c r="AE155" s="8">
        <f>SUM(MTPCapital!AE$3:AE$21)</f>
        <v>161351.31479951207</v>
      </c>
      <c r="AF155" s="8">
        <f>SUM(MTPCapital!AF$3:AF$21)</f>
        <v>166657.90180697161</v>
      </c>
      <c r="AG155" s="8">
        <f>SUM(MTPCapital!AG$3:AG$21)</f>
        <v>172045.92398961767</v>
      </c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</row>
    <row r="156" spans="2:71" x14ac:dyDescent="0.3">
      <c r="B156" s="24" t="str">
        <f t="shared" ref="B156:B173" si="91">B93</f>
        <v>Retire TY</v>
      </c>
      <c r="C156" s="23">
        <f t="shared" si="90"/>
        <v>866.44777636707602</v>
      </c>
      <c r="D156" s="8">
        <f>SUM(MTPCapital!D$3:D$21)</f>
        <v>4777.7833600000004</v>
      </c>
      <c r="E156" s="8">
        <f>SUM(MTPCapital!E$3:E$21)</f>
        <v>11562.255943999999</v>
      </c>
      <c r="F156" s="8">
        <f>SUM(MTPCapital!F$3:F$21)</f>
        <v>18173.3710426</v>
      </c>
      <c r="G156" s="8">
        <f>SUM(MTPCapital!G$3:G$21)</f>
        <v>24636.999018664996</v>
      </c>
      <c r="H156" s="8">
        <f>SUM(MTPCapital!H$3:H$21)</f>
        <v>30975.80529413162</v>
      </c>
      <c r="I156" s="8">
        <f>SUM(MTPCapital!I$3:I$21)-SUMIF(MTPCapital!$B$3:$B$21,"TY3",MTPCapital!I$3:I$21)</f>
        <v>36455.687650360109</v>
      </c>
      <c r="J156" s="8">
        <f>SUM(MTPCapital!J$3:J$21)-SUMIF(MTPCapital!$B$3:$B$21,"TY3",MTPCapital!J$3:J$21)</f>
        <v>42467.367241619097</v>
      </c>
      <c r="K156" s="8">
        <f>SUM(MTPCapital!K$3:K$21)-SUMIF(MTPCapital!$B$3:$B$21,"TY3",MTPCapital!K$3:K$21)</f>
        <v>48380.697702659585</v>
      </c>
      <c r="L156" s="8">
        <f>SUM(MTPCapital!L$3:L$21)-SUMIF(MTPCapital!$B$3:$B$21,"TY3",MTPCapital!L$3:L$21)</f>
        <v>54193.220355226076</v>
      </c>
      <c r="M156" s="8">
        <f>SUM(MTPCapital!M$3:M$21)-SUMIF(MTPCapital!$B$3:$B$21,"TY3",MTPCapital!M$3:M$21)</f>
        <v>59902.412804106716</v>
      </c>
      <c r="N156" s="8">
        <f>SUM(MTPCapital!N$3:N$21)-SUMIF(MTPCapital!$B$3:$B$21,"TY3",MTPCapital!N$3:N$21)</f>
        <v>65505.693994209389</v>
      </c>
      <c r="O156" s="8">
        <f>SUM(MTPCapital!O$3:O$21)-SUMIF(MTPCapital!$B$3:$B$21,"TY3",MTPCapital!O$3:O$21)</f>
        <v>71000.416144064598</v>
      </c>
      <c r="P156" s="8">
        <f>SUM(MTPCapital!P$3:P$21)-SUMIF(MTPCapital!$B$3:$B$21,"TY3",MTPCapital!P$3:P$21)</f>
        <v>76397.871787666256</v>
      </c>
      <c r="Q156" s="8">
        <f>SUM(MTPCapital!Q$3:Q$21)-SUMIF(MTPCapital!$B$3:$B$21,"TY3",MTPCapital!Q$3:Q$21)</f>
        <v>81768.265672357869</v>
      </c>
      <c r="R156" s="8">
        <f>SUM(MTPCapital!R$3:R$21)-SUMIF(MTPCapital!$B$3:$B$21,"TY3",MTPCapital!R$3:R$21)</f>
        <v>87169.550434166827</v>
      </c>
      <c r="S156" s="8">
        <f>SUM(MTPCapital!S$3:S$21)-SUMIF(MTPCapital!$B$3:$B$21,"TY3",MTPCapital!S$3:S$21)</f>
        <v>92602.497065020987</v>
      </c>
      <c r="T156" s="8">
        <f>SUM(MTPCapital!T$3:T$21)-SUMIF(MTPCapital!$B$3:$B$21,"TY3",MTPCapital!T$3:T$21)</f>
        <v>98067.898201646516</v>
      </c>
      <c r="U156" s="8">
        <f>SUM(MTPCapital!U$3:U$21)-SUMIF(MTPCapital!$B$3:$B$21,"TY3",MTPCapital!U$3:U$21)</f>
        <v>103566.56380668769</v>
      </c>
      <c r="V156" s="8">
        <f>SUM(MTPCapital!V$3:V$21)-SUMIF(MTPCapital!$B$3:$B$21,"TY3",MTPCapital!V$3:V$21)</f>
        <v>109099.32640185487</v>
      </c>
      <c r="W156" s="8">
        <f>SUM(MTPCapital!W$3:W$21)-SUMIF(MTPCapital!$B$3:$B$21,"TY3",MTPCapital!W$3:W$21)</f>
        <v>114507.91418387504</v>
      </c>
      <c r="X156" s="8">
        <f>SUM(MTPCapital!X$3:X$21)-SUMIF(MTPCapital!$B$3:$B$21,"TY3",MTPCapital!X$3:X$21)</f>
        <v>119958.64681044575</v>
      </c>
      <c r="Y156" s="8">
        <f>SUM(MTPCapital!Y$3:Y$21)-SUMIF(MTPCapital!$B$3:$B$21,"TY3",MTPCapital!Y$3:Y$21)</f>
        <v>125452.57789268073</v>
      </c>
      <c r="Z156" s="8">
        <f>SUM(MTPCapital!Z$3:Z$21)-SUMIF(MTPCapital!$B$3:$B$21,"TY3",MTPCapital!Z$3:Z$21)</f>
        <v>130990.7865019716</v>
      </c>
      <c r="AA156" s="8">
        <f>SUM(MTPCapital!AA$3:AA$21)-SUMIF(MTPCapital!$B$3:$B$21,"TY3",MTPCapital!AA$3:AA$21)</f>
        <v>136574.38066649472</v>
      </c>
      <c r="AB156" s="8">
        <f>SUM(MTPCapital!AB$3:AB$21)-SUMIF(MTPCapital!$B$3:$B$21,"TY3",MTPCapital!AB$3:AB$21)</f>
        <v>142204.49492513094</v>
      </c>
      <c r="AC156" s="8">
        <f>SUM(MTPCapital!AC$3:AC$21)-SUMIF(MTPCapital!$B$3:$B$21,"TY3",MTPCapital!AC$3:AC$21)</f>
        <v>147882.29229023299</v>
      </c>
      <c r="AD156" s="8">
        <f>SUM(MTPCapital!AD$3:AD$21)-SUMIF(MTPCapital!$B$3:$B$21,"TY3",MTPCapital!AD$3:AD$21)</f>
        <v>152994.7857084322</v>
      </c>
      <c r="AE156" s="8">
        <f>SUM(MTPCapital!AE$3:AE$21)-SUMIF(MTPCapital!$B$3:$B$21,"TY3",MTPCapital!AE$3:AE$21)</f>
        <v>158181.57261208631</v>
      </c>
      <c r="AF156" s="8">
        <f>SUM(MTPCapital!AF$3:AF$21)-SUMIF(MTPCapital!$B$3:$B$21,"TY3",MTPCapital!AF$3:AF$21)</f>
        <v>163408.91607424882</v>
      </c>
      <c r="AG156" s="8">
        <f>SUM(MTPCapital!AG$3:AG$21)-SUMIF(MTPCapital!$B$3:$B$21,"TY3",MTPCapital!AG$3:AG$21)</f>
        <v>168715.71362296544</v>
      </c>
    </row>
    <row r="157" spans="2:71" x14ac:dyDescent="0.3">
      <c r="B157" s="24" t="str">
        <f t="shared" si="91"/>
        <v>Retire TY and GR3</v>
      </c>
      <c r="C157" s="23">
        <f t="shared" si="90"/>
        <v>859.77906726630181</v>
      </c>
      <c r="D157" s="8">
        <f>SUM(MTPCapital!D$3:D$21)</f>
        <v>4777.7833600000004</v>
      </c>
      <c r="E157" s="8">
        <f>SUM(MTPCapital!E$3:E$21)</f>
        <v>11562.255943999999</v>
      </c>
      <c r="F157" s="8">
        <f>SUM(MTPCapital!F$3:F$21)</f>
        <v>18173.3710426</v>
      </c>
      <c r="G157" s="8">
        <f>SUM(MTPCapital!G$3:G$21)</f>
        <v>24636.999018664996</v>
      </c>
      <c r="H157" s="8">
        <f>SUM(MTPCapital!H$3:H$21)</f>
        <v>30975.80529413162</v>
      </c>
      <c r="I157" s="8">
        <f>SUM(MTPCapital!I$3:I$21)-SUMIF(MTPCapital!$B$3:$B$21,"TY3",MTPCapital!I$3:I$21)-SUMIF(MTPCapital!$B$3:$B$21,"GR3",MTPCapital!I$3:I$21)</f>
        <v>36146.484814849144</v>
      </c>
      <c r="J157" s="8">
        <f>SUM(MTPCapital!J$3:J$21)-SUMIF(MTPCapital!$B$3:$B$21,"TY3",MTPCapital!J$3:J$21)-SUMIF(MTPCapital!$B$3:$B$21,"GR3",MTPCapital!J$3:J$21)</f>
        <v>42107.435765895199</v>
      </c>
      <c r="K157" s="8">
        <f>SUM(MTPCapital!K$3:K$21)-SUMIF(MTPCapital!$B$3:$B$21,"TY3",MTPCapital!K$3:K$21)-SUMIF(MTPCapital!$B$3:$B$21,"GR3",MTPCapital!K$3:K$21)</f>
        <v>47971.022848999652</v>
      </c>
      <c r="L157" s="8">
        <f>SUM(MTPCapital!L$3:L$21)-SUMIF(MTPCapital!$B$3:$B$21,"TY3",MTPCapital!L$3:L$21)-SUMIF(MTPCapital!$B$3:$B$21,"GR3",MTPCapital!L$3:L$21)</f>
        <v>53734.811996605007</v>
      </c>
      <c r="M157" s="8">
        <f>SUM(MTPCapital!M$3:M$21)-SUMIF(MTPCapital!$B$3:$B$21,"TY3",MTPCapital!M$3:M$21)-SUMIF(MTPCapital!$B$3:$B$21,"GR3",MTPCapital!M$3:M$21)</f>
        <v>59396.306060323805</v>
      </c>
      <c r="N157" s="8">
        <f>SUM(MTPCapital!N$3:N$21)-SUMIF(MTPCapital!$B$3:$B$21,"TY3",MTPCapital!N$3:N$21)-SUMIF(MTPCapital!$B$3:$B$21,"GR3",MTPCapital!N$3:N$21)</f>
        <v>64952.949863058901</v>
      </c>
      <c r="O157" s="8">
        <f>SUM(MTPCapital!O$3:O$21)-SUMIF(MTPCapital!$B$3:$B$21,"TY3",MTPCapital!O$3:O$21)-SUMIF(MTPCapital!$B$3:$B$21,"GR3",MTPCapital!O$3:O$21)</f>
        <v>70402.122148285649</v>
      </c>
      <c r="P157" s="8">
        <f>SUM(MTPCapital!P$3:P$21)-SUMIF(MTPCapital!$B$3:$B$21,"TY3",MTPCapital!P$3:P$21)-SUMIF(MTPCapital!$B$3:$B$21,"GR3",MTPCapital!P$3:P$21)</f>
        <v>75754.493338189161</v>
      </c>
      <c r="Q157" s="8">
        <f>SUM(MTPCapital!Q$3:Q$21)-SUMIF(MTPCapital!$B$3:$B$21,"TY3",MTPCapital!Q$3:Q$21)-SUMIF(MTPCapital!$B$3:$B$21,"GR3",MTPCapital!Q$3:Q$21)</f>
        <v>81079.630515508878</v>
      </c>
      <c r="R157" s="8">
        <f>SUM(MTPCapital!R$3:R$21)-SUMIF(MTPCapital!$B$3:$B$21,"TY3",MTPCapital!R$3:R$21)-SUMIF(MTPCapital!$B$3:$B$21,"GR3",MTPCapital!R$3:R$21)</f>
        <v>86435.482018273906</v>
      </c>
      <c r="S157" s="8">
        <f>SUM(MTPCapital!S$3:S$21)-SUMIF(MTPCapital!$B$3:$B$21,"TY3",MTPCapital!S$3:S$21)-SUMIF(MTPCapital!$B$3:$B$21,"GR3",MTPCapital!S$3:S$21)</f>
        <v>91822.814416276757</v>
      </c>
      <c r="T157" s="8">
        <f>SUM(MTPCapital!T$3:T$21)-SUMIF(MTPCapital!$B$3:$B$21,"TY3",MTPCapital!T$3:T$21)-SUMIF(MTPCapital!$B$3:$B$21,"GR3",MTPCapital!T$3:T$21)</f>
        <v>97242.415826070181</v>
      </c>
      <c r="U157" s="8">
        <f>SUM(MTPCapital!U$3:U$21)-SUMIF(MTPCapital!$B$3:$B$21,"TY3",MTPCapital!U$3:U$21)-SUMIF(MTPCapital!$B$3:$B$21,"GR3",MTPCapital!U$3:U$21)</f>
        <v>102695.09157294894</v>
      </c>
      <c r="V157" s="8">
        <f>SUM(MTPCapital!V$3:V$21)-SUMIF(MTPCapital!$B$3:$B$21,"TY3",MTPCapital!V$3:V$21)-SUMIF(MTPCapital!$B$3:$B$21,"GR3",MTPCapital!V$3:V$21)</f>
        <v>108181.66942116835</v>
      </c>
      <c r="W157" s="8">
        <f>SUM(MTPCapital!W$3:W$21)-SUMIF(MTPCapital!$B$3:$B$21,"TY3",MTPCapital!W$3:W$21)-SUMIF(MTPCapital!$B$3:$B$21,"GR3",MTPCapital!W$3:W$21)</f>
        <v>113543.87269940756</v>
      </c>
      <c r="X157" s="8">
        <f>SUM(MTPCapital!X$3:X$21)-SUMIF(MTPCapital!$B$3:$B$21,"TY3",MTPCapital!X$3:X$21)-SUMIF(MTPCapital!$B$3:$B$21,"GR3",MTPCapital!X$3:X$21)</f>
        <v>118948.01606727148</v>
      </c>
      <c r="Y157" s="8">
        <f>SUM(MTPCapital!Y$3:Y$21)-SUMIF(MTPCapital!$B$3:$B$21,"TY3",MTPCapital!Y$3:Y$21)-SUMIF(MTPCapital!$B$3:$B$21,"GR3",MTPCapital!Y$3:Y$21)</f>
        <v>124395.14802117251</v>
      </c>
      <c r="Z157" s="8">
        <f>SUM(MTPCapital!Z$3:Z$21)-SUMIF(MTPCapital!$B$3:$B$21,"TY3",MTPCapital!Z$3:Z$21)-SUMIF(MTPCapital!$B$3:$B$21,"GR3",MTPCapital!Z$3:Z$21)</f>
        <v>129886.34238158978</v>
      </c>
      <c r="AA157" s="8">
        <f>SUM(MTPCapital!AA$3:AA$21)-SUMIF(MTPCapital!$B$3:$B$21,"TY3",MTPCapital!AA$3:AA$21)-SUMIF(MTPCapital!$B$3:$B$21,"GR3",MTPCapital!AA$3:AA$21)</f>
        <v>135422.70180285798</v>
      </c>
      <c r="AB157" s="8">
        <f>SUM(MTPCapital!AB$3:AB$21)-SUMIF(MTPCapital!$B$3:$B$21,"TY3",MTPCapital!AB$3:AB$21)-SUMIF(MTPCapital!$B$3:$B$21,"GR3",MTPCapital!AB$3:AB$21)</f>
        <v>141005.35531149837</v>
      </c>
      <c r="AC157" s="8">
        <f>SUM(MTPCapital!AC$3:AC$21)-SUMIF(MTPCapital!$B$3:$B$21,"TY3",MTPCapital!AC$3:AC$21)-SUMIF(MTPCapital!$B$3:$B$21,"GR3",MTPCapital!AC$3:AC$21)</f>
        <v>146635.4602655234</v>
      </c>
      <c r="AD157" s="8">
        <f>SUM(MTPCapital!AD$3:AD$21)-SUMIF(MTPCapital!$B$3:$B$21,"TY3",MTPCapital!AD$3:AD$21)-SUMIF(MTPCapital!$B$3:$B$21,"GR3",MTPCapital!AD$3:AD$21)</f>
        <v>151700.02382420917</v>
      </c>
      <c r="AE157" s="8">
        <f>SUM(MTPCapital!AE$3:AE$21)-SUMIF(MTPCapital!$B$3:$B$21,"TY3",MTPCapital!AE$3:AE$21)-SUMIF(MTPCapital!$B$3:$B$21,"GR3",MTPCapital!AE$3:AE$21)</f>
        <v>156838.63747953071</v>
      </c>
      <c r="AF157" s="8">
        <f>SUM(MTPCapital!AF$3:AF$21)-SUMIF(MTPCapital!$B$3:$B$21,"TY3",MTPCapital!AF$3:AF$21)-SUMIF(MTPCapital!$B$3:$B$21,"GR3",MTPCapital!AF$3:AF$21)</f>
        <v>162032.4075692544</v>
      </c>
      <c r="AG157" s="8">
        <f>SUM(MTPCapital!AG$3:AG$21)-SUMIF(MTPCapital!$B$3:$B$21,"TY3",MTPCapital!AG$3:AG$21)-SUMIF(MTPCapital!$B$3:$B$21,"GR3",MTPCapital!AG$3:AG$21)</f>
        <v>167304.79241122128</v>
      </c>
    </row>
    <row r="158" spans="2:71" x14ac:dyDescent="0.3">
      <c r="B158" s="24" t="str">
        <f t="shared" si="91"/>
        <v>Retire TY GR3 and BR3</v>
      </c>
      <c r="C158" s="23">
        <f t="shared" si="90"/>
        <v>813.02192268453041</v>
      </c>
      <c r="D158" s="8">
        <f>SUM(MTPCapital!D$3:D$21)</f>
        <v>4777.7833600000004</v>
      </c>
      <c r="E158" s="8">
        <f>SUM(MTPCapital!E$3:E$21)</f>
        <v>11562.255943999999</v>
      </c>
      <c r="F158" s="8">
        <f>SUM(MTPCapital!F$3:F$21)</f>
        <v>18173.3710426</v>
      </c>
      <c r="G158" s="8">
        <f>SUM(MTPCapital!G$3:G$21)</f>
        <v>24636.999018664996</v>
      </c>
      <c r="H158" s="8">
        <f>SUM(MTPCapital!H$3:H$21)</f>
        <v>30975.80529413162</v>
      </c>
      <c r="I158" s="8">
        <f>SUM(MTPCapital!I$3:I$21)-SUMIF(MTPCapital!$B$3:$B$21,"TY3",MTPCapital!I$3:I$21)-SUMIF(MTPCapital!$B$3:$B$21,"GR3",MTPCapital!I$3:I$21)-SUMIF(MTPCapital!$B$3:$B$21,"BR3",MTPCapital!I$3:I$21)</f>
        <v>34003.784182380448</v>
      </c>
      <c r="J158" s="8">
        <f>SUM(MTPCapital!J$3:J$21)-SUMIF(MTPCapital!$B$3:$B$21,"TY3",MTPCapital!J$3:J$21)-SUMIF(MTPCapital!$B$3:$B$21,"GR3",MTPCapital!J$3:J$21)-SUMIF(MTPCapital!$B$3:$B$21,"BR3",MTPCapital!J$3:J$21)</f>
        <v>39614.037124047536</v>
      </c>
      <c r="K158" s="8">
        <f>SUM(MTPCapital!K$3:K$21)-SUMIF(MTPCapital!$B$3:$B$21,"TY3",MTPCapital!K$3:K$21)-SUMIF(MTPCapital!$B$3:$B$21,"GR3",MTPCapital!K$3:K$21)-SUMIF(MTPCapital!$B$3:$B$21,"BR3",MTPCapital!K$3:K$21)</f>
        <v>45132.993891398197</v>
      </c>
      <c r="L158" s="8">
        <f>SUM(MTPCapital!L$3:L$21)-SUMIF(MTPCapital!$B$3:$B$21,"TY3",MTPCapital!L$3:L$21)-SUMIF(MTPCapital!$B$3:$B$21,"GR3",MTPCapital!L$3:L$21)-SUMIF(MTPCapital!$B$3:$B$21,"BR3",MTPCapital!L$3:L$21)</f>
        <v>50558.372170034272</v>
      </c>
      <c r="M158" s="8">
        <f>SUM(MTPCapital!M$3:M$21)-SUMIF(MTPCapital!$B$3:$B$21,"TY3",MTPCapital!M$3:M$21)-SUMIF(MTPCapital!$B$3:$B$21,"GR3",MTPCapital!M$3:M$21)-SUMIF(MTPCapital!$B$3:$B$21,"BR3",MTPCapital!M$3:M$21)</f>
        <v>55887.830297737928</v>
      </c>
      <c r="N158" s="8">
        <f>SUM(MTPCapital!N$3:N$21)-SUMIF(MTPCapital!$B$3:$B$21,"TY3",MTPCapital!N$3:N$21)-SUMIF(MTPCapital!$B$3:$B$21,"GR3",MTPCapital!N$3:N$21)-SUMIF(MTPCapital!$B$3:$B$21,"BR3",MTPCapital!N$3:N$21)</f>
        <v>61118.972470735862</v>
      </c>
      <c r="O158" s="8">
        <f>SUM(MTPCapital!O$3:O$21)-SUMIF(MTPCapital!$B$3:$B$21,"TY3",MTPCapital!O$3:O$21)-SUMIF(MTPCapital!$B$3:$B$21,"GR3",MTPCapital!O$3:O$21)-SUMIF(MTPCapital!$B$3:$B$21,"BR3",MTPCapital!O$3:O$21)</f>
        <v>66249.340790160379</v>
      </c>
      <c r="P158" s="8">
        <f>SUM(MTPCapital!P$3:P$21)-SUMIF(MTPCapital!$B$3:$B$21,"TY3",MTPCapital!P$3:P$21)-SUMIF(MTPCapital!$B$3:$B$21,"GR3",MTPCapital!P$3:P$21)-SUMIF(MTPCapital!$B$3:$B$21,"BR3",MTPCapital!P$3:P$21)</f>
        <v>71285.040207514277</v>
      </c>
      <c r="Q158" s="8">
        <f>SUM(MTPCapital!Q$3:Q$21)-SUMIF(MTPCapital!$B$3:$B$21,"TY3",MTPCapital!Q$3:Q$21)-SUMIF(MTPCapital!$B$3:$B$21,"GR3",MTPCapital!Q$3:Q$21)-SUMIF(MTPCapital!$B$3:$B$21,"BR3",MTPCapital!Q$3:Q$21)</f>
        <v>76290.958198087581</v>
      </c>
      <c r="R158" s="8">
        <f>SUM(MTPCapital!R$3:R$21)-SUMIF(MTPCapital!$B$3:$B$21,"TY3",MTPCapital!R$3:R$21)-SUMIF(MTPCapital!$B$3:$B$21,"GR3",MTPCapital!R$3:R$21)-SUMIF(MTPCapital!$B$3:$B$21,"BR3",MTPCapital!R$3:R$21)</f>
        <v>81324.979353735791</v>
      </c>
      <c r="S158" s="8">
        <f>SUM(MTPCapital!S$3:S$21)-SUMIF(MTPCapital!$B$3:$B$21,"TY3",MTPCapital!S$3:S$21)-SUMIF(MTPCapital!$B$3:$B$21,"GR3",MTPCapital!S$3:S$21)-SUMIF(MTPCapital!$B$3:$B$21,"BR3",MTPCapital!S$3:S$21)</f>
        <v>86387.805026060872</v>
      </c>
      <c r="T158" s="8">
        <f>SUM(MTPCapital!T$3:T$21)-SUMIF(MTPCapital!$B$3:$B$21,"TY3",MTPCapital!T$3:T$21)-SUMIF(MTPCapital!$B$3:$B$21,"GR3",MTPCapital!T$3:T$21)-SUMIF(MTPCapital!$B$3:$B$21,"BR3",MTPCapital!T$3:T$21)</f>
        <v>91480.156422151529</v>
      </c>
      <c r="U158" s="8">
        <f>SUM(MTPCapital!U$3:U$21)-SUMIF(MTPCapital!$B$3:$B$21,"TY3",MTPCapital!U$3:U$21)-SUMIF(MTPCapital!$B$3:$B$21,"GR3",MTPCapital!U$3:U$21)-SUMIF(MTPCapital!$B$3:$B$21,"BR3",MTPCapital!U$3:U$21)</f>
        <v>96602.770224283187</v>
      </c>
      <c r="V158" s="8">
        <f>SUM(MTPCapital!V$3:V$21)-SUMIF(MTPCapital!$B$3:$B$21,"TY3",MTPCapital!V$3:V$21)-SUMIF(MTPCapital!$B$3:$B$21,"GR3",MTPCapital!V$3:V$21)-SUMIF(MTPCapital!$B$3:$B$21,"BR3",MTPCapital!V$3:V$21)</f>
        <v>101756.4039592538</v>
      </c>
      <c r="W158" s="8">
        <f>SUM(MTPCapital!W$3:W$21)-SUMIF(MTPCapital!$B$3:$B$21,"TY3",MTPCapital!W$3:W$21)-SUMIF(MTPCapital!$B$3:$B$21,"GR3",MTPCapital!W$3:W$21)-SUMIF(MTPCapital!$B$3:$B$21,"BR3",MTPCapital!W$3:W$21)</f>
        <v>106782.70884071122</v>
      </c>
      <c r="X158" s="8">
        <f>SUM(MTPCapital!X$3:X$21)-SUMIF(MTPCapital!$B$3:$B$21,"TY3",MTPCapital!X$3:X$21)-SUMIF(MTPCapital!$B$3:$B$21,"GR3",MTPCapital!X$3:X$21)-SUMIF(MTPCapital!$B$3:$B$21,"BR3",MTPCapital!X$3:X$21)</f>
        <v>111847.92573199078</v>
      </c>
      <c r="Y158" s="8">
        <f>SUM(MTPCapital!Y$3:Y$21)-SUMIF(MTPCapital!$B$3:$B$21,"TY3",MTPCapital!Y$3:Y$21)-SUMIF(MTPCapital!$B$3:$B$21,"GR3",MTPCapital!Y$3:Y$21)-SUMIF(MTPCapital!$B$3:$B$21,"BR3",MTPCapital!Y$3:Y$21)</f>
        <v>116953.02742750979</v>
      </c>
      <c r="Z158" s="8">
        <f>SUM(MTPCapital!Z$3:Z$21)-SUMIF(MTPCapital!$B$3:$B$21,"TY3",MTPCapital!Z$3:Z$21)-SUMIF(MTPCapital!$B$3:$B$21,"GR3",MTPCapital!Z$3:Z$21)-SUMIF(MTPCapital!$B$3:$B$21,"BR3",MTPCapital!Z$3:Z$21)</f>
        <v>122099.01015320246</v>
      </c>
      <c r="AA158" s="8">
        <f>SUM(MTPCapital!AA$3:AA$21)-SUMIF(MTPCapital!$B$3:$B$21,"TY3",MTPCapital!AA$3:AA$21)-SUMIF(MTPCapital!$B$3:$B$21,"GR3",MTPCapital!AA$3:AA$21)-SUMIF(MTPCapital!$B$3:$B$21,"BR3",MTPCapital!AA$3:AA$21)</f>
        <v>127286.89696817617</v>
      </c>
      <c r="AB158" s="8">
        <f>SUM(MTPCapital!AB$3:AB$21)-SUMIF(MTPCapital!$B$3:$B$21,"TY3",MTPCapital!AB$3:AB$21)-SUMIF(MTPCapital!$B$3:$B$21,"GR3",MTPCapital!AB$3:AB$21)-SUMIF(MTPCapital!$B$3:$B$21,"BR3",MTPCapital!AB$3:AB$21)</f>
        <v>132517.73543548168</v>
      </c>
      <c r="AC158" s="8">
        <f>SUM(MTPCapital!AC$3:AC$21)-SUMIF(MTPCapital!$B$3:$B$21,"TY3",MTPCapital!AC$3:AC$21)-SUMIF(MTPCapital!$B$3:$B$21,"GR3",MTPCapital!AC$3:AC$21)-SUMIF(MTPCapital!$B$3:$B$21,"BR3",MTPCapital!AC$3:AC$21)</f>
        <v>137792.59929143672</v>
      </c>
      <c r="AD158" s="8">
        <f>SUM(MTPCapital!AD$3:AD$21)-SUMIF(MTPCapital!$B$3:$B$21,"TY3",MTPCapital!AD$3:AD$21)-SUMIF(MTPCapital!$B$3:$B$21,"GR3",MTPCapital!AD$3:AD$21)-SUMIF(MTPCapital!$B$3:$B$21,"BR3",MTPCapital!AD$3:AD$21)</f>
        <v>142498.41010471768</v>
      </c>
      <c r="AE158" s="8">
        <f>SUM(MTPCapital!AE$3:AE$21)-SUMIF(MTPCapital!$B$3:$B$21,"TY3",MTPCapital!AE$3:AE$21)-SUMIF(MTPCapital!$B$3:$B$21,"GR3",MTPCapital!AE$3:AE$21)-SUMIF(MTPCapital!$B$3:$B$21,"BR3",MTPCapital!AE$3:AE$21)</f>
        <v>147274.67157611626</v>
      </c>
      <c r="AF158" s="8">
        <f>SUM(MTPCapital!AF$3:AF$21)-SUMIF(MTPCapital!$B$3:$B$21,"TY3",MTPCapital!AF$3:AF$21)-SUMIF(MTPCapital!$B$3:$B$21,"GR3",MTPCapital!AF$3:AF$21)-SUMIF(MTPCapital!$B$3:$B$21,"BR3",MTPCapital!AF$3:AF$21)</f>
        <v>152102.39999661717</v>
      </c>
      <c r="AG158" s="8">
        <f>SUM(MTPCapital!AG$3:AG$21)-SUMIF(MTPCapital!$B$3:$B$21,"TY3",MTPCapital!AG$3:AG$21)-SUMIF(MTPCapital!$B$3:$B$21,"GR3",MTPCapital!AG$3:AG$21)-SUMIF(MTPCapital!$B$3:$B$21,"BR3",MTPCapital!AG$3:AG$21)</f>
        <v>157004.96150774765</v>
      </c>
    </row>
    <row r="159" spans="2:71" x14ac:dyDescent="0.3">
      <c r="B159" s="24" t="str">
        <f t="shared" si="91"/>
        <v>Retire TY GR3 and CR4</v>
      </c>
      <c r="C159" s="23">
        <f t="shared" si="90"/>
        <v>845.91493814929117</v>
      </c>
      <c r="D159" s="8">
        <f>SUM(MTPCapital!D$3:D$21)</f>
        <v>4777.7833600000004</v>
      </c>
      <c r="E159" s="8">
        <f>SUM(MTPCapital!E$3:E$21)</f>
        <v>11562.255943999999</v>
      </c>
      <c r="F159" s="8">
        <f>SUM(MTPCapital!F$3:F$21)</f>
        <v>18173.3710426</v>
      </c>
      <c r="G159" s="8">
        <f>SUM(MTPCapital!G$3:G$21)</f>
        <v>24636.999018664996</v>
      </c>
      <c r="H159" s="8">
        <f>SUM(MTPCapital!H$3:H$21)</f>
        <v>30975.80529413162</v>
      </c>
      <c r="I159" s="8">
        <f>SUM(MTPCapital!I$3:I$21)-SUMIF(MTPCapital!$B$3:$B$21,"TY3",MTPCapital!I$3:I$21)-SUMIF(MTPCapital!$B$3:$B$21,"GR3",MTPCapital!I$3:I$21)-SUMIF(MTPCapital!$B$3:$B$21,"CR4",MTPCapital!I$3:I$21)</f>
        <v>35468.270840460478</v>
      </c>
      <c r="J159" s="8">
        <f>SUM(MTPCapital!J$3:J$21)-SUMIF(MTPCapital!$B$3:$B$21,"TY3",MTPCapital!J$3:J$21)-SUMIF(MTPCapital!$B$3:$B$21,"GR3",MTPCapital!J$3:J$21)-SUMIF(MTPCapital!$B$3:$B$21,"CR4",MTPCapital!J$3:J$21)</f>
        <v>41317.453795610403</v>
      </c>
      <c r="K159" s="8">
        <f>SUM(MTPCapital!K$3:K$21)-SUMIF(MTPCapital!$B$3:$B$21,"TY3",MTPCapital!K$3:K$21)-SUMIF(MTPCapital!$B$3:$B$21,"GR3",MTPCapital!K$3:K$21)-SUMIF(MTPCapital!$B$3:$B$21,"CR4",MTPCapital!K$3:K$21)</f>
        <v>47071.885319688641</v>
      </c>
      <c r="L159" s="8">
        <f>SUM(MTPCapital!L$3:L$21)-SUMIF(MTPCapital!$B$3:$B$21,"TY3",MTPCapital!L$3:L$21)-SUMIF(MTPCapital!$B$3:$B$21,"GR3",MTPCapital!L$3:L$21)-SUMIF(MTPCapital!$B$3:$B$21,"CR4",MTPCapital!L$3:L$21)</f>
        <v>52729.196628528363</v>
      </c>
      <c r="M159" s="8">
        <f>SUM(MTPCapital!M$3:M$21)-SUMIF(MTPCapital!$B$3:$B$21,"TY3",MTPCapital!M$3:M$21)-SUMIF(MTPCapital!$B$3:$B$21,"GR3",MTPCapital!M$3:M$21)-SUMIF(MTPCapital!$B$3:$B$21,"CR4",MTPCapital!M$3:M$21)</f>
        <v>58286.957571810788</v>
      </c>
      <c r="N159" s="8">
        <f>SUM(MTPCapital!N$3:N$21)-SUMIF(MTPCapital!$B$3:$B$21,"TY3",MTPCapital!N$3:N$21)-SUMIF(MTPCapital!$B$3:$B$21,"GR3",MTPCapital!N$3:N$21)-SUMIF(MTPCapital!$B$3:$B$21,"CR4",MTPCapital!N$3:N$21)</f>
        <v>63742.681535334836</v>
      </c>
      <c r="O159" s="8">
        <f>SUM(MTPCapital!O$3:O$21)-SUMIF(MTPCapital!$B$3:$B$21,"TY3",MTPCapital!O$3:O$21)-SUMIF(MTPCapital!$B$3:$B$21,"GR3",MTPCapital!O$3:O$21)-SUMIF(MTPCapital!$B$3:$B$21,"CR4",MTPCapital!O$3:O$21)</f>
        <v>69093.817622137576</v>
      </c>
      <c r="P159" s="8">
        <f>SUM(MTPCapital!P$3:P$21)-SUMIF(MTPCapital!$B$3:$B$21,"TY3",MTPCapital!P$3:P$21)-SUMIF(MTPCapital!$B$3:$B$21,"GR3",MTPCapital!P$3:P$21)-SUMIF(MTPCapital!$B$3:$B$21,"CR4",MTPCapital!P$3:P$21)</f>
        <v>74349.822864073882</v>
      </c>
      <c r="Q159" s="8">
        <f>SUM(MTPCapital!Q$3:Q$21)-SUMIF(MTPCapital!$B$3:$B$21,"TY3",MTPCapital!Q$3:Q$21)-SUMIF(MTPCapital!$B$3:$B$21,"GR3",MTPCapital!Q$3:Q$21)-SUMIF(MTPCapital!$B$3:$B$21,"CR4",MTPCapital!Q$3:Q$21)</f>
        <v>79579.020618794719</v>
      </c>
      <c r="R159" s="8">
        <f>SUM(MTPCapital!R$3:R$21)-SUMIF(MTPCapital!$B$3:$B$21,"TY3",MTPCapital!R$3:R$21)-SUMIF(MTPCapital!$B$3:$B$21,"GR3",MTPCapital!R$3:R$21)-SUMIF(MTPCapital!$B$3:$B$21,"CR4",MTPCapital!R$3:R$21)</f>
        <v>84839.369859932296</v>
      </c>
      <c r="S159" s="8">
        <f>SUM(MTPCapital!S$3:S$21)-SUMIF(MTPCapital!$B$3:$B$21,"TY3",MTPCapital!S$3:S$21)-SUMIF(MTPCapital!$B$3:$B$21,"GR3",MTPCapital!S$3:S$21)-SUMIF(MTPCapital!$B$3:$B$21,"CR4",MTPCapital!S$3:S$21)</f>
        <v>90131.648113834512</v>
      </c>
      <c r="T159" s="8">
        <f>SUM(MTPCapital!T$3:T$21)-SUMIF(MTPCapital!$B$3:$B$21,"TY3",MTPCapital!T$3:T$21)-SUMIF(MTPCapital!$B$3:$B$21,"GR3",MTPCapital!T$3:T$21)-SUMIF(MTPCapital!$B$3:$B$21,"CR4",MTPCapital!T$3:T$21)</f>
        <v>95456.654699992287</v>
      </c>
      <c r="U159" s="8">
        <f>SUM(MTPCapital!U$3:U$21)-SUMIF(MTPCapital!$B$3:$B$21,"TY3",MTPCapital!U$3:U$21)-SUMIF(MTPCapital!$B$3:$B$21,"GR3",MTPCapital!U$3:U$21)-SUMIF(MTPCapital!$B$3:$B$21,"CR4",MTPCapital!U$3:U$21)</f>
        <v>100815.20642671199</v>
      </c>
      <c r="V159" s="8">
        <f>SUM(MTPCapital!V$3:V$21)-SUMIF(MTPCapital!$B$3:$B$21,"TY3",MTPCapital!V$3:V$21)-SUMIF(MTPCapital!$B$3:$B$21,"GR3",MTPCapital!V$3:V$21)-SUMIF(MTPCapital!$B$3:$B$21,"CR4",MTPCapital!V$3:V$21)</f>
        <v>106208.14280080478</v>
      </c>
      <c r="W159" s="8">
        <f>SUM(MTPCapital!W$3:W$21)-SUMIF(MTPCapital!$B$3:$B$21,"TY3",MTPCapital!W$3:W$21)-SUMIF(MTPCapital!$B$3:$B$21,"GR3",MTPCapital!W$3:W$21)-SUMIF(MTPCapital!$B$3:$B$21,"CR4",MTPCapital!W$3:W$21)</f>
        <v>111521.00791849769</v>
      </c>
      <c r="X159" s="8">
        <f>SUM(MTPCapital!X$3:X$21)-SUMIF(MTPCapital!$B$3:$B$21,"TY3",MTPCapital!X$3:X$21)-SUMIF(MTPCapital!$B$3:$B$21,"GR3",MTPCapital!X$3:X$21)-SUMIF(MTPCapital!$B$3:$B$21,"CR4",MTPCapital!X$3:X$21)</f>
        <v>116874.57967180168</v>
      </c>
      <c r="Y159" s="8">
        <f>SUM(MTPCapital!Y$3:Y$21)-SUMIF(MTPCapital!$B$3:$B$21,"TY3",MTPCapital!Y$3:Y$21)-SUMIF(MTPCapital!$B$3:$B$21,"GR3",MTPCapital!Y$3:Y$21)-SUMIF(MTPCapital!$B$3:$B$21,"CR4",MTPCapital!Y$3:Y$21)</f>
        <v>122269.87572077876</v>
      </c>
      <c r="Z159" s="8">
        <f>SUM(MTPCapital!Z$3:Z$21)-SUMIF(MTPCapital!$B$3:$B$21,"TY3",MTPCapital!Z$3:Z$21)-SUMIF(MTPCapital!$B$3:$B$21,"GR3",MTPCapital!Z$3:Z$21)-SUMIF(MTPCapital!$B$3:$B$21,"CR4",MTPCapital!Z$3:Z$21)</f>
        <v>127707.93827864899</v>
      </c>
      <c r="AA159" s="8">
        <f>SUM(MTPCapital!AA$3:AA$21)-SUMIF(MTPCapital!$B$3:$B$21,"TY3",MTPCapital!AA$3:AA$21)-SUMIF(MTPCapital!$B$3:$B$21,"GR3",MTPCapital!AA$3:AA$21)-SUMIF(MTPCapital!$B$3:$B$21,"CR4",MTPCapital!AA$3:AA$21)</f>
        <v>133189.83760230645</v>
      </c>
      <c r="AB159" s="8">
        <f>SUM(MTPCapital!AB$3:AB$21)-SUMIF(MTPCapital!$B$3:$B$21,"TY3",MTPCapital!AB$3:AB$21)-SUMIF(MTPCapital!$B$3:$B$21,"GR3",MTPCapital!AB$3:AB$21)-SUMIF(MTPCapital!$B$3:$B$21,"CR4",MTPCapital!AB$3:AB$21)</f>
        <v>138716.66951089585</v>
      </c>
      <c r="AC159" s="8">
        <f>SUM(MTPCapital!AC$3:AC$21)-SUMIF(MTPCapital!$B$3:$B$21,"TY3",MTPCapital!AC$3:AC$21)-SUMIF(MTPCapital!$B$3:$B$21,"GR3",MTPCapital!AC$3:AC$21)-SUMIF(MTPCapital!$B$3:$B$21,"CR4",MTPCapital!AC$3:AC$21)</f>
        <v>144289.55732486863</v>
      </c>
      <c r="AD159" s="8">
        <f>SUM(MTPCapital!AD$3:AD$21)-SUMIF(MTPCapital!$B$3:$B$21,"TY3",MTPCapital!AD$3:AD$21)-SUMIF(MTPCapital!$B$3:$B$21,"GR3",MTPCapital!AD$3:AD$21)-SUMIF(MTPCapital!$B$3:$B$21,"CR4",MTPCapital!AD$3:AD$21)</f>
        <v>149295.47331500083</v>
      </c>
      <c r="AE159" s="8">
        <f>SUM(MTPCapital!AE$3:AE$21)-SUMIF(MTPCapital!$B$3:$B$21,"TY3",MTPCapital!AE$3:AE$21)-SUMIF(MTPCapital!$B$3:$B$21,"GR3",MTPCapital!AE$3:AE$21)-SUMIF(MTPCapital!$B$3:$B$21,"CR4",MTPCapital!AE$3:AE$21)</f>
        <v>154373.97321255493</v>
      </c>
      <c r="AF159" s="8">
        <f>SUM(MTPCapital!AF$3:AF$21)-SUMIF(MTPCapital!$B$3:$B$21,"TY3",MTPCapital!AF$3:AF$21)-SUMIF(MTPCapital!$B$3:$B$21,"GR3",MTPCapital!AF$3:AF$21)-SUMIF(MTPCapital!$B$3:$B$21,"CR4",MTPCapital!AF$3:AF$21)</f>
        <v>159506.12670056705</v>
      </c>
      <c r="AG159" s="8">
        <f>SUM(MTPCapital!AG$3:AG$21)-SUMIF(MTPCapital!$B$3:$B$21,"TY3",MTPCapital!AG$3:AG$21)-SUMIF(MTPCapital!$B$3:$B$21,"GR3",MTPCapital!AG$3:AG$21)-SUMIF(MTPCapital!$B$3:$B$21,"CR4",MTPCapital!AG$3:AG$21)</f>
        <v>164715.35452577952</v>
      </c>
    </row>
    <row r="160" spans="2:71" x14ac:dyDescent="0.3">
      <c r="B160" s="24" t="str">
        <f t="shared" si="91"/>
        <v>Retire TY GR3 CR4 and CR6</v>
      </c>
      <c r="C160" s="23">
        <f t="shared" si="90"/>
        <v>824.44789951650046</v>
      </c>
      <c r="D160" s="8">
        <f>SUM(MTPCapital!D$3:D$21)</f>
        <v>4777.7833600000004</v>
      </c>
      <c r="E160" s="8">
        <f>SUM(MTPCapital!E$3:E$21)</f>
        <v>11562.255943999999</v>
      </c>
      <c r="F160" s="8">
        <f>SUM(MTPCapital!F$3:F$21)</f>
        <v>18173.3710426</v>
      </c>
      <c r="G160" s="8">
        <f>SUM(MTPCapital!G$3:G$21)</f>
        <v>24636.999018664996</v>
      </c>
      <c r="H160" s="8">
        <f>SUM(MTPCapital!H$3:H$21)</f>
        <v>30975.80529413162</v>
      </c>
      <c r="I160" s="8">
        <f>SUM(MTPCapital!I$3:I$21)-SUMIF(MTPCapital!$B$3:$B$21,"TY3",MTPCapital!I$3:I$21)-SUMIF(MTPCapital!$B$3:$B$21,"GR3",MTPCapital!I$3:I$21)-SUMIF(MTPCapital!$B$3:$B$21,"CR4",MTPCapital!I$3:I$21)-SUMIF(MTPCapital!$B$3:$B$21,"CR6",MTPCapital!I$3:I$21)</f>
        <v>34418.133073665129</v>
      </c>
      <c r="J160" s="8">
        <f>SUM(MTPCapital!J$3:J$21)-SUMIF(MTPCapital!$B$3:$B$21,"TY3",MTPCapital!J$3:J$21)-SUMIF(MTPCapital!$B$3:$B$21,"GR3",MTPCapital!J$3:J$21)-SUMIF(MTPCapital!$B$3:$B$21,"CR4",MTPCapital!J$3:J$21)-SUMIF(MTPCapital!$B$3:$B$21,"CR6",MTPCapital!J$3:J$21)</f>
        <v>40094.255906137172</v>
      </c>
      <c r="K160" s="8">
        <f>SUM(MTPCapital!K$3:K$21)-SUMIF(MTPCapital!$B$3:$B$21,"TY3",MTPCapital!K$3:K$21)-SUMIF(MTPCapital!$B$3:$B$21,"GR3",MTPCapital!K$3:K$21)-SUMIF(MTPCapital!$B$3:$B$21,"CR4",MTPCapital!K$3:K$21)-SUMIF(MTPCapital!$B$3:$B$21,"CR6",MTPCapital!K$3:K$21)</f>
        <v>45679.67237107805</v>
      </c>
      <c r="L160" s="8">
        <f>SUM(MTPCapital!L$3:L$21)-SUMIF(MTPCapital!$B$3:$B$21,"TY3",MTPCapital!L$3:L$21)-SUMIF(MTPCapital!$B$3:$B$21,"GR3",MTPCapital!L$3:L$21)-SUMIF(MTPCapital!$B$3:$B$21,"CR4",MTPCapital!L$3:L$21)-SUMIF(MTPCapital!$B$3:$B$21,"CR6",MTPCapital!L$3:L$21)</f>
        <v>51172.114768280662</v>
      </c>
      <c r="M160" s="8">
        <f>SUM(MTPCapital!M$3:M$21)-SUMIF(MTPCapital!$B$3:$B$21,"TY3",MTPCapital!M$3:M$21)-SUMIF(MTPCapital!$B$3:$B$21,"GR3",MTPCapital!M$3:M$21)-SUMIF(MTPCapital!$B$3:$B$21,"CR4",MTPCapital!M$3:M$21)-SUMIF(MTPCapital!$B$3:$B$21,"CR6",MTPCapital!M$3:M$21)</f>
        <v>56569.256686371278</v>
      </c>
      <c r="N160" s="8">
        <f>SUM(MTPCapital!N$3:N$21)-SUMIF(MTPCapital!$B$3:$B$21,"TY3",MTPCapital!N$3:N$21)-SUMIF(MTPCapital!$B$3:$B$21,"GR3",MTPCapital!N$3:N$21)-SUMIF(MTPCapital!$B$3:$B$21,"CR4",MTPCapital!N$3:N$21)-SUMIF(MTPCapital!$B$3:$B$21,"CR6",MTPCapital!N$3:N$21)</f>
        <v>61868.717673052415</v>
      </c>
      <c r="O160" s="8">
        <f>SUM(MTPCapital!O$3:O$21)-SUMIF(MTPCapital!$B$3:$B$21,"TY3",MTPCapital!O$3:O$21)-SUMIF(MTPCapital!$B$3:$B$21,"GR3",MTPCapital!O$3:O$21)-SUMIF(MTPCapital!$B$3:$B$21,"CR4",MTPCapital!O$3:O$21)-SUMIF(MTPCapital!$B$3:$B$21,"CR6",MTPCapital!O$3:O$21)</f>
        <v>67068.05577519862</v>
      </c>
      <c r="P160" s="8">
        <f>SUM(MTPCapital!P$3:P$21)-SUMIF(MTPCapital!$B$3:$B$21,"TY3",MTPCapital!P$3:P$21)-SUMIF(MTPCapital!$B$3:$B$21,"GR3",MTPCapital!P$3:P$21)-SUMIF(MTPCapital!$B$3:$B$21,"CR4",MTPCapital!P$3:P$21)-SUMIF(MTPCapital!$B$3:$B$21,"CR6",MTPCapital!P$3:P$21)</f>
        <v>72174.849226734106</v>
      </c>
      <c r="Q160" s="8">
        <f>SUM(MTPCapital!Q$3:Q$21)-SUMIF(MTPCapital!$B$3:$B$21,"TY3",MTPCapital!Q$3:Q$21)-SUMIF(MTPCapital!$B$3:$B$21,"GR3",MTPCapital!Q$3:Q$21)-SUMIF(MTPCapital!$B$3:$B$21,"CR4",MTPCapital!Q$3:Q$21)-SUMIF(MTPCapital!$B$3:$B$21,"CR6",MTPCapital!Q$3:Q$21)</f>
        <v>77255.495617430861</v>
      </c>
      <c r="R160" s="8">
        <f>SUM(MTPCapital!R$3:R$21)-SUMIF(MTPCapital!$B$3:$B$21,"TY3",MTPCapital!R$3:R$21)-SUMIF(MTPCapital!$B$3:$B$21,"GR3",MTPCapital!R$3:R$21)-SUMIF(MTPCapital!$B$3:$B$21,"CR4",MTPCapital!R$3:R$21)-SUMIF(MTPCapital!$B$3:$B$21,"CR6",MTPCapital!R$3:R$21)</f>
        <v>82367.97038895174</v>
      </c>
      <c r="S160" s="8">
        <f>SUM(MTPCapital!S$3:S$21)-SUMIF(MTPCapital!$B$3:$B$21,"TY3",MTPCapital!S$3:S$21)-SUMIF(MTPCapital!$B$3:$B$21,"GR3",MTPCapital!S$3:S$21)-SUMIF(MTPCapital!$B$3:$B$21,"CR4",MTPCapital!S$3:S$21)-SUMIF(MTPCapital!$B$3:$B$21,"CR6",MTPCapital!S$3:S$21)</f>
        <v>87513.06803263363</v>
      </c>
      <c r="T160" s="8">
        <f>SUM(MTPCapital!T$3:T$21)-SUMIF(MTPCapital!$B$3:$B$21,"TY3",MTPCapital!T$3:T$21)-SUMIF(MTPCapital!$B$3:$B$21,"GR3",MTPCapital!T$3:T$21)-SUMIF(MTPCapital!$B$3:$B$21,"CR4",MTPCapital!T$3:T$21)-SUMIF(MTPCapital!$B$3:$B$21,"CR6",MTPCapital!T$3:T$21)</f>
        <v>92691.605214452313</v>
      </c>
      <c r="U160" s="8">
        <f>SUM(MTPCapital!U$3:U$21)-SUMIF(MTPCapital!$B$3:$B$21,"TY3",MTPCapital!U$3:U$21)-SUMIF(MTPCapital!$B$3:$B$21,"GR3",MTPCapital!U$3:U$21)-SUMIF(MTPCapital!$B$3:$B$21,"CR4",MTPCapital!U$3:U$21)-SUMIF(MTPCapital!$B$3:$B$21,"CR6",MTPCapital!U$3:U$21)</f>
        <v>97904.416522861226</v>
      </c>
      <c r="V160" s="8">
        <f>SUM(MTPCapital!V$3:V$21)-SUMIF(MTPCapital!$B$3:$B$21,"TY3",MTPCapital!V$3:V$21)-SUMIF(MTPCapital!$B$3:$B$21,"GR3",MTPCapital!V$3:V$21)-SUMIF(MTPCapital!$B$3:$B$21,"CR4",MTPCapital!V$3:V$21)-SUMIF(MTPCapital!$B$3:$B$21,"CR6",MTPCapital!V$3:V$21)</f>
        <v>103152.35964669345</v>
      </c>
      <c r="W160" s="8">
        <f>SUM(MTPCapital!W$3:W$21)-SUMIF(MTPCapital!$B$3:$B$21,"TY3",MTPCapital!W$3:W$21)-SUMIF(MTPCapital!$B$3:$B$21,"GR3",MTPCapital!W$3:W$21)-SUMIF(MTPCapital!$B$3:$B$21,"CR4",MTPCapital!W$3:W$21)-SUMIF(MTPCapital!$B$3:$B$21,"CR6",MTPCapital!W$3:W$21)</f>
        <v>108388.83019321792</v>
      </c>
      <c r="X160" s="8">
        <f>SUM(MTPCapital!X$3:X$21)-SUMIF(MTPCapital!$B$3:$B$21,"TY3",MTPCapital!X$3:X$21)-SUMIF(MTPCapital!$B$3:$B$21,"GR3",MTPCapital!X$3:X$21)-SUMIF(MTPCapital!$B$3:$B$21,"CR4",MTPCapital!X$3:X$21)-SUMIF(MTPCapital!$B$3:$B$21,"CR6",MTPCapital!X$3:X$21)</f>
        <v>113664.09751107424</v>
      </c>
      <c r="Y160" s="8">
        <f>SUM(MTPCapital!Y$3:Y$21)-SUMIF(MTPCapital!$B$3:$B$21,"TY3",MTPCapital!Y$3:Y$21)-SUMIF(MTPCapital!$B$3:$B$21,"GR3",MTPCapital!Y$3:Y$21)-SUMIF(MTPCapital!$B$3:$B$21,"CR4",MTPCapital!Y$3:Y$21)-SUMIF(MTPCapital!$B$3:$B$21,"CR6",MTPCapital!Y$3:Y$21)</f>
        <v>118979.13151371745</v>
      </c>
      <c r="Z160" s="8">
        <f>SUM(MTPCapital!Z$3:Z$21)-SUMIF(MTPCapital!$B$3:$B$21,"TY3",MTPCapital!Z$3:Z$21)-SUMIF(MTPCapital!$B$3:$B$21,"GR3",MTPCapital!Z$3:Z$21)-SUMIF(MTPCapital!$B$3:$B$21,"CR4",MTPCapital!Z$3:Z$21)-SUMIF(MTPCapital!$B$3:$B$21,"CR6",MTPCapital!Z$3:Z$21)</f>
        <v>124334.92547409549</v>
      </c>
      <c r="AA160" s="8">
        <f>SUM(MTPCapital!AA$3:AA$21)-SUMIF(MTPCapital!$B$3:$B$21,"TY3",MTPCapital!AA$3:AA$21)-SUMIF(MTPCapital!$B$3:$B$21,"GR3",MTPCapital!AA$3:AA$21)-SUMIF(MTPCapital!$B$3:$B$21,"CR4",MTPCapital!AA$3:AA$21)-SUMIF(MTPCapital!$B$3:$B$21,"CR6",MTPCapital!AA$3:AA$21)</f>
        <v>129732.49948532344</v>
      </c>
      <c r="AB160" s="8">
        <f>SUM(MTPCapital!AB$3:AB$21)-SUMIF(MTPCapital!$B$3:$B$21,"TY3",MTPCapital!AB$3:AB$21)-SUMIF(MTPCapital!$B$3:$B$21,"GR3",MTPCapital!AB$3:AB$21)-SUMIF(MTPCapital!$B$3:$B$21,"CR4",MTPCapital!AB$3:AB$21)-SUMIF(MTPCapital!$B$3:$B$21,"CR6",MTPCapital!AB$3:AB$21)</f>
        <v>135172.89794867262</v>
      </c>
      <c r="AC160" s="8">
        <f>SUM(MTPCapital!AC$3:AC$21)-SUMIF(MTPCapital!$B$3:$B$21,"TY3",MTPCapital!AC$3:AC$21)-SUMIF(MTPCapital!$B$3:$B$21,"GR3",MTPCapital!AC$3:AC$21)-SUMIF(MTPCapital!$B$3:$B$21,"CR4",MTPCapital!AC$3:AC$21)-SUMIF(MTPCapital!$B$3:$B$21,"CR6",MTPCapital!AC$3:AC$21)</f>
        <v>140657.19148127412</v>
      </c>
      <c r="AD160" s="8">
        <f>SUM(MTPCapital!AD$3:AD$21)-SUMIF(MTPCapital!$B$3:$B$21,"TY3",MTPCapital!AD$3:AD$21)-SUMIF(MTPCapital!$B$3:$B$21,"GR3",MTPCapital!AD$3:AD$21)-SUMIF(MTPCapital!$B$3:$B$21,"CR4",MTPCapital!AD$3:AD$21)-SUMIF(MTPCapital!$B$3:$B$21,"CR6",MTPCapital!AD$3:AD$21)</f>
        <v>145572.2983330008</v>
      </c>
      <c r="AE160" s="8">
        <f>SUM(MTPCapital!AE$3:AE$21)-SUMIF(MTPCapital!$B$3:$B$21,"TY3",MTPCapital!AE$3:AE$21)-SUMIF(MTPCapital!$B$3:$B$21,"GR3",MTPCapital!AE$3:AE$21)-SUMIF(MTPCapital!$B$3:$B$21,"CR4",MTPCapital!AE$3:AE$21)-SUMIF(MTPCapital!$B$3:$B$21,"CR6",MTPCapital!AE$3:AE$21)</f>
        <v>150557.71886368922</v>
      </c>
      <c r="AF160" s="8">
        <f>SUM(MTPCapital!AF$3:AF$21)-SUMIF(MTPCapital!$B$3:$B$21,"TY3",MTPCapital!AF$3:AF$21)-SUMIF(MTPCapital!$B$3:$B$21,"GR3",MTPCapital!AF$3:AF$21)-SUMIF(MTPCapital!$B$3:$B$21,"CR4",MTPCapital!AF$3:AF$21)-SUMIF(MTPCapital!$B$3:$B$21,"CR6",MTPCapital!AF$3:AF$21)</f>
        <v>155594.46600066405</v>
      </c>
      <c r="AG160" s="8">
        <f>SUM(MTPCapital!AG$3:AG$21)-SUMIF(MTPCapital!$B$3:$B$21,"TY3",MTPCapital!AG$3:AG$21)-SUMIF(MTPCapital!$B$3:$B$21,"GR3",MTPCapital!AG$3:AG$21)-SUMIF(MTPCapital!$B$3:$B$21,"CR4",MTPCapital!AG$3:AG$21)-SUMIF(MTPCapital!$B$3:$B$21,"CR6",MTPCapital!AG$3:AG$21)</f>
        <v>160705.90231606326</v>
      </c>
    </row>
    <row r="161" spans="2:33" x14ac:dyDescent="0.3">
      <c r="B161" s="24" t="str">
        <f t="shared" si="91"/>
        <v>Retire TY GR3 CR4 CR6 and BR1-2</v>
      </c>
      <c r="C161" s="23">
        <f t="shared" si="90"/>
        <v>794.32550829555169</v>
      </c>
      <c r="D161" s="8">
        <f>SUM(MTPCapital!D$3:D$21)</f>
        <v>4777.7833600000004</v>
      </c>
      <c r="E161" s="8">
        <f>SUM(MTPCapital!E$3:E$21)</f>
        <v>11562.255943999999</v>
      </c>
      <c r="F161" s="8">
        <f>SUM(MTPCapital!F$3:F$21)</f>
        <v>18173.3710426</v>
      </c>
      <c r="G161" s="8">
        <f>SUM(MTPCapital!G$3:G$21)</f>
        <v>24636.999018664996</v>
      </c>
      <c r="H161" s="8">
        <f>SUM(MTPCapital!H$3:H$21)</f>
        <v>30975.80529413162</v>
      </c>
      <c r="I161" s="8">
        <f>SUM(MTPCapital!I$3:I$21)-SUMIF(MTPCapital!$B$3:$B$21,"TY3",MTPCapital!I$3:I$21)-SUMIF(MTPCapital!$B$3:$B$21,"GR3",MTPCapital!I$3:I$21)-SUMIF(MTPCapital!$B$3:$B$21,"CR4",MTPCapital!I$3:I$21)-SUMIF(MTPCapital!$B$3:$B$21,"CR6",MTPCapital!I$3:I$21)-SUMIF(MTPCapital!$B$3:$B$21,"BR1",MTPCapital!I$3:I$21)-SUMIF(MTPCapital!$B$3:$B$21,"BR2",MTPCapital!I$3:I$21)</f>
        <v>33037.73939697857</v>
      </c>
      <c r="J161" s="8">
        <f>SUM(MTPCapital!J$3:J$21)-SUMIF(MTPCapital!$B$3:$B$21,"TY3",MTPCapital!J$3:J$21)-SUMIF(MTPCapital!$B$3:$B$21,"GR3",MTPCapital!J$3:J$21)-SUMIF(MTPCapital!$B$3:$B$21,"CR4",MTPCapital!J$3:J$21)-SUMIF(MTPCapital!$B$3:$B$21,"CR6",MTPCapital!J$3:J$21)-SUMIF(MTPCapital!$B$3:$B$21,"BR1",MTPCapital!J$3:J$21)-SUMIF(MTPCapital!$B$3:$B$21,"BR2",MTPCapital!J$3:J$21)</f>
        <v>38487.931781100699</v>
      </c>
      <c r="K161" s="8">
        <f>SUM(MTPCapital!K$3:K$21)-SUMIF(MTPCapital!$B$3:$B$21,"TY3",MTPCapital!K$3:K$21)-SUMIF(MTPCapital!$B$3:$B$21,"GR3",MTPCapital!K$3:K$21)-SUMIF(MTPCapital!$B$3:$B$21,"CR4",MTPCapital!K$3:K$21)-SUMIF(MTPCapital!$B$3:$B$21,"CR6",MTPCapital!K$3:K$21)-SUMIF(MTPCapital!$B$3:$B$21,"BR1",MTPCapital!K$3:K$21)-SUMIF(MTPCapital!$B$3:$B$21,"BR2",MTPCapital!K$3:K$21)</f>
        <v>43851.326792623266</v>
      </c>
      <c r="L161" s="8">
        <f>SUM(MTPCapital!L$3:L$21)-SUMIF(MTPCapital!$B$3:$B$21,"TY3",MTPCapital!L$3:L$21)-SUMIF(MTPCapital!$B$3:$B$21,"GR3",MTPCapital!L$3:L$21)-SUMIF(MTPCapital!$B$3:$B$21,"CR4",MTPCapital!L$3:L$21)-SUMIF(MTPCapital!$B$3:$B$21,"CR6",MTPCapital!L$3:L$21)-SUMIF(MTPCapital!$B$3:$B$21,"BR1",MTPCapital!L$3:L$21)-SUMIF(MTPCapital!$B$3:$B$21,"BR2",MTPCapital!L$3:L$21)</f>
        <v>49125.754495393747</v>
      </c>
      <c r="M161" s="8">
        <f>SUM(MTPCapital!M$3:M$21)-SUMIF(MTPCapital!$B$3:$B$21,"TY3",MTPCapital!M$3:M$21)-SUMIF(MTPCapital!$B$3:$B$21,"GR3",MTPCapital!M$3:M$21)-SUMIF(MTPCapital!$B$3:$B$21,"CR4",MTPCapital!M$3:M$21)-SUMIF(MTPCapital!$B$3:$B$21,"CR6",MTPCapital!M$3:M$21)-SUMIF(MTPCapital!$B$3:$B$21,"BR1",MTPCapital!M$3:M$21)-SUMIF(MTPCapital!$B$3:$B$21,"BR2",MTPCapital!M$3:M$21)</f>
        <v>54308.988647013066</v>
      </c>
      <c r="N161" s="8">
        <f>SUM(MTPCapital!N$3:N$21)-SUMIF(MTPCapital!$B$3:$B$21,"TY3",MTPCapital!N$3:N$21)-SUMIF(MTPCapital!$B$3:$B$21,"GR3",MTPCapital!N$3:N$21)-SUMIF(MTPCapital!$B$3:$B$21,"CR4",MTPCapital!N$3:N$21)-SUMIF(MTPCapital!$B$3:$B$21,"CR6",MTPCapital!N$3:N$21)-SUMIF(MTPCapital!$B$3:$B$21,"BR1",MTPCapital!N$3:N$21)-SUMIF(MTPCapital!$B$3:$B$21,"BR2",MTPCapital!N$3:N$21)</f>
        <v>59398.751468382769</v>
      </c>
      <c r="O161" s="8">
        <f>SUM(MTPCapital!O$3:O$21)-SUMIF(MTPCapital!$B$3:$B$21,"TY3",MTPCapital!O$3:O$21)-SUMIF(MTPCapital!$B$3:$B$21,"GR3",MTPCapital!O$3:O$21)-SUMIF(MTPCapital!$B$3:$B$21,"CR4",MTPCapital!O$3:O$21)-SUMIF(MTPCapital!$B$3:$B$21,"CR6",MTPCapital!O$3:O$21)-SUMIF(MTPCapital!$B$3:$B$21,"BR1",MTPCapital!O$3:O$21)-SUMIF(MTPCapital!$B$3:$B$21,"BR2",MTPCapital!O$3:O$21)</f>
        <v>64392.706246406386</v>
      </c>
      <c r="P161" s="8">
        <f>SUM(MTPCapital!P$3:P$21)-SUMIF(MTPCapital!$B$3:$B$21,"TY3",MTPCapital!P$3:P$21)-SUMIF(MTPCapital!$B$3:$B$21,"GR3",MTPCapital!P$3:P$21)-SUMIF(MTPCapital!$B$3:$B$21,"CR4",MTPCapital!P$3:P$21)-SUMIF(MTPCapital!$B$3:$B$21,"CR6",MTPCapital!P$3:P$21)-SUMIF(MTPCapital!$B$3:$B$21,"BR1",MTPCapital!P$3:P$21)-SUMIF(MTPCapital!$B$3:$B$21,"BR2",MTPCapital!P$3:P$21)</f>
        <v>69295.489998318546</v>
      </c>
      <c r="Q161" s="8">
        <f>SUM(MTPCapital!Q$3:Q$21)-SUMIF(MTPCapital!$B$3:$B$21,"TY3",MTPCapital!Q$3:Q$21)-SUMIF(MTPCapital!$B$3:$B$21,"GR3",MTPCapital!Q$3:Q$21)-SUMIF(MTPCapital!$B$3:$B$21,"CR4",MTPCapital!Q$3:Q$21)-SUMIF(MTPCapital!$B$3:$B$21,"CR6",MTPCapital!Q$3:Q$21)-SUMIF(MTPCapital!$B$3:$B$21,"BR1",MTPCapital!Q$3:Q$21)-SUMIF(MTPCapital!$B$3:$B$21,"BR2",MTPCapital!Q$3:Q$21)</f>
        <v>74170.485566784453</v>
      </c>
      <c r="R161" s="8">
        <f>SUM(MTPCapital!R$3:R$21)-SUMIF(MTPCapital!$B$3:$B$21,"TY3",MTPCapital!R$3:R$21)-SUMIF(MTPCapital!$B$3:$B$21,"GR3",MTPCapital!R$3:R$21)-SUMIF(MTPCapital!$B$3:$B$21,"CR4",MTPCapital!R$3:R$21)-SUMIF(MTPCapital!$B$3:$B$21,"CR6",MTPCapital!R$3:R$21)-SUMIF(MTPCapital!$B$3:$B$21,"BR1",MTPCapital!R$3:R$21)-SUMIF(MTPCapital!$B$3:$B$21,"BR2",MTPCapital!R$3:R$21)</f>
        <v>79075.627326220463</v>
      </c>
      <c r="S161" s="8">
        <f>SUM(MTPCapital!S$3:S$21)-SUMIF(MTPCapital!$B$3:$B$21,"TY3",MTPCapital!S$3:S$21)-SUMIF(MTPCapital!$B$3:$B$21,"GR3",MTPCapital!S$3:S$21)-SUMIF(MTPCapital!$B$3:$B$21,"CR4",MTPCapital!S$3:S$21)-SUMIF(MTPCapital!$B$3:$B$21,"CR6",MTPCapital!S$3:S$21)-SUMIF(MTPCapital!$B$3:$B$21,"BR1",MTPCapital!S$3:S$21)-SUMIF(MTPCapital!$B$3:$B$21,"BR2",MTPCapital!S$3:S$21)</f>
        <v>84011.667752398396</v>
      </c>
      <c r="T161" s="8">
        <f>SUM(MTPCapital!T$3:T$21)-SUMIF(MTPCapital!$B$3:$B$21,"TY3",MTPCapital!T$3:T$21)-SUMIF(MTPCapital!$B$3:$B$21,"GR3",MTPCapital!T$3:T$21)-SUMIF(MTPCapital!$B$3:$B$21,"CR4",MTPCapital!T$3:T$21)-SUMIF(MTPCapital!$B$3:$B$21,"CR6",MTPCapital!T$3:T$21)-SUMIF(MTPCapital!$B$3:$B$21,"BR1",MTPCapital!T$3:T$21)-SUMIF(MTPCapital!$B$3:$B$21,"BR2",MTPCapital!T$3:T$21)</f>
        <v>88979.380406158554</v>
      </c>
      <c r="U161" s="8">
        <f>SUM(MTPCapital!U$3:U$21)-SUMIF(MTPCapital!$B$3:$B$21,"TY3",MTPCapital!U$3:U$21)-SUMIF(MTPCapital!$B$3:$B$21,"GR3",MTPCapital!U$3:U$21)-SUMIF(MTPCapital!$B$3:$B$21,"CR4",MTPCapital!U$3:U$21)-SUMIF(MTPCapital!$B$3:$B$21,"CR6",MTPCapital!U$3:U$21)-SUMIF(MTPCapital!$B$3:$B$21,"BR1",MTPCapital!U$3:U$21)-SUMIF(MTPCapital!$B$3:$B$21,"BR2",MTPCapital!U$3:U$21)</f>
        <v>93979.555654009266</v>
      </c>
      <c r="V161" s="8">
        <f>SUM(MTPCapital!V$3:V$21)-SUMIF(MTPCapital!$B$3:$B$21,"TY3",MTPCapital!V$3:V$21)-SUMIF(MTPCapital!$B$3:$B$21,"GR3",MTPCapital!V$3:V$21)-SUMIF(MTPCapital!$B$3:$B$21,"CR4",MTPCapital!V$3:V$21)-SUMIF(MTPCapital!$B$3:$B$21,"CR6",MTPCapital!V$3:V$21)-SUMIF(MTPCapital!$B$3:$B$21,"BR1",MTPCapital!V$3:V$21)-SUMIF(MTPCapital!$B$3:$B$21,"BR2",MTPCapital!V$3:V$21)</f>
        <v>99013.005935652342</v>
      </c>
      <c r="W161" s="8">
        <f>SUM(MTPCapital!W$3:W$21)-SUMIF(MTPCapital!$B$3:$B$21,"TY3",MTPCapital!W$3:W$21)-SUMIF(MTPCapital!$B$3:$B$21,"GR3",MTPCapital!W$3:W$21)-SUMIF(MTPCapital!$B$3:$B$21,"CR4",MTPCapital!W$3:W$21)-SUMIF(MTPCapital!$B$3:$B$21,"CR6",MTPCapital!W$3:W$21)-SUMIF(MTPCapital!$B$3:$B$21,"BR1",MTPCapital!W$3:W$21)-SUMIF(MTPCapital!$B$3:$B$21,"BR2",MTPCapital!W$3:W$21)</f>
        <v>104033.08039963469</v>
      </c>
      <c r="X161" s="8">
        <f>SUM(MTPCapital!X$3:X$21)-SUMIF(MTPCapital!$B$3:$B$21,"TY3",MTPCapital!X$3:X$21)-SUMIF(MTPCapital!$B$3:$B$21,"GR3",MTPCapital!X$3:X$21)-SUMIF(MTPCapital!$B$3:$B$21,"CR4",MTPCapital!X$3:X$21)-SUMIF(MTPCapital!$B$3:$B$21,"CR6",MTPCapital!X$3:X$21)-SUMIF(MTPCapital!$B$3:$B$21,"BR1",MTPCapital!X$3:X$21)-SUMIF(MTPCapital!$B$3:$B$21,"BR2",MTPCapital!X$3:X$21)</f>
        <v>109090.0008527684</v>
      </c>
      <c r="Y161" s="8">
        <f>SUM(MTPCapital!Y$3:Y$21)-SUMIF(MTPCapital!$B$3:$B$21,"TY3",MTPCapital!Y$3:Y$21)-SUMIF(MTPCapital!$B$3:$B$21,"GR3",MTPCapital!Y$3:Y$21)-SUMIF(MTPCapital!$B$3:$B$21,"CR4",MTPCapital!Y$3:Y$21)-SUMIF(MTPCapital!$B$3:$B$21,"CR6",MTPCapital!Y$3:Y$21)-SUMIF(MTPCapital!$B$3:$B$21,"BR1",MTPCapital!Y$3:Y$21)-SUMIF(MTPCapital!$B$3:$B$21,"BR2",MTPCapital!Y$3:Y$21)</f>
        <v>114184.68843895398</v>
      </c>
      <c r="Z161" s="8">
        <f>SUM(MTPCapital!Z$3:Z$21)-SUMIF(MTPCapital!$B$3:$B$21,"TY3",MTPCapital!Z$3:Z$21)-SUMIF(MTPCapital!$B$3:$B$21,"GR3",MTPCapital!Z$3:Z$21)-SUMIF(MTPCapital!$B$3:$B$21,"CR4",MTPCapital!Z$3:Z$21)-SUMIF(MTPCapital!$B$3:$B$21,"CR6",MTPCapital!Z$3:Z$21)-SUMIF(MTPCapital!$B$3:$B$21,"BR1",MTPCapital!Z$3:Z$21)-SUMIF(MTPCapital!$B$3:$B$21,"BR2",MTPCapital!Z$3:Z$21)</f>
        <v>119318.08644234597</v>
      </c>
      <c r="AA161" s="8">
        <f>SUM(MTPCapital!AA$3:AA$21)-SUMIF(MTPCapital!$B$3:$B$21,"TY3",MTPCapital!AA$3:AA$21)-SUMIF(MTPCapital!$B$3:$B$21,"GR3",MTPCapital!AA$3:AA$21)-SUMIF(MTPCapital!$B$3:$B$21,"CR4",MTPCapital!AA$3:AA$21)-SUMIF(MTPCapital!$B$3:$B$21,"CR6",MTPCapital!AA$3:AA$21)-SUMIF(MTPCapital!$B$3:$B$21,"BR1",MTPCapital!AA$3:AA$21)-SUMIF(MTPCapital!$B$3:$B$21,"BR2",MTPCapital!AA$3:AA$21)</f>
        <v>124491.16367836496</v>
      </c>
      <c r="AB161" s="8">
        <f>SUM(MTPCapital!AB$3:AB$21)-SUMIF(MTPCapital!$B$3:$B$21,"TY3",MTPCapital!AB$3:AB$21)-SUMIF(MTPCapital!$B$3:$B$21,"GR3",MTPCapital!AB$3:AB$21)-SUMIF(MTPCapital!$B$3:$B$21,"CR4",MTPCapital!AB$3:AB$21)-SUMIF(MTPCapital!$B$3:$B$21,"CR6",MTPCapital!AB$3:AB$21)-SUMIF(MTPCapital!$B$3:$B$21,"BR1",MTPCapital!AB$3:AB$21)-SUMIF(MTPCapital!$B$3:$B$21,"BR2",MTPCapital!AB$3:AB$21)</f>
        <v>129704.91206700803</v>
      </c>
      <c r="AC161" s="8">
        <f>SUM(MTPCapital!AC$3:AC$21)-SUMIF(MTPCapital!$B$3:$B$21,"TY3",MTPCapital!AC$3:AC$21)-SUMIF(MTPCapital!$B$3:$B$21,"GR3",MTPCapital!AC$3:AC$21)-SUMIF(MTPCapital!$B$3:$B$21,"CR4",MTPCapital!AC$3:AC$21)-SUMIF(MTPCapital!$B$3:$B$21,"CR6",MTPCapital!AC$3:AC$21)-SUMIF(MTPCapital!$B$3:$B$21,"BR1",MTPCapital!AC$3:AC$21)-SUMIF(MTPCapital!$B$3:$B$21,"BR2",MTPCapital!AC$3:AC$21)</f>
        <v>134960.3483537375</v>
      </c>
      <c r="AD161" s="8">
        <f>SUM(MTPCapital!AD$3:AD$21)-SUMIF(MTPCapital!$B$3:$B$21,"TY3",MTPCapital!AD$3:AD$21)-SUMIF(MTPCapital!$B$3:$B$21,"GR3",MTPCapital!AD$3:AD$21)-SUMIF(MTPCapital!$B$3:$B$21,"CR4",MTPCapital!AD$3:AD$21)-SUMIF(MTPCapital!$B$3:$B$21,"CR6",MTPCapital!AD$3:AD$21)-SUMIF(MTPCapital!$B$3:$B$21,"BR1",MTPCapital!AD$3:AD$21)-SUMIF(MTPCapital!$B$3:$B$21,"BR2",MTPCapital!AD$3:AD$21)</f>
        <v>139644.33564832842</v>
      </c>
      <c r="AE161" s="8">
        <f>SUM(MTPCapital!AE$3:AE$21)-SUMIF(MTPCapital!$B$3:$B$21,"TY3",MTPCapital!AE$3:AE$21)-SUMIF(MTPCapital!$B$3:$B$21,"GR3",MTPCapital!AE$3:AE$21)-SUMIF(MTPCapital!$B$3:$B$21,"CR4",MTPCapital!AE$3:AE$21)-SUMIF(MTPCapital!$B$3:$B$21,"CR6",MTPCapital!AE$3:AE$21)-SUMIF(MTPCapital!$B$3:$B$21,"BR1",MTPCapital!AE$3:AE$21)-SUMIF(MTPCapital!$B$3:$B$21,"BR2",MTPCapital!AE$3:AE$21)</f>
        <v>144396.31775283566</v>
      </c>
      <c r="AF161" s="8">
        <f>SUM(MTPCapital!AF$3:AF$21)-SUMIF(MTPCapital!$B$3:$B$21,"TY3",MTPCapital!AF$3:AF$21)-SUMIF(MTPCapital!$B$3:$B$21,"GR3",MTPCapital!AF$3:AF$21)-SUMIF(MTPCapital!$B$3:$B$21,"CR4",MTPCapital!AF$3:AF$21)-SUMIF(MTPCapital!$B$3:$B$21,"CR6",MTPCapital!AF$3:AF$21)-SUMIF(MTPCapital!$B$3:$B$21,"BR1",MTPCapital!AF$3:AF$21)-SUMIF(MTPCapital!$B$3:$B$21,"BR2",MTPCapital!AF$3:AF$21)</f>
        <v>149197.2495836766</v>
      </c>
      <c r="AG161" s="8">
        <f>SUM(MTPCapital!AG$3:AG$21)-SUMIF(MTPCapital!$B$3:$B$21,"TY3",MTPCapital!AG$3:AG$21)-SUMIF(MTPCapital!$B$3:$B$21,"GR3",MTPCapital!AG$3:AG$21)-SUMIF(MTPCapital!$B$3:$B$21,"CR4",MTPCapital!AG$3:AG$21)-SUMIF(MTPCapital!$B$3:$B$21,"CR6",MTPCapital!AG$3:AG$21)-SUMIF(MTPCapital!$B$3:$B$21,"BR1",MTPCapital!AG$3:AG$21)-SUMIF(MTPCapital!$B$3:$B$21,"BR2",MTPCapital!AG$3:AG$21)</f>
        <v>154070.43433017159</v>
      </c>
    </row>
    <row r="162" spans="2:33" x14ac:dyDescent="0.3">
      <c r="B162" s="24" t="str">
        <f t="shared" si="91"/>
        <v>Retire TY GR3 and CR</v>
      </c>
      <c r="C162" s="23">
        <f t="shared" si="90"/>
        <v>809.42097247354729</v>
      </c>
      <c r="D162" s="8">
        <f>SUM(MTPCapital!D$3:D$21)</f>
        <v>4777.7833600000004</v>
      </c>
      <c r="E162" s="8">
        <f>SUM(MTPCapital!E$3:E$21)</f>
        <v>11562.255943999999</v>
      </c>
      <c r="F162" s="8">
        <f>SUM(MTPCapital!F$3:F$21)</f>
        <v>18173.3710426</v>
      </c>
      <c r="G162" s="8">
        <f>SUM(MTPCapital!G$3:G$21)</f>
        <v>24636.999018664996</v>
      </c>
      <c r="H162" s="8">
        <f>SUM(MTPCapital!H$3:H$21)</f>
        <v>30975.80529413162</v>
      </c>
      <c r="I162" s="8">
        <f>SUM(MTPCapital!I$3:I$21)-SUMIF(MTPCapital!$B$3:$B$21,"TY3",MTPCapital!I$3:I$21)-SUMIF(MTPCapital!$B$3:$B$21,"GR3",MTPCapital!I$3:I$21)-SUMIF(MTPCapital!$A$3:$A$21,"CR",MTPCapital!I$3:I$21)</f>
        <v>33683.036636908379</v>
      </c>
      <c r="J162" s="8">
        <f>SUM(MTPCapital!J$3:J$21)-SUMIF(MTPCapital!$B$3:$B$21,"TY3",MTPCapital!J$3:J$21)-SUMIF(MTPCapital!$B$3:$B$21,"GR3",MTPCapital!J$3:J$21)-SUMIF(MTPCapital!$A$3:$A$21,"CR",MTPCapital!J$3:J$21)</f>
        <v>39238.017383505918</v>
      </c>
      <c r="K162" s="8">
        <f>SUM(MTPCapital!K$3:K$21)-SUMIF(MTPCapital!$B$3:$B$21,"TY3",MTPCapital!K$3:K$21)-SUMIF(MTPCapital!$B$3:$B$21,"GR3",MTPCapital!K$3:K$21)-SUMIF(MTPCapital!$A$3:$A$21,"CR",MTPCapital!K$3:K$21)</f>
        <v>44705.123307050642</v>
      </c>
      <c r="L162" s="8">
        <f>SUM(MTPCapital!L$3:L$21)-SUMIF(MTPCapital!$B$3:$B$21,"TY3",MTPCapital!L$3:L$21)-SUMIF(MTPCapital!$B$3:$B$21,"GR3",MTPCapital!L$3:L$21)-SUMIF(MTPCapital!$A$3:$A$21,"CR",MTPCapital!L$3:L$21)</f>
        <v>50082.157466107266</v>
      </c>
      <c r="M162" s="8">
        <f>SUM(MTPCapital!M$3:M$21)-SUMIF(MTPCapital!$B$3:$B$21,"TY3",MTPCapital!M$3:M$21)-SUMIF(MTPCapital!$B$3:$B$21,"GR3",MTPCapital!M$3:M$21)-SUMIF(MTPCapital!$A$3:$A$21,"CR",MTPCapital!M$3:M$21)</f>
        <v>55366.86606656362</v>
      </c>
      <c r="N162" s="8">
        <f>SUM(MTPCapital!N$3:N$21)-SUMIF(MTPCapital!$B$3:$B$21,"TY3",MTPCapital!N$3:N$21)-SUMIF(MTPCapital!$B$3:$B$21,"GR3",MTPCapital!N$3:N$21)-SUMIF(MTPCapital!$A$3:$A$21,"CR",MTPCapital!N$3:N$21)</f>
        <v>60556.942969454714</v>
      </c>
      <c r="O162" s="8">
        <f>SUM(MTPCapital!O$3:O$21)-SUMIF(MTPCapital!$B$3:$B$21,"TY3",MTPCapital!O$3:O$21)-SUMIF(MTPCapital!$B$3:$B$21,"GR3",MTPCapital!O$3:O$21)-SUMIF(MTPCapital!$A$3:$A$21,"CR",MTPCapital!O$3:O$21)</f>
        <v>65650.022482341359</v>
      </c>
      <c r="P162" s="8">
        <f>SUM(MTPCapital!P$3:P$21)-SUMIF(MTPCapital!$B$3:$B$21,"TY3",MTPCapital!P$3:P$21)-SUMIF(MTPCapital!$B$3:$B$21,"GR3",MTPCapital!P$3:P$21)-SUMIF(MTPCapital!$A$3:$A$21,"CR",MTPCapital!P$3:P$21)</f>
        <v>70652.36768059626</v>
      </c>
      <c r="Q162" s="8">
        <f>SUM(MTPCapital!Q$3:Q$21)-SUMIF(MTPCapital!$B$3:$B$21,"TY3",MTPCapital!Q$3:Q$21)-SUMIF(MTPCapital!$B$3:$B$21,"GR3",MTPCapital!Q$3:Q$21)-SUMIF(MTPCapital!$A$3:$A$21,"CR",MTPCapital!Q$3:Q$21)</f>
        <v>75629.028116476155</v>
      </c>
      <c r="R162" s="8">
        <f>SUM(MTPCapital!R$3:R$21)-SUMIF(MTPCapital!$B$3:$B$21,"TY3",MTPCapital!R$3:R$21)-SUMIF(MTPCapital!$B$3:$B$21,"GR3",MTPCapital!R$3:R$21)-SUMIF(MTPCapital!$A$3:$A$21,"CR",MTPCapital!R$3:R$21)</f>
        <v>80637.990759265376</v>
      </c>
      <c r="S162" s="8">
        <f>SUM(MTPCapital!S$3:S$21)-SUMIF(MTPCapital!$B$3:$B$21,"TY3",MTPCapital!S$3:S$21)-SUMIF(MTPCapital!$B$3:$B$21,"GR3",MTPCapital!S$3:S$21)-SUMIF(MTPCapital!$A$3:$A$21,"CR",MTPCapital!S$3:S$21)</f>
        <v>85680.061975793011</v>
      </c>
      <c r="T162" s="8">
        <f>SUM(MTPCapital!T$3:T$21)-SUMIF(MTPCapital!$B$3:$B$21,"TY3",MTPCapital!T$3:T$21)-SUMIF(MTPCapital!$B$3:$B$21,"GR3",MTPCapital!T$3:T$21)-SUMIF(MTPCapital!$A$3:$A$21,"CR",MTPCapital!T$3:T$21)</f>
        <v>90756.070574574333</v>
      </c>
      <c r="U162" s="8">
        <f>SUM(MTPCapital!U$3:U$21)-SUMIF(MTPCapital!$B$3:$B$21,"TY3",MTPCapital!U$3:U$21)-SUMIF(MTPCapital!$B$3:$B$21,"GR3",MTPCapital!U$3:U$21)-SUMIF(MTPCapital!$A$3:$A$21,"CR",MTPCapital!U$3:U$21)</f>
        <v>95866.863590165696</v>
      </c>
      <c r="V162" s="8">
        <f>SUM(MTPCapital!V$3:V$21)-SUMIF(MTPCapital!$B$3:$B$21,"TY3",MTPCapital!V$3:V$21)-SUMIF(MTPCapital!$B$3:$B$21,"GR3",MTPCapital!V$3:V$21)-SUMIF(MTPCapital!$A$3:$A$21,"CR",MTPCapital!V$3:V$21)</f>
        <v>101013.31143881552</v>
      </c>
      <c r="W162" s="8">
        <f>SUM(MTPCapital!W$3:W$21)-SUMIF(MTPCapital!$B$3:$B$21,"TY3",MTPCapital!W$3:W$21)-SUMIF(MTPCapital!$B$3:$B$21,"GR3",MTPCapital!W$3:W$21)-SUMIF(MTPCapital!$A$3:$A$21,"CR",MTPCapital!W$3:W$21)</f>
        <v>106196.30578552207</v>
      </c>
      <c r="X162" s="8">
        <f>SUM(MTPCapital!X$3:X$21)-SUMIF(MTPCapital!$B$3:$B$21,"TY3",MTPCapital!X$3:X$21)-SUMIF(MTPCapital!$B$3:$B$21,"GR3",MTPCapital!X$3:X$21)-SUMIF(MTPCapital!$A$3:$A$21,"CR",MTPCapital!X$3:X$21)</f>
        <v>111416.75999856503</v>
      </c>
      <c r="Y162" s="8">
        <f>SUM(MTPCapital!Y$3:Y$21)-SUMIF(MTPCapital!$B$3:$B$21,"TY3",MTPCapital!Y$3:Y$21)-SUMIF(MTPCapital!$B$3:$B$21,"GR3",MTPCapital!Y$3:Y$21)-SUMIF(MTPCapital!$A$3:$A$21,"CR",MTPCapital!Y$3:Y$21)</f>
        <v>116675.61056877456</v>
      </c>
      <c r="Z162" s="8">
        <f>SUM(MTPCapital!Z$3:Z$21)-SUMIF(MTPCapital!$B$3:$B$21,"TY3",MTPCapital!Z$3:Z$21)-SUMIF(MTPCapital!$B$3:$B$21,"GR3",MTPCapital!Z$3:Z$21)-SUMIF(MTPCapital!$A$3:$A$21,"CR",MTPCapital!Z$3:Z$21)</f>
        <v>121973.81651090804</v>
      </c>
      <c r="AA162" s="8">
        <f>SUM(MTPCapital!AA$3:AA$21)-SUMIF(MTPCapital!$B$3:$B$21,"TY3",MTPCapital!AA$3:AA$21)-SUMIF(MTPCapital!$B$3:$B$21,"GR3",MTPCapital!AA$3:AA$21)-SUMIF(MTPCapital!$A$3:$A$21,"CR",MTPCapital!AA$3:AA$21)</f>
        <v>127312.36280343535</v>
      </c>
      <c r="AB162" s="8">
        <f>SUM(MTPCapital!AB$3:AB$21)-SUMIF(MTPCapital!$B$3:$B$21,"TY3",MTPCapital!AB$3:AB$21)-SUMIF(MTPCapital!$B$3:$B$21,"GR3",MTPCapital!AB$3:AB$21)-SUMIF(MTPCapital!$A$3:$A$21,"CR",MTPCapital!AB$3:AB$21)</f>
        <v>132692.25785511633</v>
      </c>
      <c r="AC162" s="8">
        <f>SUM(MTPCapital!AC$3:AC$21)-SUMIF(MTPCapital!$B$3:$B$21,"TY3",MTPCapital!AC$3:AC$21)-SUMIF(MTPCapital!$B$3:$B$21,"GR3",MTPCapital!AC$3:AC$21)-SUMIF(MTPCapital!$A$3:$A$21,"CR",MTPCapital!AC$3:AC$21)</f>
        <v>138114.53539075798</v>
      </c>
      <c r="AD162" s="8">
        <f>SUM(MTPCapital!AD$3:AD$21)-SUMIF(MTPCapital!$B$3:$B$21,"TY3",MTPCapital!AD$3:AD$21)-SUMIF(MTPCapital!$B$3:$B$21,"GR3",MTPCapital!AD$3:AD$21)-SUMIF(MTPCapital!$A$3:$A$21,"CR",MTPCapital!AD$3:AD$21)</f>
        <v>142966.07584560078</v>
      </c>
      <c r="AE162" s="8">
        <f>SUM(MTPCapital!AE$3:AE$21)-SUMIF(MTPCapital!$B$3:$B$21,"TY3",MTPCapital!AE$3:AE$21)-SUMIF(MTPCapital!$B$3:$B$21,"GR3",MTPCapital!AE$3:AE$21)-SUMIF(MTPCapital!$A$3:$A$21,"CR",MTPCapital!AE$3:AE$21)</f>
        <v>147886.34081948324</v>
      </c>
      <c r="AF162" s="8">
        <f>SUM(MTPCapital!AF$3:AF$21)-SUMIF(MTPCapital!$B$3:$B$21,"TY3",MTPCapital!AF$3:AF$21)-SUMIF(MTPCapital!$B$3:$B$21,"GR3",MTPCapital!AF$3:AF$21)-SUMIF(MTPCapital!$A$3:$A$21,"CR",MTPCapital!AF$3:AF$21)</f>
        <v>152856.30351073193</v>
      </c>
      <c r="AG162" s="8">
        <f>SUM(MTPCapital!AG$3:AG$21)-SUMIF(MTPCapital!$B$3:$B$21,"TY3",MTPCapital!AG$3:AG$21)-SUMIF(MTPCapital!$B$3:$B$21,"GR3",MTPCapital!AG$3:AG$21)-SUMIF(MTPCapital!$A$3:$A$21,"CR",MTPCapital!AG$3:AG$21)</f>
        <v>157899.28576926191</v>
      </c>
    </row>
    <row r="163" spans="2:33" x14ac:dyDescent="0.3">
      <c r="B163" s="24" t="str">
        <f t="shared" si="91"/>
        <v>Retire TY GR3 CR and GH3</v>
      </c>
      <c r="C163" s="23">
        <f t="shared" si="90"/>
        <v>724.20181745010723</v>
      </c>
      <c r="D163" s="8">
        <f>SUM(MTPCapital!D$3:D$21)</f>
        <v>4777.7833600000004</v>
      </c>
      <c r="E163" s="8">
        <f>SUM(MTPCapital!E$3:E$21)</f>
        <v>11562.255943999999</v>
      </c>
      <c r="F163" s="8">
        <f>SUM(MTPCapital!F$3:F$21)</f>
        <v>18173.3710426</v>
      </c>
      <c r="G163" s="8">
        <f>SUM(MTPCapital!G$3:G$21)</f>
        <v>24636.999018664996</v>
      </c>
      <c r="H163" s="8">
        <f>SUM(MTPCapital!H$3:H$21)</f>
        <v>30975.80529413162</v>
      </c>
      <c r="I163" s="8">
        <f>SUM(MTPCapital!I$3:I$21)-SUMIF(MTPCapital!$B$3:$B$21,"TY3",MTPCapital!I$3:I$21)-SUMIF(MTPCapital!$B$3:$B$21,"GR3",MTPCapital!I$3:I$21)-SUMIF(MTPCapital!$A$3:$A$21,"CR",MTPCapital!I$3:I$21)-SUMIF(MTPCapital!$B$3:$B$21,"GH3",MTPCapital!I$3:I$21)</f>
        <v>29799.552634725296</v>
      </c>
      <c r="J163" s="8">
        <f>SUM(MTPCapital!J$3:J$21)-SUMIF(MTPCapital!$B$3:$B$21,"TY3",MTPCapital!J$3:J$21)-SUMIF(MTPCapital!$B$3:$B$21,"GR3",MTPCapital!J$3:J$21)-SUMIF(MTPCapital!$A$3:$A$21,"CR",MTPCapital!J$3:J$21)-SUMIF(MTPCapital!$B$3:$B$21,"GH3",MTPCapital!J$3:J$21)</f>
        <v>34714.158356346466</v>
      </c>
      <c r="K163" s="8">
        <f>SUM(MTPCapital!K$3:K$21)-SUMIF(MTPCapital!$B$3:$B$21,"TY3",MTPCapital!K$3:K$21)-SUMIF(MTPCapital!$B$3:$B$21,"GR3",MTPCapital!K$3:K$21)-SUMIF(MTPCapital!$A$3:$A$21,"CR",MTPCapital!K$3:K$21)-SUMIF(MTPCapital!$B$3:$B$21,"GH3",MTPCapital!K$3:K$21)</f>
        <v>39550.077126422839</v>
      </c>
      <c r="L163" s="8">
        <f>SUM(MTPCapital!L$3:L$21)-SUMIF(MTPCapital!$B$3:$B$21,"TY3",MTPCapital!L$3:L$21)-SUMIF(MTPCapital!$B$3:$B$21,"GR3",MTPCapital!L$3:L$21)-SUMIF(MTPCapital!$A$3:$A$21,"CR",MTPCapital!L$3:L$21)-SUMIF(MTPCapital!$B$3:$B$21,"GH3",MTPCapital!L$3:L$21)</f>
        <v>44305.341700306839</v>
      </c>
      <c r="M163" s="8">
        <f>SUM(MTPCapital!M$3:M$21)-SUMIF(MTPCapital!$B$3:$B$21,"TY3",MTPCapital!M$3:M$21)-SUMIF(MTPCapital!$B$3:$B$21,"GR3",MTPCapital!M$3:M$21)-SUMIF(MTPCapital!$A$3:$A$21,"CR",MTPCapital!M$3:M$21)-SUMIF(MTPCapital!$B$3:$B$21,"GH3",MTPCapital!M$3:M$21)</f>
        <v>48977.93397335436</v>
      </c>
      <c r="N163" s="8">
        <f>SUM(MTPCapital!N$3:N$21)-SUMIF(MTPCapital!$B$3:$B$21,"TY3",MTPCapital!N$3:N$21)-SUMIF(MTPCapital!$B$3:$B$21,"GR3",MTPCapital!N$3:N$21)-SUMIF(MTPCapital!$A$3:$A$21,"CR",MTPCapital!N$3:N$21)-SUMIF(MTPCapital!$B$3:$B$21,"GH3",MTPCapital!N$3:N$21)</f>
        <v>53565.788887783841</v>
      </c>
      <c r="O163" s="8">
        <f>SUM(MTPCapital!O$3:O$21)-SUMIF(MTPCapital!$B$3:$B$21,"TY3",MTPCapital!O$3:O$21)-SUMIF(MTPCapital!$B$3:$B$21,"GR3",MTPCapital!O$3:O$21)-SUMIF(MTPCapital!$A$3:$A$21,"CR",MTPCapital!O$3:O$21)-SUMIF(MTPCapital!$B$3:$B$21,"GH3",MTPCapital!O$3:O$21)</f>
        <v>58066.788109629757</v>
      </c>
      <c r="P163" s="8">
        <f>SUM(MTPCapital!P$3:P$21)-SUMIF(MTPCapital!$B$3:$B$21,"TY3",MTPCapital!P$3:P$21)-SUMIF(MTPCapital!$B$3:$B$21,"GR3",MTPCapital!P$3:P$21)-SUMIF(MTPCapital!$A$3:$A$21,"CR",MTPCapital!P$3:P$21)-SUMIF(MTPCapital!$B$3:$B$21,"GH3",MTPCapital!P$3:P$21)</f>
        <v>62487.448506961024</v>
      </c>
      <c r="Q163" s="8">
        <f>SUM(MTPCapital!Q$3:Q$21)-SUMIF(MTPCapital!$B$3:$B$21,"TY3",MTPCapital!Q$3:Q$21)-SUMIF(MTPCapital!$B$3:$B$21,"GR3",MTPCapital!Q$3:Q$21)-SUMIF(MTPCapital!$A$3:$A$21,"CR",MTPCapital!Q$3:Q$21)-SUMIF(MTPCapital!$B$3:$B$21,"GH3",MTPCapital!Q$3:Q$21)</f>
        <v>66885.206318036013</v>
      </c>
      <c r="R163" s="8">
        <f>SUM(MTPCapital!R$3:R$21)-SUMIF(MTPCapital!$B$3:$B$21,"TY3",MTPCapital!R$3:R$21)-SUMIF(MTPCapital!$B$3:$B$21,"GR3",MTPCapital!R$3:R$21)-SUMIF(MTPCapital!$A$3:$A$21,"CR",MTPCapital!R$3:R$21)-SUMIF(MTPCapital!$B$3:$B$21,"GH3",MTPCapital!R$3:R$21)</f>
        <v>71310.245115551414</v>
      </c>
      <c r="S163" s="8">
        <f>SUM(MTPCapital!S$3:S$21)-SUMIF(MTPCapital!$B$3:$B$21,"TY3",MTPCapital!S$3:S$21)-SUMIF(MTPCapital!$B$3:$B$21,"GR3",MTPCapital!S$3:S$21)-SUMIF(MTPCapital!$A$3:$A$21,"CR",MTPCapital!S$3:S$21)-SUMIF(MTPCapital!$B$3:$B$21,"GH3",MTPCapital!S$3:S$21)</f>
        <v>75763.245735824574</v>
      </c>
      <c r="T163" s="8">
        <f>SUM(MTPCapital!T$3:T$21)-SUMIF(MTPCapital!$B$3:$B$21,"TY3",MTPCapital!T$3:T$21)-SUMIF(MTPCapital!$B$3:$B$21,"GR3",MTPCapital!T$3:T$21)-SUMIF(MTPCapital!$A$3:$A$21,"CR",MTPCapital!T$3:T$21)-SUMIF(MTPCapital!$B$3:$B$21,"GH3",MTPCapital!T$3:T$21)</f>
        <v>80244.908318596252</v>
      </c>
      <c r="U163" s="8">
        <f>SUM(MTPCapital!U$3:U$21)-SUMIF(MTPCapital!$B$3:$B$21,"TY3",MTPCapital!U$3:U$21)-SUMIF(MTPCapital!$B$3:$B$21,"GR3",MTPCapital!U$3:U$21)-SUMIF(MTPCapital!$A$3:$A$21,"CR",MTPCapital!U$3:U$21)-SUMIF(MTPCapital!$B$3:$B$21,"GH3",MTPCapital!U$3:U$21)</f>
        <v>84755.948263189624</v>
      </c>
      <c r="V163" s="8">
        <f>SUM(MTPCapital!V$3:V$21)-SUMIF(MTPCapital!$B$3:$B$21,"TY3",MTPCapital!V$3:V$21)-SUMIF(MTPCapital!$B$3:$B$21,"GR3",MTPCapital!V$3:V$21)-SUMIF(MTPCapital!$A$3:$A$21,"CR",MTPCapital!V$3:V$21)-SUMIF(MTPCapital!$B$3:$B$21,"GH3",MTPCapital!V$3:V$21)</f>
        <v>89297.10055921771</v>
      </c>
      <c r="W163" s="8">
        <f>SUM(MTPCapital!W$3:W$21)-SUMIF(MTPCapital!$B$3:$B$21,"TY3",MTPCapital!W$3:W$21)-SUMIF(MTPCapital!$B$3:$B$21,"GR3",MTPCapital!W$3:W$21)-SUMIF(MTPCapital!$A$3:$A$21,"CR",MTPCapital!W$3:W$21)-SUMIF(MTPCapital!$B$3:$B$21,"GH3",MTPCapital!W$3:W$21)</f>
        <v>93869.118309638172</v>
      </c>
      <c r="X163" s="8">
        <f>SUM(MTPCapital!X$3:X$21)-SUMIF(MTPCapital!$B$3:$B$21,"TY3",MTPCapital!X$3:X$21)-SUMIF(MTPCapital!$B$3:$B$21,"GR3",MTPCapital!X$3:X$21)-SUMIF(MTPCapital!$A$3:$A$21,"CR",MTPCapital!X$3:X$21)-SUMIF(MTPCapital!$B$3:$B$21,"GH3",MTPCapital!X$3:X$21)</f>
        <v>98472.772856639087</v>
      </c>
      <c r="Y163" s="8">
        <f>SUM(MTPCapital!Y$3:Y$21)-SUMIF(MTPCapital!$B$3:$B$21,"TY3",MTPCapital!Y$3:Y$21)-SUMIF(MTPCapital!$B$3:$B$21,"GR3",MTPCapital!Y$3:Y$21)-SUMIF(MTPCapital!$A$3:$A$21,"CR",MTPCapital!Y$3:Y$21)-SUMIF(MTPCapital!$B$3:$B$21,"GH3",MTPCapital!Y$3:Y$21)</f>
        <v>103108.85511430673</v>
      </c>
      <c r="Z163" s="8">
        <f>SUM(MTPCapital!Z$3:Z$21)-SUMIF(MTPCapital!$B$3:$B$21,"TY3",MTPCapital!Z$3:Z$21)-SUMIF(MTPCapital!$B$3:$B$21,"GR3",MTPCapital!Z$3:Z$21)-SUMIF(MTPCapital!$A$3:$A$21,"CR",MTPCapital!Z$3:Z$21)-SUMIF(MTPCapital!$B$3:$B$21,"GH3",MTPCapital!Z$3:Z$21)</f>
        <v>107778.17513149665</v>
      </c>
      <c r="AA163" s="8">
        <f>SUM(MTPCapital!AA$3:AA$21)-SUMIF(MTPCapital!$B$3:$B$21,"TY3",MTPCapital!AA$3:AA$21)-SUMIF(MTPCapital!$B$3:$B$21,"GR3",MTPCapital!AA$3:AA$21)-SUMIF(MTPCapital!$A$3:$A$21,"CR",MTPCapital!AA$3:AA$21)-SUMIF(MTPCapital!$B$3:$B$21,"GH3",MTPCapital!AA$3:AA$21)</f>
        <v>112481.56469610802</v>
      </c>
      <c r="AB163" s="8">
        <f>SUM(MTPCapital!AB$3:AB$21)-SUMIF(MTPCapital!$B$3:$B$21,"TY3",MTPCapital!AB$3:AB$21)-SUMIF(MTPCapital!$B$3:$B$21,"GR3",MTPCapital!AB$3:AB$21)-SUMIF(MTPCapital!$A$3:$A$21,"CR",MTPCapital!AB$3:AB$21)-SUMIF(MTPCapital!$B$3:$B$21,"GH3",MTPCapital!AB$3:AB$21)</f>
        <v>117219.87544682637</v>
      </c>
      <c r="AC163" s="8">
        <f>SUM(MTPCapital!AC$3:AC$21)-SUMIF(MTPCapital!$B$3:$B$21,"TY3",MTPCapital!AC$3:AC$21)-SUMIF(MTPCapital!$B$3:$B$21,"GR3",MTPCapital!AC$3:AC$21)-SUMIF(MTPCapital!$A$3:$A$21,"CR",MTPCapital!AC$3:AC$21)-SUMIF(MTPCapital!$B$3:$B$21,"GH3",MTPCapital!AC$3:AC$21)</f>
        <v>121993.98041913251</v>
      </c>
      <c r="AD163" s="8">
        <f>SUM(MTPCapital!AD$3:AD$21)-SUMIF(MTPCapital!$B$3:$B$21,"TY3",MTPCapital!AD$3:AD$21)-SUMIF(MTPCapital!$B$3:$B$21,"GR3",MTPCapital!AD$3:AD$21)-SUMIF(MTPCapital!$A$3:$A$21,"CR",MTPCapital!AD$3:AD$21)-SUMIF(MTPCapital!$B$3:$B$21,"GH3",MTPCapital!AD$3:AD$21)</f>
        <v>126190.59534170761</v>
      </c>
      <c r="AE163" s="8">
        <f>SUM(MTPCapital!AE$3:AE$21)-SUMIF(MTPCapital!$B$3:$B$21,"TY3",MTPCapital!AE$3:AE$21)-SUMIF(MTPCapital!$B$3:$B$21,"GR3",MTPCapital!AE$3:AE$21)-SUMIF(MTPCapital!$A$3:$A$21,"CR",MTPCapital!AE$3:AE$21)-SUMIF(MTPCapital!$B$3:$B$21,"GH3",MTPCapital!AE$3:AE$21)</f>
        <v>130449.0131403233</v>
      </c>
      <c r="AF163" s="8">
        <f>SUM(MTPCapital!AF$3:AF$21)-SUMIF(MTPCapital!$B$3:$B$21,"TY3",MTPCapital!AF$3:AF$21)-SUMIF(MTPCapital!$B$3:$B$21,"GR3",MTPCapital!AF$3:AF$21)-SUMIF(MTPCapital!$A$3:$A$21,"CR",MTPCapital!AF$3:AF$21)-SUMIF(MTPCapital!$B$3:$B$21,"GH3",MTPCapital!AF$3:AF$21)</f>
        <v>134750.0338471008</v>
      </c>
      <c r="AG163" s="8">
        <f>SUM(MTPCapital!AG$3:AG$21)-SUMIF(MTPCapital!$B$3:$B$21,"TY3",MTPCapital!AG$3:AG$21)-SUMIF(MTPCapital!$B$3:$B$21,"GR3",MTPCapital!AG$3:AG$21)-SUMIF(MTPCapital!$A$3:$A$21,"CR",MTPCapital!AG$3:AG$21)-SUMIF(MTPCapital!$B$3:$B$21,"GH3",MTPCapital!AG$3:AG$21)</f>
        <v>139116.80194172511</v>
      </c>
    </row>
    <row r="164" spans="2:33" x14ac:dyDescent="0.3">
      <c r="B164" s="24" t="str">
        <f t="shared" si="91"/>
        <v>Retire TY GR3 CR and GH1</v>
      </c>
      <c r="C164" s="23">
        <f t="shared" si="90"/>
        <v>725.08951698160149</v>
      </c>
      <c r="D164" s="8">
        <f>SUM(MTPCapital!D$3:D$21)</f>
        <v>4777.7833600000004</v>
      </c>
      <c r="E164" s="8">
        <f>SUM(MTPCapital!E$3:E$21)</f>
        <v>11562.255943999999</v>
      </c>
      <c r="F164" s="8">
        <f>SUM(MTPCapital!F$3:F$21)</f>
        <v>18173.3710426</v>
      </c>
      <c r="G164" s="8">
        <f>SUM(MTPCapital!G$3:G$21)</f>
        <v>24636.999018664996</v>
      </c>
      <c r="H164" s="8">
        <f>SUM(MTPCapital!H$3:H$21)</f>
        <v>30975.80529413162</v>
      </c>
      <c r="I164" s="8">
        <f>SUM(MTPCapital!I$3:I$21)-SUMIF(MTPCapital!$B$3:$B$21,"TY3",MTPCapital!I$3:I$21)-SUMIF(MTPCapital!$B$3:$B$21,"GR3",MTPCapital!I$3:I$21)-SUMIF(MTPCapital!$A$3:$A$21,"CR",MTPCapital!I$3:I$21)-SUMIF(MTPCapital!$B$3:$B$21,"GH1",MTPCapital!I$3:I$21)</f>
        <v>29840.005593081372</v>
      </c>
      <c r="J164" s="8">
        <f>SUM(MTPCapital!J$3:J$21)-SUMIF(MTPCapital!$B$3:$B$21,"TY3",MTPCapital!J$3:J$21)-SUMIF(MTPCapital!$B$3:$B$21,"GR3",MTPCapital!J$3:J$21)-SUMIF(MTPCapital!$A$3:$A$21,"CR",MTPCapital!J$3:J$21)-SUMIF(MTPCapital!$B$3:$B$21,"GH1",MTPCapital!J$3:J$21)</f>
        <v>34761.281887879377</v>
      </c>
      <c r="K164" s="8">
        <f>SUM(MTPCapital!K$3:K$21)-SUMIF(MTPCapital!$B$3:$B$21,"TY3",MTPCapital!K$3:K$21)-SUMIF(MTPCapital!$B$3:$B$21,"GR3",MTPCapital!K$3:K$21)-SUMIF(MTPCapital!$A$3:$A$21,"CR",MTPCapital!K$3:K$21)-SUMIF(MTPCapital!$B$3:$B$21,"GH1",MTPCapital!K$3:K$21)</f>
        <v>39603.775524137716</v>
      </c>
      <c r="L164" s="8">
        <f>SUM(MTPCapital!L$3:L$21)-SUMIF(MTPCapital!$B$3:$B$21,"TY3",MTPCapital!L$3:L$21)-SUMIF(MTPCapital!$B$3:$B$21,"GR3",MTPCapital!L$3:L$21)-SUMIF(MTPCapital!$A$3:$A$21,"CR",MTPCapital!L$3:L$21)-SUMIF(MTPCapital!$B$3:$B$21,"GH1",MTPCapital!L$3:L$21)</f>
        <v>44365.516864533922</v>
      </c>
      <c r="M164" s="8">
        <f>SUM(MTPCapital!M$3:M$21)-SUMIF(MTPCapital!$B$3:$B$21,"TY3",MTPCapital!M$3:M$21)-SUMIF(MTPCapital!$B$3:$B$21,"GR3",MTPCapital!M$3:M$21)-SUMIF(MTPCapital!$A$3:$A$21,"CR",MTPCapital!M$3:M$21)-SUMIF(MTPCapital!$B$3:$B$21,"GH1",MTPCapital!M$3:M$21)</f>
        <v>49044.485349325296</v>
      </c>
      <c r="N164" s="8">
        <f>SUM(MTPCapital!N$3:N$21)-SUMIF(MTPCapital!$B$3:$B$21,"TY3",MTPCapital!N$3:N$21)-SUMIF(MTPCapital!$B$3:$B$21,"GR3",MTPCapital!N$3:N$21)-SUMIF(MTPCapital!$A$3:$A$21,"CR",MTPCapital!N$3:N$21)-SUMIF(MTPCapital!$B$3:$B$21,"GH1",MTPCapital!N$3:N$21)</f>
        <v>53638.613409467915</v>
      </c>
      <c r="O164" s="8">
        <f>SUM(MTPCapital!O$3:O$21)-SUMIF(MTPCapital!$B$3:$B$21,"TY3",MTPCapital!O$3:O$21)-SUMIF(MTPCapital!$B$3:$B$21,"GR3",MTPCapital!O$3:O$21)-SUMIF(MTPCapital!$A$3:$A$21,"CR",MTPCapital!O$3:O$21)-SUMIF(MTPCapital!$B$3:$B$21,"GH1",MTPCapital!O$3:O$21)</f>
        <v>58145.780134345507</v>
      </c>
      <c r="P164" s="8">
        <f>SUM(MTPCapital!P$3:P$21)-SUMIF(MTPCapital!$B$3:$B$21,"TY3",MTPCapital!P$3:P$21)-SUMIF(MTPCapital!$B$3:$B$21,"GR3",MTPCapital!P$3:P$21)-SUMIF(MTPCapital!$A$3:$A$21,"CR",MTPCapital!P$3:P$21)-SUMIF(MTPCapital!$B$3:$B$21,"GH1",MTPCapital!P$3:P$21)</f>
        <v>62572.499748353061</v>
      </c>
      <c r="Q164" s="8">
        <f>SUM(MTPCapital!Q$3:Q$21)-SUMIF(MTPCapital!$B$3:$B$21,"TY3",MTPCapital!Q$3:Q$21)-SUMIF(MTPCapital!$B$3:$B$21,"GR3",MTPCapital!Q$3:Q$21)-SUMIF(MTPCapital!$A$3:$A$21,"CR",MTPCapital!Q$3:Q$21)-SUMIF(MTPCapital!$B$3:$B$21,"GH1",MTPCapital!Q$3:Q$21)</f>
        <v>66976.287795103097</v>
      </c>
      <c r="R164" s="8">
        <f>SUM(MTPCapital!R$3:R$21)-SUMIF(MTPCapital!$B$3:$B$21,"TY3",MTPCapital!R$3:R$21)-SUMIF(MTPCapital!$B$3:$B$21,"GR3",MTPCapital!R$3:R$21)-SUMIF(MTPCapital!$A$3:$A$21,"CR",MTPCapital!R$3:R$21)-SUMIF(MTPCapital!$B$3:$B$21,"GH1",MTPCapital!R$3:R$21)</f>
        <v>71407.409132673434</v>
      </c>
      <c r="S164" s="8">
        <f>SUM(MTPCapital!S$3:S$21)-SUMIF(MTPCapital!$B$3:$B$21,"TY3",MTPCapital!S$3:S$21)-SUMIF(MTPCapital!$B$3:$B$21,"GR3",MTPCapital!S$3:S$21)-SUMIF(MTPCapital!$A$3:$A$21,"CR",MTPCapital!S$3:S$21)-SUMIF(MTPCapital!$B$3:$B$21,"GH1",MTPCapital!S$3:S$21)</f>
        <v>75866.545904990911</v>
      </c>
      <c r="T164" s="8">
        <f>SUM(MTPCapital!T$3:T$21)-SUMIF(MTPCapital!$B$3:$B$21,"TY3",MTPCapital!T$3:T$21)-SUMIF(MTPCapital!$B$3:$B$21,"GR3",MTPCapital!T$3:T$21)-SUMIF(MTPCapital!$A$3:$A$21,"CR",MTPCapital!T$3:T$21)-SUMIF(MTPCapital!$B$3:$B$21,"GH1",MTPCapital!T$3:T$21)</f>
        <v>80354.399592096015</v>
      </c>
      <c r="U164" s="8">
        <f>SUM(MTPCapital!U$3:U$21)-SUMIF(MTPCapital!$B$3:$B$21,"TY3",MTPCapital!U$3:U$21)-SUMIF(MTPCapital!$B$3:$B$21,"GR3",MTPCapital!U$3:U$21)-SUMIF(MTPCapital!$A$3:$A$21,"CR",MTPCapital!U$3:U$21)-SUMIF(MTPCapital!$B$3:$B$21,"GH1",MTPCapital!U$3:U$21)</f>
        <v>84871.686964512293</v>
      </c>
      <c r="V164" s="8">
        <f>SUM(MTPCapital!V$3:V$21)-SUMIF(MTPCapital!$B$3:$B$21,"TY3",MTPCapital!V$3:V$21)-SUMIF(MTPCapital!$B$3:$B$21,"GR3",MTPCapital!V$3:V$21)-SUMIF(MTPCapital!$A$3:$A$21,"CR",MTPCapital!V$3:V$21)-SUMIF(MTPCapital!$B$3:$B$21,"GH1",MTPCapital!V$3:V$21)</f>
        <v>89419.144422546844</v>
      </c>
      <c r="W164" s="8">
        <f>SUM(MTPCapital!W$3:W$21)-SUMIF(MTPCapital!$B$3:$B$21,"TY3",MTPCapital!W$3:W$21)-SUMIF(MTPCapital!$B$3:$B$21,"GR3",MTPCapital!W$3:W$21)-SUMIF(MTPCapital!$A$3:$A$21,"CR",MTPCapital!W$3:W$21)-SUMIF(MTPCapital!$B$3:$B$21,"GH1",MTPCapital!W$3:W$21)</f>
        <v>93997.526512511962</v>
      </c>
      <c r="X164" s="8">
        <f>SUM(MTPCapital!X$3:X$21)-SUMIF(MTPCapital!$B$3:$B$21,"TY3",MTPCapital!X$3:X$21)-SUMIF(MTPCapital!$B$3:$B$21,"GR3",MTPCapital!X$3:X$21)-SUMIF(MTPCapital!$A$3:$A$21,"CR",MTPCapital!X$3:X$21)-SUMIF(MTPCapital!$B$3:$B$21,"GH1",MTPCapital!X$3:X$21)</f>
        <v>98607.606056034158</v>
      </c>
      <c r="Y164" s="8">
        <f>SUM(MTPCapital!Y$3:Y$21)-SUMIF(MTPCapital!$B$3:$B$21,"TY3",MTPCapital!Y$3:Y$21)-SUMIF(MTPCapital!$B$3:$B$21,"GR3",MTPCapital!Y$3:Y$21)-SUMIF(MTPCapital!$A$3:$A$21,"CR",MTPCapital!Y$3:Y$21)-SUMIF(MTPCapital!$B$3:$B$21,"GH1",MTPCapital!Y$3:Y$21)</f>
        <v>103250.1754836241</v>
      </c>
      <c r="Z164" s="8">
        <f>SUM(MTPCapital!Z$3:Z$21)-SUMIF(MTPCapital!$B$3:$B$21,"TY3",MTPCapital!Z$3:Z$21)-SUMIF(MTPCapital!$B$3:$B$21,"GR3",MTPCapital!Z$3:Z$21)-SUMIF(MTPCapital!$A$3:$A$21,"CR",MTPCapital!Z$3:Z$21)-SUMIF(MTPCapital!$B$3:$B$21,"GH1",MTPCapital!Z$3:Z$21)</f>
        <v>107926.04639586553</v>
      </c>
      <c r="AA164" s="8">
        <f>SUM(MTPCapital!AA$3:AA$21)-SUMIF(MTPCapital!$B$3:$B$21,"TY3",MTPCapital!AA$3:AA$21)-SUMIF(MTPCapital!$B$3:$B$21,"GR3",MTPCapital!AA$3:AA$21)-SUMIF(MTPCapital!$A$3:$A$21,"CR",MTPCapital!AA$3:AA$21)-SUMIF(MTPCapital!$B$3:$B$21,"GH1",MTPCapital!AA$3:AA$21)</f>
        <v>112636.05217639268</v>
      </c>
      <c r="AB164" s="8">
        <f>SUM(MTPCapital!AB$3:AB$21)-SUMIF(MTPCapital!$B$3:$B$21,"TY3",MTPCapital!AB$3:AB$21)-SUMIF(MTPCapital!$B$3:$B$21,"GR3",MTPCapital!AB$3:AB$21)-SUMIF(MTPCapital!$A$3:$A$21,"CR",MTPCapital!AB$3:AB$21)-SUMIF(MTPCapital!$B$3:$B$21,"GH1",MTPCapital!AB$3:AB$21)</f>
        <v>117381.04609691273</v>
      </c>
      <c r="AC164" s="8">
        <f>SUM(MTPCapital!AC$3:AC$21)-SUMIF(MTPCapital!$B$3:$B$21,"TY3",MTPCapital!AC$3:AC$21)-SUMIF(MTPCapital!$B$3:$B$21,"GR3",MTPCapital!AC$3:AC$21)-SUMIF(MTPCapital!$A$3:$A$21,"CR",MTPCapital!AC$3:AC$21)-SUMIF(MTPCapital!$B$3:$B$21,"GH1",MTPCapital!AC$3:AC$21)</f>
        <v>122161.90286675362</v>
      </c>
      <c r="AD164" s="8">
        <f>SUM(MTPCapital!AD$3:AD$21)-SUMIF(MTPCapital!$B$3:$B$21,"TY3",MTPCapital!AD$3:AD$21)-SUMIF(MTPCapital!$B$3:$B$21,"GR3",MTPCapital!AD$3:AD$21)-SUMIF(MTPCapital!$A$3:$A$21,"CR",MTPCapital!AD$3:AD$21)-SUMIF(MTPCapital!$B$3:$B$21,"GH1",MTPCapital!AD$3:AD$21)</f>
        <v>126365.33993028983</v>
      </c>
      <c r="AE164" s="8">
        <f>SUM(MTPCapital!AE$3:AE$21)-SUMIF(MTPCapital!$B$3:$B$21,"TY3",MTPCapital!AE$3:AE$21)-SUMIF(MTPCapital!$B$3:$B$21,"GR3",MTPCapital!AE$3:AE$21)-SUMIF(MTPCapital!$A$3:$A$21,"CR",MTPCapital!AE$3:AE$21)-SUMIF(MTPCapital!$B$3:$B$21,"GH1",MTPCapital!AE$3:AE$21)</f>
        <v>130630.65197031455</v>
      </c>
      <c r="AF164" s="8">
        <f>SUM(MTPCapital!AF$3:AF$21)-SUMIF(MTPCapital!$B$3:$B$21,"TY3",MTPCapital!AF$3:AF$21)-SUMIF(MTPCapital!$B$3:$B$21,"GR3",MTPCapital!AF$3:AF$21)-SUMIF(MTPCapital!$A$3:$A$21,"CR",MTPCapital!AF$3:AF$21)-SUMIF(MTPCapital!$B$3:$B$21,"GH1",MTPCapital!AF$3:AF$21)</f>
        <v>134938.64082276364</v>
      </c>
      <c r="AG164" s="8">
        <f>SUM(MTPCapital!AG$3:AG$21)-SUMIF(MTPCapital!$B$3:$B$21,"TY3",MTPCapital!AG$3:AG$21)-SUMIF(MTPCapital!$B$3:$B$21,"GR3",MTPCapital!AG$3:AG$21)-SUMIF(MTPCapital!$A$3:$A$21,"CR",MTPCapital!AG$3:AG$21)-SUMIF(MTPCapital!$B$3:$B$21,"GH1",MTPCapital!AG$3:AG$21)</f>
        <v>139312.45281492861</v>
      </c>
    </row>
    <row r="165" spans="2:33" x14ac:dyDescent="0.3">
      <c r="B165" s="24" t="str">
        <f t="shared" si="91"/>
        <v>Retire TY GR and CR</v>
      </c>
      <c r="C165" s="23">
        <f t="shared" si="90"/>
        <v>800.10439358276005</v>
      </c>
      <c r="D165" s="8">
        <f>SUM(MTPCapital!D$3:D$21)</f>
        <v>4777.7833600000004</v>
      </c>
      <c r="E165" s="8">
        <f>SUM(MTPCapital!E$3:E$21)</f>
        <v>11562.255943999999</v>
      </c>
      <c r="F165" s="8">
        <f>SUM(MTPCapital!F$3:F$21)</f>
        <v>18173.3710426</v>
      </c>
      <c r="G165" s="8">
        <f>SUM(MTPCapital!G$3:G$21)</f>
        <v>24636.999018664996</v>
      </c>
      <c r="H165" s="8">
        <f>SUM(MTPCapital!H$3:H$21)</f>
        <v>30975.80529413162</v>
      </c>
      <c r="I165" s="8">
        <f>SUM(MTPCapital!I$3:I$21)-SUMIF(MTPCapital!$B$3:$B$21,"TY3",MTPCapital!I$3:I$21)-SUMIF(MTPCapital!$A$3:$A$21,"GR",MTPCapital!I$3:I$21)-SUMIF(MTPCapital!$A$3:$A$21,"CR",MTPCapital!I$3:I$21)</f>
        <v>33251.062087297469</v>
      </c>
      <c r="J165" s="8">
        <f>SUM(MTPCapital!J$3:J$21)-SUMIF(MTPCapital!$B$3:$B$21,"TY3",MTPCapital!J$3:J$21)-SUMIF(MTPCapital!$A$3:$A$21,"GR",MTPCapital!J$3:J$21)-SUMIF(MTPCapital!$A$3:$A$21,"CR",MTPCapital!J$3:J$21)</f>
        <v>38735.171939479893</v>
      </c>
      <c r="K165" s="8">
        <f>SUM(MTPCapital!K$3:K$21)-SUMIF(MTPCapital!$B$3:$B$21,"TY3",MTPCapital!K$3:K$21)-SUMIF(MTPCapital!$A$3:$A$21,"GR",MTPCapital!K$3:K$21)-SUMIF(MTPCapital!$A$3:$A$21,"CR",MTPCapital!K$3:K$21)</f>
        <v>44132.783437966908</v>
      </c>
      <c r="L165" s="8">
        <f>SUM(MTPCapital!L$3:L$21)-SUMIF(MTPCapital!$B$3:$B$21,"TY3",MTPCapital!L$3:L$21)-SUMIF(MTPCapital!$A$3:$A$21,"GR",MTPCapital!L$3:L$21)-SUMIF(MTPCapital!$A$3:$A$21,"CR",MTPCapital!L$3:L$21)</f>
        <v>49441.734023916077</v>
      </c>
      <c r="M165" s="8">
        <f>SUM(MTPCapital!M$3:M$21)-SUMIF(MTPCapital!$B$3:$B$21,"TY3",MTPCapital!M$3:M$21)-SUMIF(MTPCapital!$A$3:$A$21,"GR",MTPCapital!M$3:M$21)-SUMIF(MTPCapital!$A$3:$A$21,"CR",MTPCapital!M$3:M$21)</f>
        <v>54659.80517451396</v>
      </c>
      <c r="N165" s="8">
        <f>SUM(MTPCapital!N$3:N$21)-SUMIF(MTPCapital!$B$3:$B$21,"TY3",MTPCapital!N$3:N$21)-SUMIF(MTPCapital!$A$3:$A$21,"GR",MTPCapital!N$3:N$21)-SUMIF(MTPCapital!$A$3:$A$21,"CR",MTPCapital!N$3:N$21)</f>
        <v>59784.726903876821</v>
      </c>
      <c r="O165" s="8">
        <f>SUM(MTPCapital!O$3:O$21)-SUMIF(MTPCapital!$B$3:$B$21,"TY3",MTPCapital!O$3:O$21)-SUMIF(MTPCapital!$A$3:$A$21,"GR",MTPCapital!O$3:O$21)-SUMIF(MTPCapital!$A$3:$A$21,"CR",MTPCapital!O$3:O$21)</f>
        <v>64814.170576473713</v>
      </c>
      <c r="P165" s="8">
        <f>SUM(MTPCapital!P$3:P$21)-SUMIF(MTPCapital!$B$3:$B$21,"TY3",MTPCapital!P$3:P$21)-SUMIF(MTPCapital!$A$3:$A$21,"GR",MTPCapital!P$3:P$21)-SUMIF(MTPCapital!$A$3:$A$21,"CR",MTPCapital!P$3:P$21)</f>
        <v>69753.530140885603</v>
      </c>
      <c r="Q165" s="8">
        <f>SUM(MTPCapital!Q$3:Q$21)-SUMIF(MTPCapital!$B$3:$B$21,"TY3",MTPCapital!Q$3:Q$21)-SUMIF(MTPCapital!$A$3:$A$21,"GR",MTPCapital!Q$3:Q$21)-SUMIF(MTPCapital!$A$3:$A$21,"CR",MTPCapital!Q$3:Q$21)</f>
        <v>74666.964294407691</v>
      </c>
      <c r="R165" s="8">
        <f>SUM(MTPCapital!R$3:R$21)-SUMIF(MTPCapital!$B$3:$B$21,"TY3",MTPCapital!R$3:R$21)-SUMIF(MTPCapital!$A$3:$A$21,"GR",MTPCapital!R$3:R$21)-SUMIF(MTPCapital!$A$3:$A$21,"CR",MTPCapital!R$3:R$21)</f>
        <v>79612.45400176791</v>
      </c>
      <c r="S165" s="8">
        <f>SUM(MTPCapital!S$3:S$21)-SUMIF(MTPCapital!$B$3:$B$21,"TY3",MTPCapital!S$3:S$21)-SUMIF(MTPCapital!$A$3:$A$21,"GR",MTPCapital!S$3:S$21)-SUMIF(MTPCapital!$A$3:$A$21,"CR",MTPCapital!S$3:S$21)</f>
        <v>84590.799451812098</v>
      </c>
      <c r="T165" s="8">
        <f>SUM(MTPCapital!T$3:T$21)-SUMIF(MTPCapital!$B$3:$B$21,"TY3",MTPCapital!T$3:T$21)-SUMIF(MTPCapital!$A$3:$A$21,"GR",MTPCapital!T$3:T$21)-SUMIF(MTPCapital!$A$3:$A$21,"CR",MTPCapital!T$3:T$21)</f>
        <v>89602.8231381074</v>
      </c>
      <c r="U165" s="8">
        <f>SUM(MTPCapital!U$3:U$21)-SUMIF(MTPCapital!$B$3:$B$21,"TY3",MTPCapital!U$3:U$21)-SUMIF(MTPCapital!$A$3:$A$21,"GR",MTPCapital!U$3:U$21)-SUMIF(MTPCapital!$A$3:$A$21,"CR",MTPCapital!U$3:U$21)</f>
        <v>94649.365616560084</v>
      </c>
      <c r="V165" s="8">
        <f>SUM(MTPCapital!V$3:V$21)-SUMIF(MTPCapital!$B$3:$B$21,"TY3",MTPCapital!V$3:V$21)-SUMIF(MTPCapital!$A$3:$A$21,"GR",MTPCapital!V$3:V$21)-SUMIF(MTPCapital!$A$3:$A$21,"CR",MTPCapital!V$3:V$21)</f>
        <v>99731.290656974073</v>
      </c>
      <c r="W165" s="8">
        <f>SUM(MTPCapital!W$3:W$21)-SUMIF(MTPCapital!$B$3:$B$21,"TY3",MTPCapital!W$3:W$21)-SUMIF(MTPCapital!$A$3:$A$21,"GR",MTPCapital!W$3:W$21)-SUMIF(MTPCapital!$A$3:$A$21,"CR",MTPCapital!W$3:W$21)</f>
        <v>104849.48312339839</v>
      </c>
      <c r="X165" s="8">
        <f>SUM(MTPCapital!X$3:X$21)-SUMIF(MTPCapital!$B$3:$B$21,"TY3",MTPCapital!X$3:X$21)-SUMIF(MTPCapital!$A$3:$A$21,"GR",MTPCapital!X$3:X$21)-SUMIF(MTPCapital!$A$3:$A$21,"CR",MTPCapital!X$3:X$21)</f>
        <v>110004.84940148334</v>
      </c>
      <c r="Y165" s="8">
        <f>SUM(MTPCapital!Y$3:Y$21)-SUMIF(MTPCapital!$B$3:$B$21,"TY3",MTPCapital!Y$3:Y$21)-SUMIF(MTPCapital!$A$3:$A$21,"GR",MTPCapital!Y$3:Y$21)-SUMIF(MTPCapital!$A$3:$A$21,"CR",MTPCapital!Y$3:Y$21)</f>
        <v>115198.31883652043</v>
      </c>
      <c r="Z165" s="8">
        <f>SUM(MTPCapital!Z$3:Z$21)-SUMIF(MTPCapital!$B$3:$B$21,"TY3",MTPCapital!Z$3:Z$21)-SUMIF(MTPCapital!$A$3:$A$21,"GR",MTPCapital!Z$3:Z$21)-SUMIF(MTPCapital!$A$3:$A$21,"CR",MTPCapital!Z$3:Z$21)</f>
        <v>120430.84310743345</v>
      </c>
      <c r="AA165" s="8">
        <f>SUM(MTPCapital!AA$3:AA$21)-SUMIF(MTPCapital!$B$3:$B$21,"TY3",MTPCapital!AA$3:AA$21)-SUMIF(MTPCapital!$A$3:$A$21,"GR",MTPCapital!AA$3:AA$21)-SUMIF(MTPCapital!$A$3:$A$21,"CR",MTPCapital!AA$3:AA$21)</f>
        <v>125703.39968511926</v>
      </c>
      <c r="AB165" s="8">
        <f>SUM(MTPCapital!AB$3:AB$21)-SUMIF(MTPCapital!$B$3:$B$21,"TY3",MTPCapital!AB$3:AB$21)-SUMIF(MTPCapital!$A$3:$A$21,"GR",MTPCapital!AB$3:AB$21)-SUMIF(MTPCapital!$A$3:$A$21,"CR",MTPCapital!AB$3:AB$21)</f>
        <v>131016.98927724728</v>
      </c>
      <c r="AC165" s="8">
        <f>SUM(MTPCapital!AC$3:AC$21)-SUMIF(MTPCapital!$B$3:$B$21,"TY3",MTPCapital!AC$3:AC$21)-SUMIF(MTPCapital!$A$3:$A$21,"GR",MTPCapital!AC$3:AC$21)-SUMIF(MTPCapital!$A$3:$A$21,"CR",MTPCapital!AC$3:AC$21)</f>
        <v>136372.63770917841</v>
      </c>
      <c r="AD165" s="8">
        <f>SUM(MTPCapital!AD$3:AD$21)-SUMIF(MTPCapital!$B$3:$B$21,"TY3",MTPCapital!AD$3:AD$21)-SUMIF(MTPCapital!$A$3:$A$21,"GR",MTPCapital!AD$3:AD$21)-SUMIF(MTPCapital!$A$3:$A$21,"CR",MTPCapital!AD$3:AD$21)</f>
        <v>141157.21733087741</v>
      </c>
      <c r="AE165" s="8">
        <f>SUM(MTPCapital!AE$3:AE$21)-SUMIF(MTPCapital!$B$3:$B$21,"TY3",MTPCapital!AE$3:AE$21)-SUMIF(MTPCapital!$A$3:$A$21,"GR",MTPCapital!AE$3:AE$21)-SUMIF(MTPCapital!$A$3:$A$21,"CR",MTPCapital!AE$3:AE$21)</f>
        <v>146010.18144311878</v>
      </c>
      <c r="AF165" s="8">
        <f>SUM(MTPCapital!AF$3:AF$21)-SUMIF(MTPCapital!$B$3:$B$21,"TY3",MTPCapital!AF$3:AF$21)-SUMIF(MTPCapital!$A$3:$A$21,"GR",MTPCapital!AF$3:AF$21)-SUMIF(MTPCapital!$A$3:$A$21,"CR",MTPCapital!AF$3:AF$21)</f>
        <v>150933.24015816624</v>
      </c>
      <c r="AG165" s="8">
        <f>SUM(MTPCapital!AG$3:AG$21)-SUMIF(MTPCapital!$B$3:$B$21,"TY3",MTPCapital!AG$3:AG$21)-SUMIF(MTPCapital!$A$3:$A$21,"GR",MTPCapital!AG$3:AG$21)-SUMIF(MTPCapital!$A$3:$A$21,"CR",MTPCapital!AG$3:AG$21)</f>
        <v>155928.14584108989</v>
      </c>
    </row>
    <row r="166" spans="2:33" x14ac:dyDescent="0.3">
      <c r="B166" s="24" t="str">
        <f t="shared" si="91"/>
        <v>Retire TY GR CR and MC4</v>
      </c>
      <c r="C166" s="23">
        <f t="shared" si="90"/>
        <v>715.47996991361424</v>
      </c>
      <c r="D166" s="8">
        <f>SUM(MTPCapital!D$3:D$21)</f>
        <v>4777.7833600000004</v>
      </c>
      <c r="E166" s="8">
        <f>SUM(MTPCapital!E$3:E$21)</f>
        <v>11562.255943999999</v>
      </c>
      <c r="F166" s="8">
        <f>SUM(MTPCapital!F$3:F$21)</f>
        <v>18173.3710426</v>
      </c>
      <c r="G166" s="8">
        <f>SUM(MTPCapital!G$3:G$21)</f>
        <v>24636.999018664996</v>
      </c>
      <c r="H166" s="8">
        <f>SUM(MTPCapital!H$3:H$21)</f>
        <v>30975.80529413162</v>
      </c>
      <c r="I166" s="8">
        <f>SUM(MTPCapital!I$3:I$21)-SUMIF(MTPCapital!$B$3:$B$21,"TY3",MTPCapital!I$3:I$21)-SUMIF(MTPCapital!$A$3:$A$21,"GR",MTPCapital!I$3:I$21)-SUMIF(MTPCapital!$A$3:$A$21,"CR",MTPCapital!I$3:I$21)-SUMIF(MTPCapital!$B$3:$B$21,"MC4",MTPCapital!I$3:I$21)</f>
        <v>29320.302444823956</v>
      </c>
      <c r="J166" s="8">
        <f>SUM(MTPCapital!J$3:J$21)-SUMIF(MTPCapital!$B$3:$B$21,"TY3",MTPCapital!J$3:J$21)-SUMIF(MTPCapital!$A$3:$A$21,"GR",MTPCapital!J$3:J$21)-SUMIF(MTPCapital!$A$3:$A$21,"CR",MTPCapital!J$3:J$21)-SUMIF(MTPCapital!$B$3:$B$21,"MC4",MTPCapital!J$3:J$21)</f>
        <v>34154.404664640198</v>
      </c>
      <c r="K166" s="8">
        <f>SUM(MTPCapital!K$3:K$21)-SUMIF(MTPCapital!$B$3:$B$21,"TY3",MTPCapital!K$3:K$21)-SUMIF(MTPCapital!$A$3:$A$21,"GR",MTPCapital!K$3:K$21)-SUMIF(MTPCapital!$A$3:$A$21,"CR",MTPCapital!K$3:K$21)-SUMIF(MTPCapital!$B$3:$B$21,"MC4",MTPCapital!K$3:K$21)</f>
        <v>38913.402952723613</v>
      </c>
      <c r="L166" s="8">
        <f>SUM(MTPCapital!L$3:L$21)-SUMIF(MTPCapital!$B$3:$B$21,"TY3",MTPCapital!L$3:L$21)-SUMIF(MTPCapital!$A$3:$A$21,"GR",MTPCapital!L$3:L$21)-SUMIF(MTPCapital!$A$3:$A$21,"CR",MTPCapital!L$3:L$21)-SUMIF(MTPCapital!$B$3:$B$21,"MC4",MTPCapital!L$3:L$21)</f>
        <v>43595.419610780824</v>
      </c>
      <c r="M166" s="8">
        <f>SUM(MTPCapital!M$3:M$21)-SUMIF(MTPCapital!$B$3:$B$21,"TY3",MTPCapital!M$3:M$21)-SUMIF(MTPCapital!$A$3:$A$21,"GR",MTPCapital!M$3:M$21)-SUMIF(MTPCapital!$A$3:$A$21,"CR",MTPCapital!M$3:M$21)-SUMIF(MTPCapital!$B$3:$B$21,"MC4",MTPCapital!M$3:M$21)</f>
        <v>48198.52842211011</v>
      </c>
      <c r="N166" s="8">
        <f>SUM(MTPCapital!N$3:N$21)-SUMIF(MTPCapital!$B$3:$B$21,"TY3",MTPCapital!N$3:N$21)-SUMIF(MTPCapital!$A$3:$A$21,"GR",MTPCapital!N$3:N$21)-SUMIF(MTPCapital!$A$3:$A$21,"CR",MTPCapital!N$3:N$21)-SUMIF(MTPCapital!$B$3:$B$21,"MC4",MTPCapital!N$3:N$21)</f>
        <v>52720.758366494396</v>
      </c>
      <c r="O166" s="8">
        <f>SUM(MTPCapital!O$3:O$21)-SUMIF(MTPCapital!$B$3:$B$21,"TY3",MTPCapital!O$3:O$21)-SUMIF(MTPCapital!$A$3:$A$21,"GR",MTPCapital!O$3:O$21)-SUMIF(MTPCapital!$A$3:$A$21,"CR",MTPCapital!O$3:O$21)-SUMIF(MTPCapital!$B$3:$B$21,"MC4",MTPCapital!O$3:O$21)</f>
        <v>57160.087572259989</v>
      </c>
      <c r="P166" s="8">
        <f>SUM(MTPCapital!P$3:P$21)-SUMIF(MTPCapital!$B$3:$B$21,"TY3",MTPCapital!P$3:P$21)-SUMIF(MTPCapital!$A$3:$A$21,"GR",MTPCapital!P$3:P$21)-SUMIF(MTPCapital!$A$3:$A$21,"CR",MTPCapital!P$3:P$21)-SUMIF(MTPCapital!$B$3:$B$21,"MC4",MTPCapital!P$3:P$21)</f>
        <v>61522.224420941537</v>
      </c>
      <c r="Q166" s="8">
        <f>SUM(MTPCapital!Q$3:Q$21)-SUMIF(MTPCapital!$B$3:$B$21,"TY3",MTPCapital!Q$3:Q$21)-SUMIF(MTPCapital!$A$3:$A$21,"GR",MTPCapital!Q$3:Q$21)-SUMIF(MTPCapital!$A$3:$A$21,"CR",MTPCapital!Q$3:Q$21)-SUMIF(MTPCapital!$B$3:$B$21,"MC4",MTPCapital!Q$3:Q$21)</f>
        <v>65864.235988530243</v>
      </c>
      <c r="R166" s="8">
        <f>SUM(MTPCapital!R$3:R$21)-SUMIF(MTPCapital!$B$3:$B$21,"TY3",MTPCapital!R$3:R$21)-SUMIF(MTPCapital!$A$3:$A$21,"GR",MTPCapital!R$3:R$21)-SUMIF(MTPCapital!$A$3:$A$21,"CR",MTPCapital!R$3:R$21)-SUMIF(MTPCapital!$B$3:$B$21,"MC4",MTPCapital!R$3:R$21)</f>
        <v>70236.834003868527</v>
      </c>
      <c r="S166" s="8">
        <f>SUM(MTPCapital!S$3:S$21)-SUMIF(MTPCapital!$B$3:$B$21,"TY3",MTPCapital!S$3:S$21)-SUMIF(MTPCapital!$A$3:$A$21,"GR",MTPCapital!S$3:S$21)-SUMIF(MTPCapital!$A$3:$A$21,"CR",MTPCapital!S$3:S$21)-SUMIF(MTPCapital!$B$3:$B$21,"MC4",MTPCapital!S$3:S$21)</f>
        <v>74640.782252198929</v>
      </c>
      <c r="T166" s="8">
        <f>SUM(MTPCapital!T$3:T$21)-SUMIF(MTPCapital!$B$3:$B$21,"TY3",MTPCapital!T$3:T$21)-SUMIF(MTPCapital!$A$3:$A$21,"GR",MTPCapital!T$3:T$21)-SUMIF(MTPCapital!$A$3:$A$21,"CR",MTPCapital!T$3:T$21)-SUMIF(MTPCapital!$B$3:$B$21,"MC4",MTPCapital!T$3:T$21)</f>
        <v>79076.865265297383</v>
      </c>
      <c r="U166" s="8">
        <f>SUM(MTPCapital!U$3:U$21)-SUMIF(MTPCapital!$B$3:$B$21,"TY3",MTPCapital!U$3:U$21)-SUMIF(MTPCapital!$A$3:$A$21,"GR",MTPCapital!U$3:U$21)-SUMIF(MTPCapital!$A$3:$A$21,"CR",MTPCapital!U$3:U$21)-SUMIF(MTPCapital!$B$3:$B$21,"MC4",MTPCapital!U$3:U$21)</f>
        <v>83545.885174307536</v>
      </c>
      <c r="V166" s="8">
        <f>SUM(MTPCapital!V$3:V$21)-SUMIF(MTPCapital!$B$3:$B$21,"TY3",MTPCapital!V$3:V$21)-SUMIF(MTPCapital!$A$3:$A$21,"GR",MTPCapital!V$3:V$21)-SUMIF(MTPCapital!$A$3:$A$21,"CR",MTPCapital!V$3:V$21)-SUMIF(MTPCapital!$B$3:$B$21,"MC4",MTPCapital!V$3:V$21)</f>
        <v>88048.666201627158</v>
      </c>
      <c r="W166" s="8">
        <f>SUM(MTPCapital!W$3:W$21)-SUMIF(MTPCapital!$B$3:$B$21,"TY3",MTPCapital!W$3:W$21)-SUMIF(MTPCapital!$A$3:$A$21,"GR",MTPCapital!W$3:W$21)-SUMIF(MTPCapital!$A$3:$A$21,"CR",MTPCapital!W$3:W$21)-SUMIF(MTPCapital!$B$3:$B$21,"MC4",MTPCapital!W$3:W$21)</f>
        <v>92586.052642809111</v>
      </c>
      <c r="X166" s="8">
        <f>SUM(MTPCapital!X$3:X$21)-SUMIF(MTPCapital!$B$3:$B$21,"TY3",MTPCapital!X$3:X$21)-SUMIF(MTPCapital!$A$3:$A$21,"GR",MTPCapital!X$3:X$21)-SUMIF(MTPCapital!$A$3:$A$21,"CR",MTPCapital!X$3:X$21)-SUMIF(MTPCapital!$B$3:$B$21,"MC4",MTPCapital!X$3:X$21)</f>
        <v>97158.909365604879</v>
      </c>
      <c r="Y166" s="8">
        <f>SUM(MTPCapital!Y$3:Y$21)-SUMIF(MTPCapital!$B$3:$B$21,"TY3",MTPCapital!Y$3:Y$21)-SUMIF(MTPCapital!$A$3:$A$21,"GR",MTPCapital!Y$3:Y$21)-SUMIF(MTPCapital!$A$3:$A$21,"CR",MTPCapital!Y$3:Y$21)-SUMIF(MTPCapital!$B$3:$B$21,"MC4",MTPCapital!Y$3:Y$21)</f>
        <v>101768.12315945968</v>
      </c>
      <c r="Z166" s="8">
        <f>SUM(MTPCapital!Z$3:Z$21)-SUMIF(MTPCapital!$B$3:$B$21,"TY3",MTPCapital!Z$3:Z$21)-SUMIF(MTPCapital!$A$3:$A$21,"GR",MTPCapital!Z$3:Z$21)-SUMIF(MTPCapital!$A$3:$A$21,"CR",MTPCapital!Z$3:Z$21)-SUMIF(MTPCapital!$B$3:$B$21,"MC4",MTPCapital!Z$3:Z$21)</f>
        <v>106414.60201874509</v>
      </c>
      <c r="AA166" s="8">
        <f>SUM(MTPCapital!AA$3:AA$21)-SUMIF(MTPCapital!$B$3:$B$21,"TY3",MTPCapital!AA$3:AA$21)-SUMIF(MTPCapital!$A$3:$A$21,"GR",MTPCapital!AA$3:AA$21)-SUMIF(MTPCapital!$A$3:$A$21,"CR",MTPCapital!AA$3:AA$21)-SUMIF(MTPCapital!$B$3:$B$21,"MC4",MTPCapital!AA$3:AA$21)</f>
        <v>111099.27863769195</v>
      </c>
      <c r="AB166" s="8">
        <f>SUM(MTPCapital!AB$3:AB$21)-SUMIF(MTPCapital!$B$3:$B$21,"TY3",MTPCapital!AB$3:AB$21)-SUMIF(MTPCapital!$A$3:$A$21,"GR",MTPCapital!AB$3:AB$21)-SUMIF(MTPCapital!$A$3:$A$21,"CR",MTPCapital!AB$3:AB$21)-SUMIF(MTPCapital!$B$3:$B$21,"MC4",MTPCapital!AB$3:AB$21)</f>
        <v>115823.10789269679</v>
      </c>
      <c r="AC166" s="8">
        <f>SUM(MTPCapital!AC$3:AC$21)-SUMIF(MTPCapital!$B$3:$B$21,"TY3",MTPCapital!AC$3:AC$21)-SUMIF(MTPCapital!$A$3:$A$21,"GR",MTPCapital!AC$3:AC$21)-SUMIF(MTPCapital!$A$3:$A$21,"CR",MTPCapital!AC$3:AC$21)-SUMIF(MTPCapital!$B$3:$B$21,"MC4",MTPCapital!AC$3:AC$21)</f>
        <v>120587.0685996609</v>
      </c>
      <c r="AD166" s="8">
        <f>SUM(MTPCapital!AD$3:AD$21)-SUMIF(MTPCapital!$B$3:$B$21,"TY3",MTPCapital!AD$3:AD$21)-SUMIF(MTPCapital!$A$3:$A$21,"GR",MTPCapital!AD$3:AD$21)-SUMIF(MTPCapital!$A$3:$A$21,"CR",MTPCapital!AD$3:AD$21)-SUMIF(MTPCapital!$B$3:$B$21,"MC4",MTPCapital!AD$3:AD$21)</f>
        <v>124977.00900043688</v>
      </c>
      <c r="AE166" s="8">
        <f>SUM(MTPCapital!AE$3:AE$21)-SUMIF(MTPCapital!$B$3:$B$21,"TY3",MTPCapital!AE$3:AE$21)-SUMIF(MTPCapital!$A$3:$A$21,"GR",MTPCapital!AE$3:AE$21)-SUMIF(MTPCapital!$A$3:$A$21,"CR",MTPCapital!AE$3:AE$21)-SUMIF(MTPCapital!$B$3:$B$21,"MC4",MTPCapital!AE$3:AE$21)</f>
        <v>129425.46791123215</v>
      </c>
      <c r="AF166" s="8">
        <f>SUM(MTPCapital!AF$3:AF$21)-SUMIF(MTPCapital!$B$3:$B$21,"TY3",MTPCapital!AF$3:AF$21)-SUMIF(MTPCapital!$A$3:$A$21,"GR",MTPCapital!AF$3:AF$21)-SUMIF(MTPCapital!$A$3:$A$21,"CR",MTPCapital!AF$3:AF$21)-SUMIF(MTPCapital!$B$3:$B$21,"MC4",MTPCapital!AF$3:AF$21)</f>
        <v>133933.90879479737</v>
      </c>
      <c r="AG166" s="8">
        <f>SUM(MTPCapital!AG$3:AG$21)-SUMIF(MTPCapital!$B$3:$B$21,"TY3",MTPCapital!AG$3:AG$21)-SUMIF(MTPCapital!$A$3:$A$21,"GR",MTPCapital!AG$3:AG$21)-SUMIF(MTPCapital!$A$3:$A$21,"CR",MTPCapital!AG$3:AG$21)-SUMIF(MTPCapital!$B$3:$B$21,"MC4",MTPCapital!AG$3:AG$21)</f>
        <v>138503.83120045171</v>
      </c>
    </row>
    <row r="167" spans="2:33" x14ac:dyDescent="0.3">
      <c r="B167" s="24" t="str">
        <f t="shared" si="91"/>
        <v>Retire TY GR CR and TC1</v>
      </c>
      <c r="C167" s="23">
        <f t="shared" si="90"/>
        <v>781.27543811326632</v>
      </c>
      <c r="D167" s="8">
        <f>SUM(MTPCapital!D$3:D$21)</f>
        <v>4777.7833600000004</v>
      </c>
      <c r="E167" s="8">
        <f>SUM(MTPCapital!E$3:E$21)</f>
        <v>11562.255943999999</v>
      </c>
      <c r="F167" s="8">
        <f>SUM(MTPCapital!F$3:F$21)</f>
        <v>18173.3710426</v>
      </c>
      <c r="G167" s="8">
        <f>SUM(MTPCapital!G$3:G$21)</f>
        <v>24636.999018664996</v>
      </c>
      <c r="H167" s="8">
        <f>SUM(MTPCapital!H$3:H$21)</f>
        <v>30975.80529413162</v>
      </c>
      <c r="I167" s="8">
        <f>SUM(MTPCapital!I$3:I$21)-SUMIF(MTPCapital!$B$3:$B$21,"TY3",MTPCapital!I$3:I$21)-SUMIF(MTPCapital!$A$3:$A$21,"GR",MTPCapital!I$3:I$21)-SUMIF(MTPCapital!$A$3:$A$21,"CR",MTPCapital!I$3:I$21)-SUMIF(MTPCapital!$B$3:$B$21,"TC1",MTPCapital!I$3:I$21)</f>
        <v>32396.269377235189</v>
      </c>
      <c r="J167" s="8">
        <f>SUM(MTPCapital!J$3:J$21)-SUMIF(MTPCapital!$B$3:$B$21,"TY3",MTPCapital!J$3:J$21)-SUMIF(MTPCapital!$A$3:$A$21,"GR",MTPCapital!J$3:J$21)-SUMIF(MTPCapital!$A$3:$A$21,"CR",MTPCapital!J$3:J$21)-SUMIF(MTPCapital!$B$3:$B$21,"TC1",MTPCapital!J$3:J$21)</f>
        <v>37739.525657803395</v>
      </c>
      <c r="K167" s="8">
        <f>SUM(MTPCapital!K$3:K$21)-SUMIF(MTPCapital!$B$3:$B$21,"TY3",MTPCapital!K$3:K$21)-SUMIF(MTPCapital!$A$3:$A$21,"GR",MTPCapital!K$3:K$21)-SUMIF(MTPCapital!$A$3:$A$21,"CR",MTPCapital!K$3:K$21)-SUMIF(MTPCapital!$B$3:$B$21,"TC1",MTPCapital!K$3:K$21)</f>
        <v>42998.192749784976</v>
      </c>
      <c r="L167" s="8">
        <f>SUM(MTPCapital!L$3:L$21)-SUMIF(MTPCapital!$B$3:$B$21,"TY3",MTPCapital!L$3:L$21)-SUMIF(MTPCapital!$A$3:$A$21,"GR",MTPCapital!L$3:L$21)-SUMIF(MTPCapital!$A$3:$A$21,"CR",MTPCapital!L$3:L$21)-SUMIF(MTPCapital!$B$3:$B$21,"TC1",MTPCapital!L$3:L$21)</f>
        <v>48170.155823465218</v>
      </c>
      <c r="M167" s="8">
        <f>SUM(MTPCapital!M$3:M$21)-SUMIF(MTPCapital!$B$3:$B$21,"TY3",MTPCapital!M$3:M$21)-SUMIF(MTPCapital!$A$3:$A$21,"GR",MTPCapital!M$3:M$21)-SUMIF(MTPCapital!$A$3:$A$21,"CR",MTPCapital!M$3:M$21)-SUMIF(MTPCapital!$B$3:$B$21,"TC1",MTPCapital!M$3:M$21)</f>
        <v>53253.245278386596</v>
      </c>
      <c r="N167" s="8">
        <f>SUM(MTPCapital!N$3:N$21)-SUMIF(MTPCapital!$B$3:$B$21,"TY3",MTPCapital!N$3:N$21)-SUMIF(MTPCapital!$A$3:$A$21,"GR",MTPCapital!N$3:N$21)-SUMIF(MTPCapital!$A$3:$A$21,"CR",MTPCapital!N$3:N$21)-SUMIF(MTPCapital!$B$3:$B$21,"TC1",MTPCapital!N$3:N$21)</f>
        <v>58245.241274080181</v>
      </c>
      <c r="O167" s="8">
        <f>SUM(MTPCapital!O$3:O$21)-SUMIF(MTPCapital!$B$3:$B$21,"TY3",MTPCapital!O$3:O$21)-SUMIF(MTPCapital!$A$3:$A$21,"GR",MTPCapital!O$3:O$21)-SUMIF(MTPCapital!$A$3:$A$21,"CR",MTPCapital!O$3:O$21)-SUMIF(MTPCapital!$B$3:$B$21,"TC1",MTPCapital!O$3:O$21)</f>
        <v>63143.86653297078</v>
      </c>
      <c r="P167" s="8">
        <f>SUM(MTPCapital!P$3:P$21)-SUMIF(MTPCapital!$B$3:$B$21,"TY3",MTPCapital!P$3:P$21)-SUMIF(MTPCapital!$A$3:$A$21,"GR",MTPCapital!P$3:P$21)-SUMIF(MTPCapital!$A$3:$A$21,"CR",MTPCapital!P$3:P$21)-SUMIF(MTPCapital!$B$3:$B$21,"TC1",MTPCapital!P$3:P$21)</f>
        <v>67954.567727732865</v>
      </c>
      <c r="Q167" s="8">
        <f>SUM(MTPCapital!Q$3:Q$21)-SUMIF(MTPCapital!$B$3:$B$21,"TY3",MTPCapital!Q$3:Q$21)-SUMIF(MTPCapital!$A$3:$A$21,"GR",MTPCapital!Q$3:Q$21)-SUMIF(MTPCapital!$A$3:$A$21,"CR",MTPCapital!Q$3:Q$21)-SUMIF(MTPCapital!$B$3:$B$21,"TC1",MTPCapital!Q$3:Q$21)</f>
        <v>72739.794688308117</v>
      </c>
      <c r="R167" s="8">
        <f>SUM(MTPCapital!R$3:R$21)-SUMIF(MTPCapital!$B$3:$B$21,"TY3",MTPCapital!R$3:R$21)-SUMIF(MTPCapital!$A$3:$A$21,"GR",MTPCapital!R$3:R$21)-SUMIF(MTPCapital!$A$3:$A$21,"CR",MTPCapital!R$3:R$21)-SUMIF(MTPCapital!$B$3:$B$21,"TC1",MTPCapital!R$3:R$21)</f>
        <v>77555.776708198246</v>
      </c>
      <c r="S167" s="8">
        <f>SUM(MTPCapital!S$3:S$21)-SUMIF(MTPCapital!$B$3:$B$21,"TY3",MTPCapital!S$3:S$21)-SUMIF(MTPCapital!$A$3:$A$21,"GR",MTPCapital!S$3:S$21)-SUMIF(MTPCapital!$A$3:$A$21,"CR",MTPCapital!S$3:S$21)-SUMIF(MTPCapital!$B$3:$B$21,"TC1",MTPCapital!S$3:S$21)</f>
        <v>82403.281504980449</v>
      </c>
      <c r="T167" s="8">
        <f>SUM(MTPCapital!T$3:T$21)-SUMIF(MTPCapital!$B$3:$B$21,"TY3",MTPCapital!T$3:T$21)-SUMIF(MTPCapital!$A$3:$A$21,"GR",MTPCapital!T$3:T$21)-SUMIF(MTPCapital!$A$3:$A$21,"CR",MTPCapital!T$3:T$21)-SUMIF(MTPCapital!$B$3:$B$21,"TC1",MTPCapital!T$3:T$21)</f>
        <v>87283.098206982642</v>
      </c>
      <c r="U167" s="8">
        <f>SUM(MTPCapital!U$3:U$21)-SUMIF(MTPCapital!$B$3:$B$21,"TY3",MTPCapital!U$3:U$21)-SUMIF(MTPCapital!$A$3:$A$21,"GR",MTPCapital!U$3:U$21)-SUMIF(MTPCapital!$A$3:$A$21,"CR",MTPCapital!U$3:U$21)-SUMIF(MTPCapital!$B$3:$B$21,"TC1",MTPCapital!U$3:U$21)</f>
        <v>92196.033211835311</v>
      </c>
      <c r="V167" s="8">
        <f>SUM(MTPCapital!V$3:V$21)-SUMIF(MTPCapital!$B$3:$B$21,"TY3",MTPCapital!V$3:V$21)-SUMIF(MTPCapital!$A$3:$A$21,"GR",MTPCapital!V$3:V$21)-SUMIF(MTPCapital!$A$3:$A$21,"CR",MTPCapital!V$3:V$21)-SUMIF(MTPCapital!$B$3:$B$21,"TC1",MTPCapital!V$3:V$21)</f>
        <v>97142.915318204148</v>
      </c>
      <c r="W167" s="8">
        <f>SUM(MTPCapital!W$3:W$21)-SUMIF(MTPCapital!$B$3:$B$21,"TY3",MTPCapital!W$3:W$21)-SUMIF(MTPCapital!$A$3:$A$21,"GR",MTPCapital!W$3:W$21)-SUMIF(MTPCapital!$A$3:$A$21,"CR",MTPCapital!W$3:W$21)-SUMIF(MTPCapital!$B$3:$B$21,"TC1",MTPCapital!W$3:W$21)</f>
        <v>102124.5934625326</v>
      </c>
      <c r="X167" s="8">
        <f>SUM(MTPCapital!X$3:X$21)-SUMIF(MTPCapital!$B$3:$B$21,"TY3",MTPCapital!X$3:X$21)-SUMIF(MTPCapital!$A$3:$A$21,"GR",MTPCapital!X$3:X$21)-SUMIF(MTPCapital!$A$3:$A$21,"CR",MTPCapital!X$3:X$21)-SUMIF(MTPCapital!$B$3:$B$21,"TC1",MTPCapital!X$3:X$21)</f>
        <v>107141.93728686415</v>
      </c>
      <c r="Y167" s="8">
        <f>SUM(MTPCapital!Y$3:Y$21)-SUMIF(MTPCapital!$B$3:$B$21,"TY3",MTPCapital!Y$3:Y$21)-SUMIF(MTPCapital!$A$3:$A$21,"GR",MTPCapital!Y$3:Y$21)-SUMIF(MTPCapital!$A$3:$A$21,"CR",MTPCapital!Y$3:Y$21)-SUMIF(MTPCapital!$B$3:$B$21,"TC1",MTPCapital!Y$3:Y$21)</f>
        <v>112195.83839210443</v>
      </c>
      <c r="Z167" s="8">
        <f>SUM(MTPCapital!Z$3:Z$21)-SUMIF(MTPCapital!$B$3:$B$21,"TY3",MTPCapital!Z$3:Z$21)-SUMIF(MTPCapital!$A$3:$A$21,"GR",MTPCapital!Z$3:Z$21)-SUMIF(MTPCapital!$A$3:$A$21,"CR",MTPCapital!Z$3:Z$21)-SUMIF(MTPCapital!$B$3:$B$21,"TC1",MTPCapital!Z$3:Z$21)</f>
        <v>117287.20981027615</v>
      </c>
      <c r="AA167" s="8">
        <f>SUM(MTPCapital!AA$3:AA$21)-SUMIF(MTPCapital!$B$3:$B$21,"TY3",MTPCapital!AA$3:AA$21)-SUMIF(MTPCapital!$A$3:$A$21,"GR",MTPCapital!AA$3:AA$21)-SUMIF(MTPCapital!$A$3:$A$21,"CR",MTPCapital!AA$3:AA$21)-SUMIF(MTPCapital!$B$3:$B$21,"TC1",MTPCapital!AA$3:AA$21)</f>
        <v>122416.98944029698</v>
      </c>
      <c r="AB167" s="8">
        <f>SUM(MTPCapital!AB$3:AB$21)-SUMIF(MTPCapital!$B$3:$B$21,"TY3",MTPCapital!AB$3:AB$21)-SUMIF(MTPCapital!$A$3:$A$21,"GR",MTPCapital!AB$3:AB$21)-SUMIF(MTPCapital!$A$3:$A$21,"CR",MTPCapital!AB$3:AB$21)-SUMIF(MTPCapital!$B$3:$B$21,"TC1",MTPCapital!AB$3:AB$21)</f>
        <v>127586.13734636882</v>
      </c>
      <c r="AC167" s="8">
        <f>SUM(MTPCapital!AC$3:AC$21)-SUMIF(MTPCapital!$B$3:$B$21,"TY3",MTPCapital!AC$3:AC$21)-SUMIF(MTPCapital!$A$3:$A$21,"GR",MTPCapital!AC$3:AC$21)-SUMIF(MTPCapital!$A$3:$A$21,"CR",MTPCapital!AC$3:AC$21)-SUMIF(MTPCapital!$B$3:$B$21,"TC1",MTPCapital!AC$3:AC$21)</f>
        <v>132795.63777648722</v>
      </c>
      <c r="AD167" s="8">
        <f>SUM(MTPCapital!AD$3:AD$21)-SUMIF(MTPCapital!$B$3:$B$21,"TY3",MTPCapital!AD$3:AD$21)-SUMIF(MTPCapital!$A$3:$A$21,"GR",MTPCapital!AD$3:AD$21)-SUMIF(MTPCapital!$A$3:$A$21,"CR",MTPCapital!AD$3:AD$21)-SUMIF(MTPCapital!$B$3:$B$21,"TC1",MTPCapital!AD$3:AD$21)</f>
        <v>137432.32038162858</v>
      </c>
      <c r="AE167" s="8">
        <f>SUM(MTPCapital!AE$3:AE$21)-SUMIF(MTPCapital!$B$3:$B$21,"TY3",MTPCapital!AE$3:AE$21)-SUMIF(MTPCapital!$A$3:$A$21,"GR",MTPCapital!AE$3:AE$21)-SUMIF(MTPCapital!$A$3:$A$21,"CR",MTPCapital!AE$3:AE$21)-SUMIF(MTPCapital!$B$3:$B$21,"TC1",MTPCapital!AE$3:AE$21)</f>
        <v>142135.59473719881</v>
      </c>
      <c r="AF167" s="8">
        <f>SUM(MTPCapital!AF$3:AF$21)-SUMIF(MTPCapital!$B$3:$B$21,"TY3",MTPCapital!AF$3:AF$21)-SUMIF(MTPCapital!$A$3:$A$21,"GR",MTPCapital!AF$3:AF$21)-SUMIF(MTPCapital!$A$3:$A$21,"CR",MTPCapital!AF$3:AF$21)-SUMIF(MTPCapital!$B$3:$B$21,"TC1",MTPCapital!AF$3:AF$21)</f>
        <v>146907.12617805321</v>
      </c>
      <c r="AG167" s="8">
        <f>SUM(MTPCapital!AG$3:AG$21)-SUMIF(MTPCapital!$B$3:$B$21,"TY3",MTPCapital!AG$3:AG$21)-SUMIF(MTPCapital!$A$3:$A$21,"GR",MTPCapital!AG$3:AG$21)-SUMIF(MTPCapital!$A$3:$A$21,"CR",MTPCapital!AG$3:AG$21)-SUMIF(MTPCapital!$B$3:$B$21,"TC1",MTPCapital!AG$3:AG$21)</f>
        <v>151748.62109022943</v>
      </c>
    </row>
    <row r="168" spans="2:33" x14ac:dyDescent="0.3">
      <c r="B168" s="24" t="str">
        <f t="shared" si="91"/>
        <v>Retire TY GR CR and GH4</v>
      </c>
      <c r="C168" s="23">
        <f t="shared" si="90"/>
        <v>715.06277846561886</v>
      </c>
      <c r="D168" s="8">
        <f>SUM(MTPCapital!D$3:D$21)</f>
        <v>4777.7833600000004</v>
      </c>
      <c r="E168" s="8">
        <f>SUM(MTPCapital!E$3:E$21)</f>
        <v>11562.255943999999</v>
      </c>
      <c r="F168" s="8">
        <f>SUM(MTPCapital!F$3:F$21)</f>
        <v>18173.3710426</v>
      </c>
      <c r="G168" s="8">
        <f>SUM(MTPCapital!G$3:G$21)</f>
        <v>24636.999018664996</v>
      </c>
      <c r="H168" s="8">
        <f>SUM(MTPCapital!H$3:H$21)</f>
        <v>30975.80529413162</v>
      </c>
      <c r="I168" s="8">
        <f>SUM(MTPCapital!I$3:I$21)-SUMIF(MTPCapital!$B$3:$B$21,"TY3",MTPCapital!I$3:I$21)-SUMIF(MTPCapital!$A$3:$A$21,"GR",MTPCapital!I$3:I$21)-SUMIF(MTPCapital!$A$3:$A$21,"CR",MTPCapital!I$3:I$21)-SUMIF(MTPCapital!$B$3:$B$21,"GH4",MTPCapital!I$3:I$21)</f>
        <v>29375.668676785604</v>
      </c>
      <c r="J168" s="8">
        <f>SUM(MTPCapital!J$3:J$21)-SUMIF(MTPCapital!$B$3:$B$21,"TY3",MTPCapital!J$3:J$21)-SUMIF(MTPCapital!$A$3:$A$21,"GR",MTPCapital!J$3:J$21)-SUMIF(MTPCapital!$A$3:$A$21,"CR",MTPCapital!J$3:J$21)-SUMIF(MTPCapital!$B$3:$B$21,"GH4",MTPCapital!J$3:J$21)</f>
        <v>34220.737618627027</v>
      </c>
      <c r="K168" s="8">
        <f>SUM(MTPCapital!K$3:K$21)-SUMIF(MTPCapital!$B$3:$B$21,"TY3",MTPCapital!K$3:K$21)-SUMIF(MTPCapital!$A$3:$A$21,"GR",MTPCapital!K$3:K$21)-SUMIF(MTPCapital!$A$3:$A$21,"CR",MTPCapital!K$3:K$21)-SUMIF(MTPCapital!$B$3:$B$21,"GH4",MTPCapital!K$3:K$21)</f>
        <v>38988.476936882085</v>
      </c>
      <c r="L168" s="8">
        <f>SUM(MTPCapital!L$3:L$21)-SUMIF(MTPCapital!$B$3:$B$21,"TY3",MTPCapital!L$3:L$21)-SUMIF(MTPCapital!$A$3:$A$21,"GR",MTPCapital!L$3:L$21)-SUMIF(MTPCapital!$A$3:$A$21,"CR",MTPCapital!L$3:L$21)-SUMIF(MTPCapital!$B$3:$B$21,"GH4",MTPCapital!L$3:L$21)</f>
        <v>43676.953290961064</v>
      </c>
      <c r="M168" s="8">
        <f>SUM(MTPCapital!M$3:M$21)-SUMIF(MTPCapital!$B$3:$B$21,"TY3",MTPCapital!M$3:M$21)-SUMIF(MTPCapital!$A$3:$A$21,"GR",MTPCapital!M$3:M$21)-SUMIF(MTPCapital!$A$3:$A$21,"CR",MTPCapital!M$3:M$21)-SUMIF(MTPCapital!$B$3:$B$21,"GH4",MTPCapital!M$3:M$21)</f>
        <v>48284.183356498892</v>
      </c>
      <c r="N168" s="8">
        <f>SUM(MTPCapital!N$3:N$21)-SUMIF(MTPCapital!$B$3:$B$21,"TY3",MTPCapital!N$3:N$21)-SUMIF(MTPCapital!$A$3:$A$21,"GR",MTPCapital!N$3:N$21)-SUMIF(MTPCapital!$A$3:$A$21,"CR",MTPCapital!N$3:N$21)-SUMIF(MTPCapital!$B$3:$B$21,"GH4",MTPCapital!N$3:N$21)</f>
        <v>52808.137726542758</v>
      </c>
      <c r="O168" s="8">
        <f>SUM(MTPCapital!O$3:O$21)-SUMIF(MTPCapital!$B$3:$B$21,"TY3",MTPCapital!O$3:O$21)-SUMIF(MTPCapital!$A$3:$A$21,"GR",MTPCapital!O$3:O$21)-SUMIF(MTPCapital!$A$3:$A$21,"CR",MTPCapital!O$3:O$21)-SUMIF(MTPCapital!$B$3:$B$21,"GH4",MTPCapital!O$3:O$21)</f>
        <v>57246.734608705257</v>
      </c>
      <c r="P168" s="8">
        <f>SUM(MTPCapital!P$3:P$21)-SUMIF(MTPCapital!$B$3:$B$21,"TY3",MTPCapital!P$3:P$21)-SUMIF(MTPCapital!$A$3:$A$21,"GR",MTPCapital!P$3:P$21)-SUMIF(MTPCapital!$A$3:$A$21,"CR",MTPCapital!P$3:P$21)-SUMIF(MTPCapital!$B$3:$B$21,"GH4",MTPCapital!P$3:P$21)</f>
        <v>61605.621215528779</v>
      </c>
      <c r="Q168" s="8">
        <f>SUM(MTPCapital!Q$3:Q$21)-SUMIF(MTPCapital!$B$3:$B$21,"TY3",MTPCapital!Q$3:Q$21)-SUMIF(MTPCapital!$A$3:$A$21,"GR",MTPCapital!Q$3:Q$21)-SUMIF(MTPCapital!$A$3:$A$21,"CR",MTPCapital!Q$3:Q$21)-SUMIF(MTPCapital!$B$3:$B$21,"GH4",MTPCapital!Q$3:Q$21)</f>
        <v>65941.358791380975</v>
      </c>
      <c r="R168" s="8">
        <f>SUM(MTPCapital!R$3:R$21)-SUMIF(MTPCapital!$B$3:$B$21,"TY3",MTPCapital!R$3:R$21)-SUMIF(MTPCapital!$A$3:$A$21,"GR",MTPCapital!R$3:R$21)-SUMIF(MTPCapital!$A$3:$A$21,"CR",MTPCapital!R$3:R$21)-SUMIF(MTPCapital!$B$3:$B$21,"GH4",MTPCapital!R$3:R$21)</f>
        <v>70304.141161478343</v>
      </c>
      <c r="S168" s="8">
        <f>SUM(MTPCapital!S$3:S$21)-SUMIF(MTPCapital!$B$3:$B$21,"TY3",MTPCapital!S$3:S$21)-SUMIF(MTPCapital!$A$3:$A$21,"GR",MTPCapital!S$3:S$21)-SUMIF(MTPCapital!$A$3:$A$21,"CR",MTPCapital!S$3:S$21)-SUMIF(MTPCapital!$B$3:$B$21,"GH4",MTPCapital!S$3:S$21)</f>
        <v>74694.643245676925</v>
      </c>
      <c r="T168" s="8">
        <f>SUM(MTPCapital!T$3:T$21)-SUMIF(MTPCapital!$B$3:$B$21,"TY3",MTPCapital!T$3:T$21)-SUMIF(MTPCapital!$A$3:$A$21,"GR",MTPCapital!T$3:T$21)-SUMIF(MTPCapital!$A$3:$A$21,"CR",MTPCapital!T$3:T$21)-SUMIF(MTPCapital!$B$3:$B$21,"GH4",MTPCapital!T$3:T$21)</f>
        <v>79113.559136829281</v>
      </c>
      <c r="U168" s="8">
        <f>SUM(MTPCapital!U$3:U$21)-SUMIF(MTPCapital!$B$3:$B$21,"TY3",MTPCapital!U$3:U$21)-SUMIF(MTPCapital!$A$3:$A$21,"GR",MTPCapital!U$3:U$21)-SUMIF(MTPCapital!$A$3:$A$21,"CR",MTPCapital!U$3:U$21)-SUMIF(MTPCapital!$B$3:$B$21,"GH4",MTPCapital!U$3:U$21)</f>
        <v>83561.598029848552</v>
      </c>
      <c r="V168" s="8">
        <f>SUM(MTPCapital!V$3:V$21)-SUMIF(MTPCapital!$B$3:$B$21,"TY3",MTPCapital!V$3:V$21)-SUMIF(MTPCapital!$A$3:$A$21,"GR",MTPCapital!V$3:V$21)-SUMIF(MTPCapital!$A$3:$A$21,"CR",MTPCapital!V$3:V$21)-SUMIF(MTPCapital!$B$3:$B$21,"GH4",MTPCapital!V$3:V$21)</f>
        <v>88039.488550042093</v>
      </c>
      <c r="W168" s="8">
        <f>SUM(MTPCapital!W$3:W$21)-SUMIF(MTPCapital!$B$3:$B$21,"TY3",MTPCapital!W$3:W$21)-SUMIF(MTPCapital!$A$3:$A$21,"GR",MTPCapital!W$3:W$21)-SUMIF(MTPCapital!$A$3:$A$21,"CR",MTPCapital!W$3:W$21)-SUMIF(MTPCapital!$B$3:$B$21,"GH4",MTPCapital!W$3:W$21)</f>
        <v>92547.977288089241</v>
      </c>
      <c r="X168" s="8">
        <f>SUM(MTPCapital!X$3:X$21)-SUMIF(MTPCapital!$B$3:$B$21,"TY3",MTPCapital!X$3:X$21)-SUMIF(MTPCapital!$A$3:$A$21,"GR",MTPCapital!X$3:X$21)-SUMIF(MTPCapital!$A$3:$A$21,"CR",MTPCapital!X$3:X$21)-SUMIF(MTPCapital!$B$3:$B$21,"GH4",MTPCapital!X$3:X$21)</f>
        <v>97087.828899436427</v>
      </c>
      <c r="Y168" s="8">
        <f>SUM(MTPCapital!Y$3:Y$21)-SUMIF(MTPCapital!$B$3:$B$21,"TY3",MTPCapital!Y$3:Y$21)-SUMIF(MTPCapital!$A$3:$A$21,"GR",MTPCapital!Y$3:Y$21)-SUMIF(MTPCapital!$A$3:$A$21,"CR",MTPCapital!Y$3:Y$21)-SUMIF(MTPCapital!$B$3:$B$21,"GH4",MTPCapital!Y$3:Y$21)</f>
        <v>101659.82745591606</v>
      </c>
      <c r="Z168" s="8">
        <f>SUM(MTPCapital!Z$3:Z$21)-SUMIF(MTPCapital!$B$3:$B$21,"TY3",MTPCapital!Z$3:Z$21)-SUMIF(MTPCapital!$A$3:$A$21,"GR",MTPCapital!Z$3:Z$21)-SUMIF(MTPCapital!$A$3:$A$21,"CR",MTPCapital!Z$3:Z$21)-SUMIF(MTPCapital!$B$3:$B$21,"GH4",MTPCapital!Z$3:Z$21)</f>
        <v>106264.77598089584</v>
      </c>
      <c r="AA168" s="8">
        <f>SUM(MTPCapital!AA$3:AA$21)-SUMIF(MTPCapital!$B$3:$B$21,"TY3",MTPCapital!AA$3:AA$21)-SUMIF(MTPCapital!$A$3:$A$21,"GR",MTPCapital!AA$3:AA$21)-SUMIF(MTPCapital!$A$3:$A$21,"CR",MTPCapital!AA$3:AA$21)-SUMIF(MTPCapital!$B$3:$B$21,"GH4",MTPCapital!AA$3:AA$21)</f>
        <v>110903.49907384887</v>
      </c>
      <c r="AB168" s="8">
        <f>SUM(MTPCapital!AB$3:AB$21)-SUMIF(MTPCapital!$B$3:$B$21,"TY3",MTPCapital!AB$3:AB$21)-SUMIF(MTPCapital!$A$3:$A$21,"GR",MTPCapital!AB$3:AB$21)-SUMIF(MTPCapital!$A$3:$A$21,"CR",MTPCapital!AB$3:AB$21)-SUMIF(MTPCapital!$B$3:$B$21,"GH4",MTPCapital!AB$3:AB$21)</f>
        <v>115576.84099897459</v>
      </c>
      <c r="AC168" s="8">
        <f>SUM(MTPCapital!AC$3:AC$21)-SUMIF(MTPCapital!$B$3:$B$21,"TY3",MTPCapital!AC$3:AC$21)-SUMIF(MTPCapital!$A$3:$A$21,"GR",MTPCapital!AC$3:AC$21)-SUMIF(MTPCapital!$A$3:$A$21,"CR",MTPCapital!AC$3:AC$21)-SUMIF(MTPCapital!$B$3:$B$21,"GH4",MTPCapital!AC$3:AC$21)</f>
        <v>120285.66722707715</v>
      </c>
      <c r="AD168" s="8">
        <f>SUM(MTPCapital!AD$3:AD$21)-SUMIF(MTPCapital!$B$3:$B$21,"TY3",MTPCapital!AD$3:AD$21)-SUMIF(MTPCapital!$A$3:$A$21,"GR",MTPCapital!AD$3:AD$21)-SUMIF(MTPCapital!$A$3:$A$21,"CR",MTPCapital!AD$3:AD$21)-SUMIF(MTPCapital!$B$3:$B$21,"GH4",MTPCapital!AD$3:AD$21)</f>
        <v>124416.68574470069</v>
      </c>
      <c r="AE168" s="8">
        <f>SUM(MTPCapital!AE$3:AE$21)-SUMIF(MTPCapital!$B$3:$B$21,"TY3",MTPCapital!AE$3:AE$21)-SUMIF(MTPCapital!$A$3:$A$21,"GR",MTPCapital!AE$3:AE$21)-SUMIF(MTPCapital!$A$3:$A$21,"CR",MTPCapital!AE$3:AE$21)-SUMIF(MTPCapital!$B$3:$B$21,"GH4",MTPCapital!AE$3:AE$21)</f>
        <v>128609.18152995709</v>
      </c>
      <c r="AF168" s="8">
        <f>SUM(MTPCapital!AF$3:AF$21)-SUMIF(MTPCapital!$B$3:$B$21,"TY3",MTPCapital!AF$3:AF$21)-SUMIF(MTPCapital!$A$3:$A$21,"GR",MTPCapital!AF$3:AF$21)-SUMIF(MTPCapital!$A$3:$A$21,"CR",MTPCapital!AF$3:AF$21)-SUMIF(MTPCapital!$B$3:$B$21,"GH4",MTPCapital!AF$3:AF$21)</f>
        <v>132864.69188966768</v>
      </c>
      <c r="AG168" s="8">
        <f>SUM(MTPCapital!AG$3:AG$21)-SUMIF(MTPCapital!$B$3:$B$21,"TY3",MTPCapital!AG$3:AG$21)-SUMIF(MTPCapital!$A$3:$A$21,"GR",MTPCapital!AG$3:AG$21)-SUMIF(MTPCapital!$A$3:$A$21,"CR",MTPCapital!AG$3:AG$21)-SUMIF(MTPCapital!$B$3:$B$21,"GH4",MTPCapital!AG$3:AG$21)</f>
        <v>137184.79218819379</v>
      </c>
    </row>
    <row r="169" spans="2:33" x14ac:dyDescent="0.3">
      <c r="B169" s="24" t="str">
        <f t="shared" si="91"/>
        <v>Retire TY GR CR and MC3</v>
      </c>
      <c r="C169" s="23">
        <f t="shared" si="90"/>
        <v>730.73720353111207</v>
      </c>
      <c r="D169" s="8">
        <f>SUM(MTPCapital!D$3:D$21)</f>
        <v>4777.7833600000004</v>
      </c>
      <c r="E169" s="8">
        <f>SUM(MTPCapital!E$3:E$21)</f>
        <v>11562.255943999999</v>
      </c>
      <c r="F169" s="8">
        <f>SUM(MTPCapital!F$3:F$21)</f>
        <v>18173.3710426</v>
      </c>
      <c r="G169" s="8">
        <f>SUM(MTPCapital!G$3:G$21)</f>
        <v>24636.999018664996</v>
      </c>
      <c r="H169" s="8">
        <f>SUM(MTPCapital!H$3:H$21)</f>
        <v>30975.80529413162</v>
      </c>
      <c r="I169" s="8">
        <f>SUM(MTPCapital!I$3:I$21)-SUMIF(MTPCapital!$B$3:$B$21,"TY3",MTPCapital!I$3:I$21)-SUMIF(MTPCapital!$A$3:$A$21,"GR",MTPCapital!I$3:I$21)-SUMIF(MTPCapital!$A$3:$A$21,"CR",MTPCapital!I$3:I$21)-SUMIF(MTPCapital!$B$3:$B$21,"MC3",MTPCapital!I$3:I$21)</f>
        <v>30028.992862544546</v>
      </c>
      <c r="J169" s="8">
        <f>SUM(MTPCapital!J$3:J$21)-SUMIF(MTPCapital!$B$3:$B$21,"TY3",MTPCapital!J$3:J$21)-SUMIF(MTPCapital!$A$3:$A$21,"GR",MTPCapital!J$3:J$21)-SUMIF(MTPCapital!$A$3:$A$21,"CR",MTPCapital!J$3:J$21)-SUMIF(MTPCapital!$B$3:$B$21,"MC3",MTPCapital!J$3:J$21)</f>
        <v>34980.287234108153</v>
      </c>
      <c r="K169" s="8">
        <f>SUM(MTPCapital!K$3:K$21)-SUMIF(MTPCapital!$B$3:$B$21,"TY3",MTPCapital!K$3:K$21)-SUMIF(MTPCapital!$A$3:$A$21,"GR",MTPCapital!K$3:K$21)-SUMIF(MTPCapital!$A$3:$A$21,"CR",MTPCapital!K$3:K$21)-SUMIF(MTPCapital!$B$3:$B$21,"MC3",MTPCapital!K$3:K$21)</f>
        <v>39854.423333710874</v>
      </c>
      <c r="L169" s="8">
        <f>SUM(MTPCapital!L$3:L$21)-SUMIF(MTPCapital!$B$3:$B$21,"TY3",MTPCapital!L$3:L$21)-SUMIF(MTPCapital!$A$3:$A$21,"GR",MTPCapital!L$3:L$21)-SUMIF(MTPCapital!$A$3:$A$21,"CR",MTPCapital!L$3:L$21)-SUMIF(MTPCapital!$B$3:$B$21,"MC3",MTPCapital!L$3:L$21)</f>
        <v>44649.472104553643</v>
      </c>
      <c r="M169" s="8">
        <f>SUM(MTPCapital!M$3:M$21)-SUMIF(MTPCapital!$B$3:$B$21,"TY3",MTPCapital!M$3:M$21)-SUMIF(MTPCapital!$A$3:$A$21,"GR",MTPCapital!M$3:M$21)-SUMIF(MTPCapital!$A$3:$A$21,"CR",MTPCapital!M$3:M$21)-SUMIF(MTPCapital!$B$3:$B$21,"MC3",MTPCapital!M$3:M$21)</f>
        <v>49363.454629042462</v>
      </c>
      <c r="N169" s="8">
        <f>SUM(MTPCapital!N$3:N$21)-SUMIF(MTPCapital!$B$3:$B$21,"TY3",MTPCapital!N$3:N$21)-SUMIF(MTPCapital!$A$3:$A$21,"GR",MTPCapital!N$3:N$21)-SUMIF(MTPCapital!$A$3:$A$21,"CR",MTPCapital!N$3:N$21)-SUMIF(MTPCapital!$B$3:$B$21,"MC3",MTPCapital!N$3:N$21)</f>
        <v>53994.345985393535</v>
      </c>
      <c r="O169" s="8">
        <f>SUM(MTPCapital!O$3:O$21)-SUMIF(MTPCapital!$B$3:$B$21,"TY3",MTPCapital!O$3:O$21)-SUMIF(MTPCapital!$A$3:$A$21,"GR",MTPCapital!O$3:O$21)-SUMIF(MTPCapital!$A$3:$A$21,"CR",MTPCapital!O$3:O$21)-SUMIF(MTPCapital!$B$3:$B$21,"MC3",MTPCapital!O$3:O$21)</f>
        <v>58540.068994403344</v>
      </c>
      <c r="P169" s="8">
        <f>SUM(MTPCapital!P$3:P$21)-SUMIF(MTPCapital!$B$3:$B$21,"TY3",MTPCapital!P$3:P$21)-SUMIF(MTPCapital!$A$3:$A$21,"GR",MTPCapital!P$3:P$21)-SUMIF(MTPCapital!$A$3:$A$21,"CR",MTPCapital!P$3:P$21)-SUMIF(MTPCapital!$B$3:$B$21,"MC3",MTPCapital!P$3:P$21)</f>
        <v>63006.275347388473</v>
      </c>
      <c r="Q169" s="8">
        <f>SUM(MTPCapital!Q$3:Q$21)-SUMIF(MTPCapital!$B$3:$B$21,"TY3",MTPCapital!Q$3:Q$21)-SUMIF(MTPCapital!$A$3:$A$21,"GR",MTPCapital!Q$3:Q$21)-SUMIF(MTPCapital!$A$3:$A$21,"CR",MTPCapital!Q$3:Q$21)-SUMIF(MTPCapital!$B$3:$B$21,"MC3",MTPCapital!Q$3:Q$21)</f>
        <v>67451.310693573134</v>
      </c>
      <c r="R169" s="8">
        <f>SUM(MTPCapital!R$3:R$21)-SUMIF(MTPCapital!$B$3:$B$21,"TY3",MTPCapital!R$3:R$21)-SUMIF(MTPCapital!$A$3:$A$21,"GR",MTPCapital!R$3:R$21)-SUMIF(MTPCapital!$A$3:$A$21,"CR",MTPCapital!R$3:R$21)-SUMIF(MTPCapital!$B$3:$B$21,"MC3",MTPCapital!R$3:R$21)</f>
        <v>71927.197357787489</v>
      </c>
      <c r="S169" s="8">
        <f>SUM(MTPCapital!S$3:S$21)-SUMIF(MTPCapital!$B$3:$B$21,"TY3",MTPCapital!S$3:S$21)-SUMIF(MTPCapital!$A$3:$A$21,"GR",MTPCapital!S$3:S$21)-SUMIF(MTPCapital!$A$3:$A$21,"CR",MTPCapital!S$3:S$21)-SUMIF(MTPCapital!$B$3:$B$21,"MC3",MTPCapital!S$3:S$21)</f>
        <v>76434.705688607166</v>
      </c>
      <c r="T169" s="8">
        <f>SUM(MTPCapital!T$3:T$21)-SUMIF(MTPCapital!$B$3:$B$21,"TY3",MTPCapital!T$3:T$21)-SUMIF(MTPCapital!$A$3:$A$21,"GR",MTPCapital!T$3:T$21)-SUMIF(MTPCapital!$A$3:$A$21,"CR",MTPCapital!T$3:T$21)-SUMIF(MTPCapital!$B$3:$B$21,"MC3",MTPCapital!T$3:T$21)</f>
        <v>80974.627062072352</v>
      </c>
      <c r="U169" s="8">
        <f>SUM(MTPCapital!U$3:U$21)-SUMIF(MTPCapital!$B$3:$B$21,"TY3",MTPCapital!U$3:U$21)-SUMIF(MTPCapital!$A$3:$A$21,"GR",MTPCapital!U$3:U$21)-SUMIF(MTPCapital!$A$3:$A$21,"CR",MTPCapital!U$3:U$21)-SUMIF(MTPCapital!$B$3:$B$21,"MC3",MTPCapital!U$3:U$21)</f>
        <v>85547.77053706166</v>
      </c>
      <c r="V169" s="8">
        <f>SUM(MTPCapital!V$3:V$21)-SUMIF(MTPCapital!$B$3:$B$21,"TY3",MTPCapital!V$3:V$21)-SUMIF(MTPCapital!$A$3:$A$21,"GR",MTPCapital!V$3:V$21)-SUMIF(MTPCapital!$A$3:$A$21,"CR",MTPCapital!V$3:V$21)-SUMIF(MTPCapital!$B$3:$B$21,"MC3",MTPCapital!V$3:V$21)</f>
        <v>90154.967466113187</v>
      </c>
      <c r="W169" s="8">
        <f>SUM(MTPCapital!W$3:W$21)-SUMIF(MTPCapital!$B$3:$B$21,"TY3",MTPCapital!W$3:W$21)-SUMIF(MTPCapital!$A$3:$A$21,"GR",MTPCapital!W$3:W$21)-SUMIF(MTPCapital!$A$3:$A$21,"CR",MTPCapital!W$3:W$21)-SUMIF(MTPCapital!$B$3:$B$21,"MC3",MTPCapital!W$3:W$21)</f>
        <v>94797.069459015984</v>
      </c>
      <c r="X169" s="8">
        <f>SUM(MTPCapital!X$3:X$21)-SUMIF(MTPCapital!$B$3:$B$21,"TY3",MTPCapital!X$3:X$21)-SUMIF(MTPCapital!$A$3:$A$21,"GR",MTPCapital!X$3:X$21)-SUMIF(MTPCapital!$A$3:$A$21,"CR",MTPCapital!X$3:X$21)-SUMIF(MTPCapital!$B$3:$B$21,"MC3",MTPCapital!X$3:X$21)</f>
        <v>99474.94886892887</v>
      </c>
      <c r="Y169" s="8">
        <f>SUM(MTPCapital!Y$3:Y$21)-SUMIF(MTPCapital!$B$3:$B$21,"TY3",MTPCapital!Y$3:Y$21)-SUMIF(MTPCapital!$A$3:$A$21,"GR",MTPCapital!Y$3:Y$21)-SUMIF(MTPCapital!$A$3:$A$21,"CR",MTPCapital!Y$3:Y$21)-SUMIF(MTPCapital!$B$3:$B$21,"MC3",MTPCapital!Y$3:Y$21)</f>
        <v>104189.50015783959</v>
      </c>
      <c r="Z169" s="8">
        <f>SUM(MTPCapital!Z$3:Z$21)-SUMIF(MTPCapital!$B$3:$B$21,"TY3",MTPCapital!Z$3:Z$21)-SUMIF(MTPCapital!$A$3:$A$21,"GR",MTPCapital!Z$3:Z$21)-SUMIF(MTPCapital!$A$3:$A$21,"CR",MTPCapital!Z$3:Z$21)-SUMIF(MTPCapital!$B$3:$B$21,"MC3",MTPCapital!Z$3:Z$21)</f>
        <v>108941.6391961606</v>
      </c>
      <c r="AA169" s="8">
        <f>SUM(MTPCapital!AA$3:AA$21)-SUMIF(MTPCapital!$B$3:$B$21,"TY3",MTPCapital!AA$3:AA$21)-SUMIF(MTPCapital!$A$3:$A$21,"GR",MTPCapital!AA$3:AA$21)-SUMIF(MTPCapital!$A$3:$A$21,"CR",MTPCapital!AA$3:AA$21)-SUMIF(MTPCapital!$B$3:$B$21,"MC3",MTPCapital!AA$3:AA$21)</f>
        <v>113732.30675106459</v>
      </c>
      <c r="AB169" s="8">
        <f>SUM(MTPCapital!AB$3:AB$21)-SUMIF(MTPCapital!$B$3:$B$21,"TY3",MTPCapital!AB$3:AB$21)-SUMIF(MTPCapital!$A$3:$A$21,"GR",MTPCapital!AB$3:AB$21)-SUMIF(MTPCapital!$A$3:$A$21,"CR",MTPCapital!AB$3:AB$21)-SUMIF(MTPCapital!$B$3:$B$21,"MC3",MTPCapital!AB$3:AB$21)</f>
        <v>118562.46596202874</v>
      </c>
      <c r="AC169" s="8">
        <f>SUM(MTPCapital!AC$3:AC$21)-SUMIF(MTPCapital!$B$3:$B$21,"TY3",MTPCapital!AC$3:AC$21)-SUMIF(MTPCapital!$A$3:$A$21,"GR",MTPCapital!AC$3:AC$21)-SUMIF(MTPCapital!$A$3:$A$21,"CR",MTPCapital!AC$3:AC$21)-SUMIF(MTPCapital!$B$3:$B$21,"MC3",MTPCapital!AC$3:AC$21)</f>
        <v>123433.10412045442</v>
      </c>
      <c r="AD169" s="8">
        <f>SUM(MTPCapital!AD$3:AD$21)-SUMIF(MTPCapital!$B$3:$B$21,"TY3",MTPCapital!AD$3:AD$21)-SUMIF(MTPCapital!$A$3:$A$21,"GR",MTPCapital!AD$3:AD$21)-SUMIF(MTPCapital!$A$3:$A$21,"CR",MTPCapital!AD$3:AD$21)-SUMIF(MTPCapital!$B$3:$B$21,"MC3",MTPCapital!AD$3:AD$21)</f>
        <v>127894.19540802154</v>
      </c>
      <c r="AE169" s="8">
        <f>SUM(MTPCapital!AE$3:AE$21)-SUMIF(MTPCapital!$B$3:$B$21,"TY3",MTPCapital!AE$3:AE$21)-SUMIF(MTPCapital!$A$3:$A$21,"GR",MTPCapital!AE$3:AE$21)-SUMIF(MTPCapital!$A$3:$A$21,"CR",MTPCapital!AE$3:AE$21)-SUMIF(MTPCapital!$B$3:$B$21,"MC3",MTPCapital!AE$3:AE$21)</f>
        <v>132415.58397777774</v>
      </c>
      <c r="AF169" s="8">
        <f>SUM(MTPCapital!AF$3:AF$21)-SUMIF(MTPCapital!$B$3:$B$21,"TY3",MTPCapital!AF$3:AF$21)-SUMIF(MTPCapital!$A$3:$A$21,"GR",MTPCapital!AF$3:AF$21)-SUMIF(MTPCapital!$A$3:$A$21,"CR",MTPCapital!AF$3:AF$21)-SUMIF(MTPCapital!$B$3:$B$21,"MC3",MTPCapital!AF$3:AF$21)</f>
        <v>136998.77776177792</v>
      </c>
      <c r="AG169" s="8">
        <f>SUM(MTPCapital!AG$3:AG$21)-SUMIF(MTPCapital!$B$3:$B$21,"TY3",MTPCapital!AG$3:AG$21)-SUMIF(MTPCapital!$A$3:$A$21,"GR",MTPCapital!AG$3:AG$21)-SUMIF(MTPCapital!$A$3:$A$21,"CR",MTPCapital!AG$3:AG$21)-SUMIF(MTPCapital!$B$3:$B$21,"MC3",MTPCapital!AG$3:AG$21)</f>
        <v>141645.32189037808</v>
      </c>
    </row>
    <row r="170" spans="2:33" x14ac:dyDescent="0.3">
      <c r="B170" s="24" t="str">
        <f t="shared" si="91"/>
        <v>Retire TY GR CR and GH2</v>
      </c>
      <c r="C170" s="23">
        <f t="shared" si="90"/>
        <v>714.17507893412471</v>
      </c>
      <c r="D170" s="8">
        <f>SUM(MTPCapital!D$3:D$21)</f>
        <v>4777.7833600000004</v>
      </c>
      <c r="E170" s="8">
        <f>SUM(MTPCapital!E$3:E$21)</f>
        <v>11562.255943999999</v>
      </c>
      <c r="F170" s="8">
        <f>SUM(MTPCapital!F$3:F$21)</f>
        <v>18173.3710426</v>
      </c>
      <c r="G170" s="8">
        <f>SUM(MTPCapital!G$3:G$21)</f>
        <v>24636.999018664996</v>
      </c>
      <c r="H170" s="8">
        <f>SUM(MTPCapital!H$3:H$21)</f>
        <v>30975.80529413162</v>
      </c>
      <c r="I170" s="8">
        <f>SUM(MTPCapital!I$3:I$21)-SUMIF(MTPCapital!$B$3:$B$21,"TY3",MTPCapital!I$3:I$21)-SUMIF(MTPCapital!$A$3:$A$21,"GR",MTPCapital!I$3:I$21)-SUMIF(MTPCapital!$A$3:$A$21,"CR",MTPCapital!I$3:I$21)-SUMIF(MTPCapital!$B$3:$B$21,"GH2",MTPCapital!I$3:I$21)</f>
        <v>29335.215718429528</v>
      </c>
      <c r="J170" s="8">
        <f>SUM(MTPCapital!J$3:J$21)-SUMIF(MTPCapital!$B$3:$B$21,"TY3",MTPCapital!J$3:J$21)-SUMIF(MTPCapital!$A$3:$A$21,"GR",MTPCapital!J$3:J$21)-SUMIF(MTPCapital!$A$3:$A$21,"CR",MTPCapital!J$3:J$21)-SUMIF(MTPCapital!$B$3:$B$21,"GH2",MTPCapital!J$3:J$21)</f>
        <v>34173.614087094116</v>
      </c>
      <c r="K170" s="8">
        <f>SUM(MTPCapital!K$3:K$21)-SUMIF(MTPCapital!$B$3:$B$21,"TY3",MTPCapital!K$3:K$21)-SUMIF(MTPCapital!$A$3:$A$21,"GR",MTPCapital!K$3:K$21)-SUMIF(MTPCapital!$A$3:$A$21,"CR",MTPCapital!K$3:K$21)-SUMIF(MTPCapital!$B$3:$B$21,"GH2",MTPCapital!K$3:K$21)</f>
        <v>38934.778539167208</v>
      </c>
      <c r="L170" s="8">
        <f>SUM(MTPCapital!L$3:L$21)-SUMIF(MTPCapital!$B$3:$B$21,"TY3",MTPCapital!L$3:L$21)-SUMIF(MTPCapital!$A$3:$A$21,"GR",MTPCapital!L$3:L$21)-SUMIF(MTPCapital!$A$3:$A$21,"CR",MTPCapital!L$3:L$21)-SUMIF(MTPCapital!$B$3:$B$21,"GH2",MTPCapital!L$3:L$21)</f>
        <v>43616.778126733974</v>
      </c>
      <c r="M170" s="8">
        <f>SUM(MTPCapital!M$3:M$21)-SUMIF(MTPCapital!$B$3:$B$21,"TY3",MTPCapital!M$3:M$21)-SUMIF(MTPCapital!$A$3:$A$21,"GR",MTPCapital!M$3:M$21)-SUMIF(MTPCapital!$A$3:$A$21,"CR",MTPCapital!M$3:M$21)-SUMIF(MTPCapital!$B$3:$B$21,"GH2",MTPCapital!M$3:M$21)</f>
        <v>48217.631980527964</v>
      </c>
      <c r="N170" s="8">
        <f>SUM(MTPCapital!N$3:N$21)-SUMIF(MTPCapital!$B$3:$B$21,"TY3",MTPCapital!N$3:N$21)-SUMIF(MTPCapital!$A$3:$A$21,"GR",MTPCapital!N$3:N$21)-SUMIF(MTPCapital!$A$3:$A$21,"CR",MTPCapital!N$3:N$21)-SUMIF(MTPCapital!$B$3:$B$21,"GH2",MTPCapital!N$3:N$21)</f>
        <v>52735.313204858685</v>
      </c>
      <c r="O170" s="8">
        <f>SUM(MTPCapital!O$3:O$21)-SUMIF(MTPCapital!$B$3:$B$21,"TY3",MTPCapital!O$3:O$21)-SUMIF(MTPCapital!$A$3:$A$21,"GR",MTPCapital!O$3:O$21)-SUMIF(MTPCapital!$A$3:$A$21,"CR",MTPCapital!O$3:O$21)-SUMIF(MTPCapital!$B$3:$B$21,"GH2",MTPCapital!O$3:O$21)</f>
        <v>57167.742583989515</v>
      </c>
      <c r="P170" s="8">
        <f>SUM(MTPCapital!P$3:P$21)-SUMIF(MTPCapital!$B$3:$B$21,"TY3",MTPCapital!P$3:P$21)-SUMIF(MTPCapital!$A$3:$A$21,"GR",MTPCapital!P$3:P$21)-SUMIF(MTPCapital!$A$3:$A$21,"CR",MTPCapital!P$3:P$21)-SUMIF(MTPCapital!$B$3:$B$21,"GH2",MTPCapital!P$3:P$21)</f>
        <v>61520.569974136743</v>
      </c>
      <c r="Q170" s="8">
        <f>SUM(MTPCapital!Q$3:Q$21)-SUMIF(MTPCapital!$B$3:$B$21,"TY3",MTPCapital!Q$3:Q$21)-SUMIF(MTPCapital!$A$3:$A$21,"GR",MTPCapital!Q$3:Q$21)-SUMIF(MTPCapital!$A$3:$A$21,"CR",MTPCapital!Q$3:Q$21)-SUMIF(MTPCapital!$B$3:$B$21,"GH2",MTPCapital!Q$3:Q$21)</f>
        <v>65850.277314313891</v>
      </c>
      <c r="R170" s="8">
        <f>SUM(MTPCapital!R$3:R$21)-SUMIF(MTPCapital!$B$3:$B$21,"TY3",MTPCapital!R$3:R$21)-SUMIF(MTPCapital!$A$3:$A$21,"GR",MTPCapital!R$3:R$21)-SUMIF(MTPCapital!$A$3:$A$21,"CR",MTPCapital!R$3:R$21)-SUMIF(MTPCapital!$B$3:$B$21,"GH2",MTPCapital!R$3:R$21)</f>
        <v>70206.977144356322</v>
      </c>
      <c r="S170" s="8">
        <f>SUM(MTPCapital!S$3:S$21)-SUMIF(MTPCapital!$B$3:$B$21,"TY3",MTPCapital!S$3:S$21)-SUMIF(MTPCapital!$A$3:$A$21,"GR",MTPCapital!S$3:S$21)-SUMIF(MTPCapital!$A$3:$A$21,"CR",MTPCapital!S$3:S$21)-SUMIF(MTPCapital!$B$3:$B$21,"GH2",MTPCapital!S$3:S$21)</f>
        <v>74591.343076510588</v>
      </c>
      <c r="T170" s="8">
        <f>SUM(MTPCapital!T$3:T$21)-SUMIF(MTPCapital!$B$3:$B$21,"TY3",MTPCapital!T$3:T$21)-SUMIF(MTPCapital!$A$3:$A$21,"GR",MTPCapital!T$3:T$21)-SUMIF(MTPCapital!$A$3:$A$21,"CR",MTPCapital!T$3:T$21)-SUMIF(MTPCapital!$B$3:$B$21,"GH2",MTPCapital!T$3:T$21)</f>
        <v>79004.067863329503</v>
      </c>
      <c r="U170" s="8">
        <f>SUM(MTPCapital!U$3:U$21)-SUMIF(MTPCapital!$B$3:$B$21,"TY3",MTPCapital!U$3:U$21)-SUMIF(MTPCapital!$A$3:$A$21,"GR",MTPCapital!U$3:U$21)-SUMIF(MTPCapital!$A$3:$A$21,"CR",MTPCapital!U$3:U$21)-SUMIF(MTPCapital!$B$3:$B$21,"GH2",MTPCapital!U$3:U$21)</f>
        <v>83445.859328525883</v>
      </c>
      <c r="V170" s="8">
        <f>SUM(MTPCapital!V$3:V$21)-SUMIF(MTPCapital!$B$3:$B$21,"TY3",MTPCapital!V$3:V$21)-SUMIF(MTPCapital!$A$3:$A$21,"GR",MTPCapital!V$3:V$21)-SUMIF(MTPCapital!$A$3:$A$21,"CR",MTPCapital!V$3:V$21)-SUMIF(MTPCapital!$B$3:$B$21,"GH2",MTPCapital!V$3:V$21)</f>
        <v>87917.444686712945</v>
      </c>
      <c r="W170" s="8">
        <f>SUM(MTPCapital!W$3:W$21)-SUMIF(MTPCapital!$B$3:$B$21,"TY3",MTPCapital!W$3:W$21)-SUMIF(MTPCapital!$A$3:$A$21,"GR",MTPCapital!W$3:W$21)-SUMIF(MTPCapital!$A$3:$A$21,"CR",MTPCapital!W$3:W$21)-SUMIF(MTPCapital!$B$3:$B$21,"GH2",MTPCapital!W$3:W$21)</f>
        <v>92419.569085215451</v>
      </c>
      <c r="X170" s="8">
        <f>SUM(MTPCapital!X$3:X$21)-SUMIF(MTPCapital!$B$3:$B$21,"TY3",MTPCapital!X$3:X$21)-SUMIF(MTPCapital!$A$3:$A$21,"GR",MTPCapital!X$3:X$21)-SUMIF(MTPCapital!$A$3:$A$21,"CR",MTPCapital!X$3:X$21)-SUMIF(MTPCapital!$B$3:$B$21,"GH2",MTPCapital!X$3:X$21)</f>
        <v>96952.995700041356</v>
      </c>
      <c r="Y170" s="8">
        <f>SUM(MTPCapital!Y$3:Y$21)-SUMIF(MTPCapital!$B$3:$B$21,"TY3",MTPCapital!Y$3:Y$21)-SUMIF(MTPCapital!$A$3:$A$21,"GR",MTPCapital!Y$3:Y$21)-SUMIF(MTPCapital!$A$3:$A$21,"CR",MTPCapital!Y$3:Y$21)-SUMIF(MTPCapital!$B$3:$B$21,"GH2",MTPCapital!Y$3:Y$21)</f>
        <v>101518.50708659869</v>
      </c>
      <c r="Z170" s="8">
        <f>SUM(MTPCapital!Z$3:Z$21)-SUMIF(MTPCapital!$B$3:$B$21,"TY3",MTPCapital!Z$3:Z$21)-SUMIF(MTPCapital!$A$3:$A$21,"GR",MTPCapital!Z$3:Z$21)-SUMIF(MTPCapital!$A$3:$A$21,"CR",MTPCapital!Z$3:Z$21)-SUMIF(MTPCapital!$B$3:$B$21,"GH2",MTPCapital!Z$3:Z$21)</f>
        <v>106116.90471652697</v>
      </c>
      <c r="AA170" s="8">
        <f>SUM(MTPCapital!AA$3:AA$21)-SUMIF(MTPCapital!$B$3:$B$21,"TY3",MTPCapital!AA$3:AA$21)-SUMIF(MTPCapital!$A$3:$A$21,"GR",MTPCapital!AA$3:AA$21)-SUMIF(MTPCapital!$A$3:$A$21,"CR",MTPCapital!AA$3:AA$21)-SUMIF(MTPCapital!$B$3:$B$21,"GH2",MTPCapital!AA$3:AA$21)</f>
        <v>110749.01159356421</v>
      </c>
      <c r="AB170" s="8">
        <f>SUM(MTPCapital!AB$3:AB$21)-SUMIF(MTPCapital!$B$3:$B$21,"TY3",MTPCapital!AB$3:AB$21)-SUMIF(MTPCapital!$A$3:$A$21,"GR",MTPCapital!AB$3:AB$21)-SUMIF(MTPCapital!$A$3:$A$21,"CR",MTPCapital!AB$3:AB$21)-SUMIF(MTPCapital!$B$3:$B$21,"GH2",MTPCapital!AB$3:AB$21)</f>
        <v>115415.67034888823</v>
      </c>
      <c r="AC170" s="8">
        <f>SUM(MTPCapital!AC$3:AC$21)-SUMIF(MTPCapital!$B$3:$B$21,"TY3",MTPCapital!AC$3:AC$21)-SUMIF(MTPCapital!$A$3:$A$21,"GR",MTPCapital!AC$3:AC$21)-SUMIF(MTPCapital!$A$3:$A$21,"CR",MTPCapital!AC$3:AC$21)-SUMIF(MTPCapital!$B$3:$B$21,"GH2",MTPCapital!AC$3:AC$21)</f>
        <v>120117.74477945606</v>
      </c>
      <c r="AD170" s="8">
        <f>SUM(MTPCapital!AD$3:AD$21)-SUMIF(MTPCapital!$B$3:$B$21,"TY3",MTPCapital!AD$3:AD$21)-SUMIF(MTPCapital!$A$3:$A$21,"GR",MTPCapital!AD$3:AD$21)-SUMIF(MTPCapital!$A$3:$A$21,"CR",MTPCapital!AD$3:AD$21)-SUMIF(MTPCapital!$B$3:$B$21,"GH2",MTPCapital!AD$3:AD$21)</f>
        <v>124241.94115611847</v>
      </c>
      <c r="AE170" s="8">
        <f>SUM(MTPCapital!AE$3:AE$21)-SUMIF(MTPCapital!$B$3:$B$21,"TY3",MTPCapital!AE$3:AE$21)-SUMIF(MTPCapital!$A$3:$A$21,"GR",MTPCapital!AE$3:AE$21)-SUMIF(MTPCapital!$A$3:$A$21,"CR",MTPCapital!AE$3:AE$21)-SUMIF(MTPCapital!$B$3:$B$21,"GH2",MTPCapital!AE$3:AE$21)</f>
        <v>128427.54269996584</v>
      </c>
      <c r="AF170" s="8">
        <f>SUM(MTPCapital!AF$3:AF$21)-SUMIF(MTPCapital!$B$3:$B$21,"TY3",MTPCapital!AF$3:AF$21)-SUMIF(MTPCapital!$A$3:$A$21,"GR",MTPCapital!AF$3:AF$21)-SUMIF(MTPCapital!$A$3:$A$21,"CR",MTPCapital!AF$3:AF$21)-SUMIF(MTPCapital!$B$3:$B$21,"GH2",MTPCapital!AF$3:AF$21)</f>
        <v>132676.08491400487</v>
      </c>
      <c r="AG170" s="8">
        <f>SUM(MTPCapital!AG$3:AG$21)-SUMIF(MTPCapital!$B$3:$B$21,"TY3",MTPCapital!AG$3:AG$21)-SUMIF(MTPCapital!$A$3:$A$21,"GR",MTPCapital!AG$3:AG$21)-SUMIF(MTPCapital!$A$3:$A$21,"CR",MTPCapital!AG$3:AG$21)-SUMIF(MTPCapital!$B$3:$B$21,"GH2",MTPCapital!AG$3:AG$21)</f>
        <v>136989.14131499029</v>
      </c>
    </row>
    <row r="171" spans="2:33" x14ac:dyDescent="0.3">
      <c r="B171" s="24" t="str">
        <f t="shared" si="91"/>
        <v>Retire TY GR CR and MC1-2</v>
      </c>
      <c r="C171" s="23">
        <f t="shared" si="90"/>
        <v>692.94893887382068</v>
      </c>
      <c r="D171" s="8">
        <f>SUM(MTPCapital!D$3:D$21)</f>
        <v>4777.7833600000004</v>
      </c>
      <c r="E171" s="8">
        <f>SUM(MTPCapital!E$3:E$21)</f>
        <v>11562.255943999999</v>
      </c>
      <c r="F171" s="8">
        <f>SUM(MTPCapital!F$3:F$21)</f>
        <v>18173.3710426</v>
      </c>
      <c r="G171" s="8">
        <f>SUM(MTPCapital!G$3:G$21)</f>
        <v>24636.999018664996</v>
      </c>
      <c r="H171" s="8">
        <f>SUM(MTPCapital!H$3:H$21)</f>
        <v>30975.80529413162</v>
      </c>
      <c r="I171" s="8">
        <f>SUM(MTPCapital!I$3:I$21)-SUMIF(MTPCapital!$B$3:$B$21,"TY3",MTPCapital!I$3:I$21)-SUMIF(MTPCapital!$A$3:$A$21,"GR",MTPCapital!I$3:I$21)-SUMIF(MTPCapital!$A$3:$A$21,"CR",MTPCapital!I$3:I$21)-SUMIF(MTPCapital!$B$3:$B$21,"MC1",MTPCapital!I$3:I$21)-SUMIF(MTPCapital!$B$3:$B$21,"MC2",MTPCapital!I$3:I$21)</f>
        <v>28273.747990748201</v>
      </c>
      <c r="J171" s="8">
        <f>SUM(MTPCapital!J$3:J$21)-SUMIF(MTPCapital!$B$3:$B$21,"TY3",MTPCapital!J$3:J$21)-SUMIF(MTPCapital!$A$3:$A$21,"GR",MTPCapital!J$3:J$21)-SUMIF(MTPCapital!$A$3:$A$21,"CR",MTPCapital!J$3:J$21)-SUMIF(MTPCapital!$B$3:$B$21,"MC1",MTPCapital!J$3:J$21)-SUMIF(MTPCapital!$B$3:$B$21,"MC2",MTPCapital!J$3:J$21)</f>
        <v>32934.787381821239</v>
      </c>
      <c r="K171" s="8">
        <f>SUM(MTPCapital!K$3:K$21)-SUMIF(MTPCapital!$B$3:$B$21,"TY3",MTPCapital!K$3:K$21)-SUMIF(MTPCapital!$A$3:$A$21,"GR",MTPCapital!K$3:K$21)-SUMIF(MTPCapital!$A$3:$A$21,"CR",MTPCapital!K$3:K$21)-SUMIF(MTPCapital!$B$3:$B$21,"MC1",MTPCapital!K$3:K$21)-SUMIF(MTPCapital!$B$3:$B$21,"MC2",MTPCapital!K$3:K$21)</f>
        <v>37523.756576149397</v>
      </c>
      <c r="L171" s="8">
        <f>SUM(MTPCapital!L$3:L$21)-SUMIF(MTPCapital!$B$3:$B$21,"TY3",MTPCapital!L$3:L$21)-SUMIF(MTPCapital!$A$3:$A$21,"GR",MTPCapital!L$3:L$21)-SUMIF(MTPCapital!$A$3:$A$21,"CR",MTPCapital!L$3:L$21)-SUMIF(MTPCapital!$B$3:$B$21,"MC1",MTPCapital!L$3:L$21)-SUMIF(MTPCapital!$B$3:$B$21,"MC2",MTPCapital!L$3:L$21)</f>
        <v>42038.853718813996</v>
      </c>
      <c r="M171" s="8">
        <f>SUM(MTPCapital!M$3:M$21)-SUMIF(MTPCapital!$B$3:$B$21,"TY3",MTPCapital!M$3:M$21)-SUMIF(MTPCapital!$A$3:$A$21,"GR",MTPCapital!M$3:M$21)-SUMIF(MTPCapital!$A$3:$A$21,"CR",MTPCapital!M$3:M$21)-SUMIF(MTPCapital!$B$3:$B$21,"MC1",MTPCapital!M$3:M$21)-SUMIF(MTPCapital!$B$3:$B$21,"MC2",MTPCapital!M$3:M$21)</f>
        <v>46478.230418849555</v>
      </c>
      <c r="N171" s="8">
        <f>SUM(MTPCapital!N$3:N$21)-SUMIF(MTPCapital!$B$3:$B$21,"TY3",MTPCapital!N$3:N$21)-SUMIF(MTPCapital!$A$3:$A$21,"GR",MTPCapital!N$3:N$21)-SUMIF(MTPCapital!$A$3:$A$21,"CR",MTPCapital!N$3:N$21)-SUMIF(MTPCapital!$B$3:$B$21,"MC1",MTPCapital!N$3:N$21)-SUMIF(MTPCapital!$B$3:$B$21,"MC2",MTPCapital!N$3:N$21)</f>
        <v>50839.995254864276</v>
      </c>
      <c r="O171" s="8">
        <f>SUM(MTPCapital!O$3:O$21)-SUMIF(MTPCapital!$B$3:$B$21,"TY3",MTPCapital!O$3:O$21)-SUMIF(MTPCapital!$A$3:$A$21,"GR",MTPCapital!O$3:O$21)-SUMIF(MTPCapital!$A$3:$A$21,"CR",MTPCapital!O$3:O$21)-SUMIF(MTPCapital!$B$3:$B$21,"MC1",MTPCapital!O$3:O$21)-SUMIF(MTPCapital!$B$3:$B$21,"MC2",MTPCapital!O$3:O$21)</f>
        <v>55122.2080302576</v>
      </c>
      <c r="P171" s="8">
        <f>SUM(MTPCapital!P$3:P$21)-SUMIF(MTPCapital!$B$3:$B$21,"TY3",MTPCapital!P$3:P$21)-SUMIF(MTPCapital!$A$3:$A$21,"GR",MTPCapital!P$3:P$21)-SUMIF(MTPCapital!$A$3:$A$21,"CR",MTPCapital!P$3:P$21)-SUMIF(MTPCapital!$B$3:$B$21,"MC1",MTPCapital!P$3:P$21)-SUMIF(MTPCapital!$B$3:$B$21,"MC2",MTPCapital!P$3:P$21)</f>
        <v>59330.660843514081</v>
      </c>
      <c r="Q171" s="8">
        <f>SUM(MTPCapital!Q$3:Q$21)-SUMIF(MTPCapital!$B$3:$B$21,"TY3",MTPCapital!Q$3:Q$21)-SUMIF(MTPCapital!$A$3:$A$21,"GR",MTPCapital!Q$3:Q$21)-SUMIF(MTPCapital!$A$3:$A$21,"CR",MTPCapital!Q$3:Q$21)-SUMIF(MTPCapital!$B$3:$B$21,"MC1",MTPCapital!Q$3:Q$21)-SUMIF(MTPCapital!$B$3:$B$21,"MC2",MTPCapital!Q$3:Q$21)</f>
        <v>63520.53264503667</v>
      </c>
      <c r="R171" s="8">
        <f>SUM(MTPCapital!R$3:R$21)-SUMIF(MTPCapital!$B$3:$B$21,"TY3",MTPCapital!R$3:R$21)-SUMIF(MTPCapital!$A$3:$A$21,"GR",MTPCapital!R$3:R$21)-SUMIF(MTPCapital!$A$3:$A$21,"CR",MTPCapital!R$3:R$21)-SUMIF(MTPCapital!$B$3:$B$21,"MC1",MTPCapital!R$3:R$21)-SUMIF(MTPCapital!$B$3:$B$21,"MC2",MTPCapital!R$3:R$21)</f>
        <v>67740.5997486626</v>
      </c>
      <c r="S171" s="8">
        <f>SUM(MTPCapital!S$3:S$21)-SUMIF(MTPCapital!$B$3:$B$21,"TY3",MTPCapital!S$3:S$21)-SUMIF(MTPCapital!$A$3:$A$21,"GR",MTPCapital!S$3:S$21)-SUMIF(MTPCapital!$A$3:$A$21,"CR",MTPCapital!S$3:S$21)-SUMIF(MTPCapital!$B$3:$B$21,"MC1",MTPCapital!S$3:S$21)-SUMIF(MTPCapital!$B$3:$B$21,"MC2",MTPCapital!S$3:S$21)</f>
        <v>71991.61624727046</v>
      </c>
      <c r="T171" s="8">
        <f>SUM(MTPCapital!T$3:T$21)-SUMIF(MTPCapital!$B$3:$B$21,"TY3",MTPCapital!T$3:T$21)-SUMIF(MTPCapital!$A$3:$A$21,"GR",MTPCapital!T$3:T$21)-SUMIF(MTPCapital!$A$3:$A$21,"CR",MTPCapital!T$3:T$21)-SUMIF(MTPCapital!$B$3:$B$21,"MC1",MTPCapital!T$3:T$21)-SUMIF(MTPCapital!$B$3:$B$21,"MC2",MTPCapital!T$3:T$21)</f>
        <v>76274.356565408743</v>
      </c>
      <c r="U171" s="8">
        <f>SUM(MTPCapital!U$3:U$21)-SUMIF(MTPCapital!$B$3:$B$21,"TY3",MTPCapital!U$3:U$21)-SUMIF(MTPCapital!$A$3:$A$21,"GR",MTPCapital!U$3:U$21)-SUMIF(MTPCapital!$A$3:$A$21,"CR",MTPCapital!U$3:U$21)-SUMIF(MTPCapital!$B$3:$B$21,"MC1",MTPCapital!U$3:U$21)-SUMIF(MTPCapital!$B$3:$B$21,"MC2",MTPCapital!U$3:U$21)</f>
        <v>80589.612603728747</v>
      </c>
      <c r="V171" s="8">
        <f>SUM(MTPCapital!V$3:V$21)-SUMIF(MTPCapital!$B$3:$B$21,"TY3",MTPCapital!V$3:V$21)-SUMIF(MTPCapital!$A$3:$A$21,"GR",MTPCapital!V$3:V$21)-SUMIF(MTPCapital!$A$3:$A$21,"CR",MTPCapital!V$3:V$21)-SUMIF(MTPCapital!$B$3:$B$21,"MC1",MTPCapital!V$3:V$21)-SUMIF(MTPCapital!$B$3:$B$21,"MC2",MTPCapital!V$3:V$21)</f>
        <v>84938.198055235</v>
      </c>
      <c r="W171" s="8">
        <f>SUM(MTPCapital!W$3:W$21)-SUMIF(MTPCapital!$B$3:$B$21,"TY3",MTPCapital!W$3:W$21)-SUMIF(MTPCapital!$A$3:$A$21,"GR",MTPCapital!W$3:W$21)-SUMIF(MTPCapital!$A$3:$A$21,"CR",MTPCapital!W$3:W$21)-SUMIF(MTPCapital!$B$3:$B$21,"MC1",MTPCapital!W$3:W$21)-SUMIF(MTPCapital!$B$3:$B$21,"MC2",MTPCapital!W$3:W$21)</f>
        <v>89320.946414224542</v>
      </c>
      <c r="X171" s="8">
        <f>SUM(MTPCapital!X$3:X$21)-SUMIF(MTPCapital!$B$3:$B$21,"TY3",MTPCapital!X$3:X$21)-SUMIF(MTPCapital!$A$3:$A$21,"GR",MTPCapital!X$3:X$21)-SUMIF(MTPCapital!$A$3:$A$21,"CR",MTPCapital!X$3:X$21)-SUMIF(MTPCapital!$B$3:$B$21,"MC1",MTPCapital!X$3:X$21)-SUMIF(MTPCapital!$B$3:$B$21,"MC2",MTPCapital!X$3:X$21)</f>
        <v>93738.711494417104</v>
      </c>
      <c r="Y171" s="8">
        <f>SUM(MTPCapital!Y$3:Y$21)-SUMIF(MTPCapital!$B$3:$B$21,"TY3",MTPCapital!Y$3:Y$21)-SUMIF(MTPCapital!$A$3:$A$21,"GR",MTPCapital!Y$3:Y$21)-SUMIF(MTPCapital!$A$3:$A$21,"CR",MTPCapital!Y$3:Y$21)-SUMIF(MTPCapital!$B$3:$B$21,"MC1",MTPCapital!Y$3:Y$21)-SUMIF(MTPCapital!$B$3:$B$21,"MC2",MTPCapital!Y$3:Y$21)</f>
        <v>98192.368754875366</v>
      </c>
      <c r="Z171" s="8">
        <f>SUM(MTPCapital!Z$3:Z$21)-SUMIF(MTPCapital!$B$3:$B$21,"TY3",MTPCapital!Z$3:Z$21)-SUMIF(MTPCapital!$A$3:$A$21,"GR",MTPCapital!Z$3:Z$21)-SUMIF(MTPCapital!$A$3:$A$21,"CR",MTPCapital!Z$3:Z$21)-SUMIF(MTPCapital!$B$3:$B$21,"MC1",MTPCapital!Z$3:Z$21)-SUMIF(MTPCapital!$B$3:$B$21,"MC2",MTPCapital!Z$3:Z$21)</f>
        <v>102682.81455907335</v>
      </c>
      <c r="AA171" s="8">
        <f>SUM(MTPCapital!AA$3:AA$21)-SUMIF(MTPCapital!$B$3:$B$21,"TY3",MTPCapital!AA$3:AA$21)-SUMIF(MTPCapital!$A$3:$A$21,"GR",MTPCapital!AA$3:AA$21)-SUMIF(MTPCapital!$A$3:$A$21,"CR",MTPCapital!AA$3:AA$21)-SUMIF(MTPCapital!$B$3:$B$21,"MC1",MTPCapital!AA$3:AA$21)-SUMIF(MTPCapital!$B$3:$B$21,"MC2",MTPCapital!AA$3:AA$21)</f>
        <v>107210.96967957189</v>
      </c>
      <c r="AB171" s="8">
        <f>SUM(MTPCapital!AB$3:AB$21)-SUMIF(MTPCapital!$B$3:$B$21,"TY3",MTPCapital!AB$3:AB$21)-SUMIF(MTPCapital!$A$3:$A$21,"GR",MTPCapital!AB$3:AB$21)-SUMIF(MTPCapital!$A$3:$A$21,"CR",MTPCapital!AB$3:AB$21)-SUMIF(MTPCapital!$B$3:$B$21,"MC1",MTPCapital!AB$3:AB$21)-SUMIF(MTPCapital!$B$3:$B$21,"MC2",MTPCapital!AB$3:AB$21)</f>
        <v>111777.77679031123</v>
      </c>
      <c r="AC171" s="8">
        <f>SUM(MTPCapital!AC$3:AC$21)-SUMIF(MTPCapital!$B$3:$B$21,"TY3",MTPCapital!AC$3:AC$21)-SUMIF(MTPCapital!$A$3:$A$21,"GR",MTPCapital!AC$3:AC$21)-SUMIF(MTPCapital!$A$3:$A$21,"CR",MTPCapital!AC$3:AC$21)-SUMIF(MTPCapital!$B$3:$B$21,"MC1",MTPCapital!AC$3:AC$21)-SUMIF(MTPCapital!$B$3:$B$21,"MC2",MTPCapital!AC$3:AC$21)</f>
        <v>116384.20219104722</v>
      </c>
      <c r="AD171" s="8">
        <f>SUM(MTPCapital!AD$3:AD$21)-SUMIF(MTPCapital!$B$3:$B$21,"TY3",MTPCapital!AD$3:AD$21)-SUMIF(MTPCapital!$A$3:$A$21,"GR",MTPCapital!AD$3:AD$21)-SUMIF(MTPCapital!$A$3:$A$21,"CR",MTPCapital!AD$3:AD$21)-SUMIF(MTPCapital!$B$3:$B$21,"MC1",MTPCapital!AD$3:AD$21)-SUMIF(MTPCapital!$B$3:$B$21,"MC2",MTPCapital!AD$3:AD$21)</f>
        <v>120669.07093342231</v>
      </c>
      <c r="AE171" s="8">
        <f>SUM(MTPCapital!AE$3:AE$21)-SUMIF(MTPCapital!$B$3:$B$21,"TY3",MTPCapital!AE$3:AE$21)-SUMIF(MTPCapital!$A$3:$A$21,"GR",MTPCapital!AE$3:AE$21)-SUMIF(MTPCapital!$A$3:$A$21,"CR",MTPCapital!AE$3:AE$21)-SUMIF(MTPCapital!$B$3:$B$21,"MC1",MTPCapital!AE$3:AE$21)-SUMIF(MTPCapital!$B$3:$B$21,"MC2",MTPCapital!AE$3:AE$21)</f>
        <v>125009.83139435668</v>
      </c>
      <c r="AF171" s="8">
        <f>SUM(MTPCapital!AF$3:AF$21)-SUMIF(MTPCapital!$B$3:$B$21,"TY3",MTPCapital!AF$3:AF$21)-SUMIF(MTPCapital!$A$3:$A$21,"GR",MTPCapital!AF$3:AF$21)-SUMIF(MTPCapital!$A$3:$A$21,"CR",MTPCapital!AF$3:AF$21)-SUMIF(MTPCapital!$B$3:$B$21,"MC1",MTPCapital!AF$3:AF$21)-SUMIF(MTPCapital!$B$3:$B$21,"MC2",MTPCapital!AF$3:AF$21)</f>
        <v>129407.88136681446</v>
      </c>
      <c r="AG171" s="8">
        <f>SUM(MTPCapital!AG$3:AG$21)-SUMIF(MTPCapital!$B$3:$B$21,"TY3",MTPCapital!AG$3:AG$21)-SUMIF(MTPCapital!$A$3:$A$21,"GR",MTPCapital!AG$3:AG$21)-SUMIF(MTPCapital!$A$3:$A$21,"CR",MTPCapital!AG$3:AG$21)-SUMIF(MTPCapital!$B$3:$B$21,"MC1",MTPCapital!AG$3:AG$21)-SUMIF(MTPCapital!$B$3:$B$21,"MC2",MTPCapital!AG$3:AG$21)</f>
        <v>133864.65308858367</v>
      </c>
    </row>
    <row r="172" spans="2:33" x14ac:dyDescent="0.3">
      <c r="B172" s="24" t="str">
        <f t="shared" si="91"/>
        <v>Retire TY GR CR and BR1-2</v>
      </c>
      <c r="C172" s="23">
        <f t="shared" ref="C172:C173" si="92">(D172+NPV($C$2,E172:AG172))/1000</f>
        <v>769.98200236181071</v>
      </c>
      <c r="D172" s="8">
        <f>SUM(MTPCapital!D$3:D$21)</f>
        <v>4777.7833600000004</v>
      </c>
      <c r="E172" s="8">
        <f>SUM(MTPCapital!E$3:E$21)</f>
        <v>11562.255943999999</v>
      </c>
      <c r="F172" s="8">
        <f>SUM(MTPCapital!F$3:F$21)</f>
        <v>18173.3710426</v>
      </c>
      <c r="G172" s="8">
        <f>SUM(MTPCapital!G$3:G$21)</f>
        <v>24636.999018664996</v>
      </c>
      <c r="H172" s="8">
        <f>SUM(MTPCapital!H$3:H$21)</f>
        <v>30975.80529413162</v>
      </c>
      <c r="I172" s="8">
        <f>SUM(MTPCapital!I$3:I$21)-SUMIF(MTPCapital!$B$3:$B$21,"TY3",MTPCapital!I$3:I$21)-SUMIF(MTPCapital!$A$3:$A$21,"GR",MTPCapital!I$3:I$21)-SUMIF(MTPCapital!$A$3:$A$21,"CR",MTPCapital!I$3:I$21)-SUMIF(MTPCapital!$B$3:$B$21,"BR1",MTPCapital!I$3:I$21)-SUMIF(MTPCapital!$B$3:$B$21,"BR2",MTPCapital!I$3:I$21)</f>
        <v>31870.668410610906</v>
      </c>
      <c r="J172" s="8">
        <f>SUM(MTPCapital!J$3:J$21)-SUMIF(MTPCapital!$B$3:$B$21,"TY3",MTPCapital!J$3:J$21)-SUMIF(MTPCapital!$A$3:$A$21,"GR",MTPCapital!J$3:J$21)-SUMIF(MTPCapital!$A$3:$A$21,"CR",MTPCapital!J$3:J$21)-SUMIF(MTPCapital!$B$3:$B$21,"BR1",MTPCapital!J$3:J$21)-SUMIF(MTPCapital!$B$3:$B$21,"BR2",MTPCapital!J$3:J$21)</f>
        <v>37128.847814443419</v>
      </c>
      <c r="K172" s="8">
        <f>SUM(MTPCapital!K$3:K$21)-SUMIF(MTPCapital!$B$3:$B$21,"TY3",MTPCapital!K$3:K$21)-SUMIF(MTPCapital!$A$3:$A$21,"GR",MTPCapital!K$3:K$21)-SUMIF(MTPCapital!$A$3:$A$21,"CR",MTPCapital!K$3:K$21)-SUMIF(MTPCapital!$B$3:$B$21,"BR1",MTPCapital!K$3:K$21)-SUMIF(MTPCapital!$B$3:$B$21,"BR2",MTPCapital!K$3:K$21)</f>
        <v>42304.437859512123</v>
      </c>
      <c r="L172" s="8">
        <f>SUM(MTPCapital!L$3:L$21)-SUMIF(MTPCapital!$B$3:$B$21,"TY3",MTPCapital!L$3:L$21)-SUMIF(MTPCapital!$A$3:$A$21,"GR",MTPCapital!L$3:L$21)-SUMIF(MTPCapital!$A$3:$A$21,"CR",MTPCapital!L$3:L$21)-SUMIF(MTPCapital!$B$3:$B$21,"BR1",MTPCapital!L$3:L$21)-SUMIF(MTPCapital!$B$3:$B$21,"BR2",MTPCapital!L$3:L$21)</f>
        <v>47395.373751029161</v>
      </c>
      <c r="M172" s="8">
        <f>SUM(MTPCapital!M$3:M$21)-SUMIF(MTPCapital!$B$3:$B$21,"TY3",MTPCapital!M$3:M$21)-SUMIF(MTPCapital!$A$3:$A$21,"GR",MTPCapital!M$3:M$21)-SUMIF(MTPCapital!$A$3:$A$21,"CR",MTPCapital!M$3:M$21)-SUMIF(MTPCapital!$B$3:$B$21,"BR1",MTPCapital!M$3:M$21)-SUMIF(MTPCapital!$B$3:$B$21,"BR2",MTPCapital!M$3:M$21)</f>
        <v>52399.537135155748</v>
      </c>
      <c r="N172" s="8">
        <f>SUM(MTPCapital!N$3:N$21)-SUMIF(MTPCapital!$B$3:$B$21,"TY3",MTPCapital!N$3:N$21)-SUMIF(MTPCapital!$A$3:$A$21,"GR",MTPCapital!N$3:N$21)-SUMIF(MTPCapital!$A$3:$A$21,"CR",MTPCapital!N$3:N$21)-SUMIF(MTPCapital!$B$3:$B$21,"BR1",MTPCapital!N$3:N$21)-SUMIF(MTPCapital!$B$3:$B$21,"BR2",MTPCapital!N$3:N$21)</f>
        <v>57314.760699207174</v>
      </c>
      <c r="O172" s="8">
        <f>SUM(MTPCapital!O$3:O$21)-SUMIF(MTPCapital!$B$3:$B$21,"TY3",MTPCapital!O$3:O$21)-SUMIF(MTPCapital!$A$3:$A$21,"GR",MTPCapital!O$3:O$21)-SUMIF(MTPCapital!$A$3:$A$21,"CR",MTPCapital!O$3:O$21)-SUMIF(MTPCapital!$B$3:$B$21,"BR1",MTPCapital!O$3:O$21)-SUMIF(MTPCapital!$B$3:$B$21,"BR2",MTPCapital!O$3:O$21)</f>
        <v>62138.821047681478</v>
      </c>
      <c r="P172" s="8">
        <f>SUM(MTPCapital!P$3:P$21)-SUMIF(MTPCapital!$B$3:$B$21,"TY3",MTPCapital!P$3:P$21)-SUMIF(MTPCapital!$A$3:$A$21,"GR",MTPCapital!P$3:P$21)-SUMIF(MTPCapital!$A$3:$A$21,"CR",MTPCapital!P$3:P$21)-SUMIF(MTPCapital!$B$3:$B$21,"BR1",MTPCapital!P$3:P$21)-SUMIF(MTPCapital!$B$3:$B$21,"BR2",MTPCapital!P$3:P$21)</f>
        <v>66874.170912470043</v>
      </c>
      <c r="Q172" s="8">
        <f>SUM(MTPCapital!Q$3:Q$21)-SUMIF(MTPCapital!$B$3:$B$21,"TY3",MTPCapital!Q$3:Q$21)-SUMIF(MTPCapital!$A$3:$A$21,"GR",MTPCapital!Q$3:Q$21)-SUMIF(MTPCapital!$A$3:$A$21,"CR",MTPCapital!Q$3:Q$21)-SUMIF(MTPCapital!$B$3:$B$21,"BR1",MTPCapital!Q$3:Q$21)-SUMIF(MTPCapital!$B$3:$B$21,"BR2",MTPCapital!Q$3:Q$21)</f>
        <v>71581.954243761284</v>
      </c>
      <c r="R172" s="8">
        <f>SUM(MTPCapital!R$3:R$21)-SUMIF(MTPCapital!$B$3:$B$21,"TY3",MTPCapital!R$3:R$21)-SUMIF(MTPCapital!$A$3:$A$21,"GR",MTPCapital!R$3:R$21)-SUMIF(MTPCapital!$A$3:$A$21,"CR",MTPCapital!R$3:R$21)-SUMIF(MTPCapital!$B$3:$B$21,"BR1",MTPCapital!R$3:R$21)-SUMIF(MTPCapital!$B$3:$B$21,"BR2",MTPCapital!R$3:R$21)</f>
        <v>76320.110939036633</v>
      </c>
      <c r="S172" s="8">
        <f>SUM(MTPCapital!S$3:S$21)-SUMIF(MTPCapital!$B$3:$B$21,"TY3",MTPCapital!S$3:S$21)-SUMIF(MTPCapital!$A$3:$A$21,"GR",MTPCapital!S$3:S$21)-SUMIF(MTPCapital!$A$3:$A$21,"CR",MTPCapital!S$3:S$21)-SUMIF(MTPCapital!$B$3:$B$21,"BR1",MTPCapital!S$3:S$21)-SUMIF(MTPCapital!$B$3:$B$21,"BR2",MTPCapital!S$3:S$21)</f>
        <v>81089.399171576864</v>
      </c>
      <c r="T172" s="8">
        <f>SUM(MTPCapital!T$3:T$21)-SUMIF(MTPCapital!$B$3:$B$21,"TY3",MTPCapital!T$3:T$21)-SUMIF(MTPCapital!$A$3:$A$21,"GR",MTPCapital!T$3:T$21)-SUMIF(MTPCapital!$A$3:$A$21,"CR",MTPCapital!T$3:T$21)-SUMIF(MTPCapital!$B$3:$B$21,"BR1",MTPCapital!T$3:T$21)-SUMIF(MTPCapital!$B$3:$B$21,"BR2",MTPCapital!T$3:T$21)</f>
        <v>85890.598329813642</v>
      </c>
      <c r="U172" s="8">
        <f>SUM(MTPCapital!U$3:U$21)-SUMIF(MTPCapital!$B$3:$B$21,"TY3",MTPCapital!U$3:U$21)-SUMIF(MTPCapital!$A$3:$A$21,"GR",MTPCapital!U$3:U$21)-SUMIF(MTPCapital!$A$3:$A$21,"CR",MTPCapital!U$3:U$21)-SUMIF(MTPCapital!$B$3:$B$21,"BR1",MTPCapital!U$3:U$21)-SUMIF(MTPCapital!$B$3:$B$21,"BR2",MTPCapital!U$3:U$21)</f>
        <v>90724.504747708124</v>
      </c>
      <c r="V172" s="8">
        <f>SUM(MTPCapital!V$3:V$21)-SUMIF(MTPCapital!$B$3:$B$21,"TY3",MTPCapital!V$3:V$21)-SUMIF(MTPCapital!$A$3:$A$21,"GR",MTPCapital!V$3:V$21)-SUMIF(MTPCapital!$A$3:$A$21,"CR",MTPCapital!V$3:V$21)-SUMIF(MTPCapital!$B$3:$B$21,"BR1",MTPCapital!V$3:V$21)-SUMIF(MTPCapital!$B$3:$B$21,"BR2",MTPCapital!V$3:V$21)</f>
        <v>95591.936945932961</v>
      </c>
      <c r="W172" s="8">
        <f>SUM(MTPCapital!W$3:W$21)-SUMIF(MTPCapital!$B$3:$B$21,"TY3",MTPCapital!W$3:W$21)-SUMIF(MTPCapital!$A$3:$A$21,"GR",MTPCapital!W$3:W$21)-SUMIF(MTPCapital!$A$3:$A$21,"CR",MTPCapital!W$3:W$21)-SUMIF(MTPCapital!$B$3:$B$21,"BR1",MTPCapital!W$3:W$21)-SUMIF(MTPCapital!$B$3:$B$21,"BR2",MTPCapital!W$3:W$21)</f>
        <v>100493.73332981516</v>
      </c>
      <c r="X172" s="8">
        <f>SUM(MTPCapital!X$3:X$21)-SUMIF(MTPCapital!$B$3:$B$21,"TY3",MTPCapital!X$3:X$21)-SUMIF(MTPCapital!$A$3:$A$21,"GR",MTPCapital!X$3:X$21)-SUMIF(MTPCapital!$A$3:$A$21,"CR",MTPCapital!X$3:X$21)-SUMIF(MTPCapital!$B$3:$B$21,"BR1",MTPCapital!X$3:X$21)-SUMIF(MTPCapital!$B$3:$B$21,"BR2",MTPCapital!X$3:X$21)</f>
        <v>105430.75274317749</v>
      </c>
      <c r="Y172" s="8">
        <f>SUM(MTPCapital!Y$3:Y$21)-SUMIF(MTPCapital!$B$3:$B$21,"TY3",MTPCapital!Y$3:Y$21)-SUMIF(MTPCapital!$A$3:$A$21,"GR",MTPCapital!Y$3:Y$21)-SUMIF(MTPCapital!$A$3:$A$21,"CR",MTPCapital!Y$3:Y$21)-SUMIF(MTPCapital!$B$3:$B$21,"BR1",MTPCapital!Y$3:Y$21)-SUMIF(MTPCapital!$B$3:$B$21,"BR2",MTPCapital!Y$3:Y$21)</f>
        <v>110403.87576175695</v>
      </c>
      <c r="Z172" s="8">
        <f>SUM(MTPCapital!Z$3:Z$21)-SUMIF(MTPCapital!$B$3:$B$21,"TY3",MTPCapital!Z$3:Z$21)-SUMIF(MTPCapital!$A$3:$A$21,"GR",MTPCapital!Z$3:Z$21)-SUMIF(MTPCapital!$A$3:$A$21,"CR",MTPCapital!Z$3:Z$21)-SUMIF(MTPCapital!$B$3:$B$21,"BR1",MTPCapital!Z$3:Z$21)-SUMIF(MTPCapital!$B$3:$B$21,"BR2",MTPCapital!Z$3:Z$21)</f>
        <v>115414.00407568393</v>
      </c>
      <c r="AA172" s="8">
        <f>SUM(MTPCapital!AA$3:AA$21)-SUMIF(MTPCapital!$B$3:$B$21,"TY3",MTPCapital!AA$3:AA$21)-SUMIF(MTPCapital!$A$3:$A$21,"GR",MTPCapital!AA$3:AA$21)-SUMIF(MTPCapital!$A$3:$A$21,"CR",MTPCapital!AA$3:AA$21)-SUMIF(MTPCapital!$B$3:$B$21,"BR1",MTPCapital!AA$3:AA$21)-SUMIF(MTPCapital!$B$3:$B$21,"BR2",MTPCapital!AA$3:AA$21)</f>
        <v>120462.06387816078</v>
      </c>
      <c r="AB172" s="8">
        <f>SUM(MTPCapital!AB$3:AB$21)-SUMIF(MTPCapital!$B$3:$B$21,"TY3",MTPCapital!AB$3:AB$21)-SUMIF(MTPCapital!$A$3:$A$21,"GR",MTPCapital!AB$3:AB$21)-SUMIF(MTPCapital!$A$3:$A$21,"CR",MTPCapital!AB$3:AB$21)-SUMIF(MTPCapital!$B$3:$B$21,"BR1",MTPCapital!AB$3:AB$21)-SUMIF(MTPCapital!$B$3:$B$21,"BR2",MTPCapital!AB$3:AB$21)</f>
        <v>125549.00339558269</v>
      </c>
      <c r="AC172" s="8">
        <f>SUM(MTPCapital!AC$3:AC$21)-SUMIF(MTPCapital!$B$3:$B$21,"TY3",MTPCapital!AC$3:AC$21)-SUMIF(MTPCapital!$A$3:$A$21,"GR",MTPCapital!AC$3:AC$21)-SUMIF(MTPCapital!$A$3:$A$21,"CR",MTPCapital!AC$3:AC$21)-SUMIF(MTPCapital!$B$3:$B$21,"BR1",MTPCapital!AC$3:AC$21)-SUMIF(MTPCapital!$B$3:$B$21,"BR2",MTPCapital!AC$3:AC$21)</f>
        <v>130675.79458164178</v>
      </c>
      <c r="AD172" s="8">
        <f>SUM(MTPCapital!AD$3:AD$21)-SUMIF(MTPCapital!$B$3:$B$21,"TY3",MTPCapital!AD$3:AD$21)-SUMIF(MTPCapital!$A$3:$A$21,"GR",MTPCapital!AD$3:AD$21)-SUMIF(MTPCapital!$A$3:$A$21,"CR",MTPCapital!AD$3:AD$21)-SUMIF(MTPCapital!$B$3:$B$21,"BR1",MTPCapital!AD$3:AD$21)-SUMIF(MTPCapital!$B$3:$B$21,"BR2",MTPCapital!AD$3:AD$21)</f>
        <v>135229.25464620502</v>
      </c>
      <c r="AE172" s="8">
        <f>SUM(MTPCapital!AE$3:AE$21)-SUMIF(MTPCapital!$B$3:$B$21,"TY3",MTPCapital!AE$3:AE$21)-SUMIF(MTPCapital!$A$3:$A$21,"GR",MTPCapital!AE$3:AE$21)-SUMIF(MTPCapital!$A$3:$A$21,"CR",MTPCapital!AE$3:AE$21)-SUMIF(MTPCapital!$B$3:$B$21,"BR1",MTPCapital!AE$3:AE$21)-SUMIF(MTPCapital!$B$3:$B$21,"BR2",MTPCapital!AE$3:AE$21)</f>
        <v>139848.78033226522</v>
      </c>
      <c r="AF172" s="8">
        <f>SUM(MTPCapital!AF$3:AF$21)-SUMIF(MTPCapital!$B$3:$B$21,"TY3",MTPCapital!AF$3:AF$21)-SUMIF(MTPCapital!$A$3:$A$21,"GR",MTPCapital!AF$3:AF$21)-SUMIF(MTPCapital!$A$3:$A$21,"CR",MTPCapital!AF$3:AF$21)-SUMIF(MTPCapital!$B$3:$B$21,"BR1",MTPCapital!AF$3:AF$21)-SUMIF(MTPCapital!$B$3:$B$21,"BR2",MTPCapital!AF$3:AF$21)</f>
        <v>144536.0237411788</v>
      </c>
      <c r="AG172" s="8">
        <f>SUM(MTPCapital!AG$3:AG$21)-SUMIF(MTPCapital!$B$3:$B$21,"TY3",MTPCapital!AG$3:AG$21)-SUMIF(MTPCapital!$A$3:$A$21,"GR",MTPCapital!AG$3:AG$21)-SUMIF(MTPCapital!$A$3:$A$21,"CR",MTPCapital!AG$3:AG$21)-SUMIF(MTPCapital!$B$3:$B$21,"BR1",MTPCapital!AG$3:AG$21)-SUMIF(MTPCapital!$B$3:$B$21,"BR2",MTPCapital!AG$3:AG$21)</f>
        <v>149292.67785519821</v>
      </c>
    </row>
    <row r="173" spans="2:33" x14ac:dyDescent="0.3">
      <c r="B173" s="24" t="str">
        <f t="shared" si="91"/>
        <v>Retire TY GR CR BR1-2 and MC1-2</v>
      </c>
      <c r="C173" s="23">
        <f t="shared" si="92"/>
        <v>662.82654765287145</v>
      </c>
      <c r="D173" s="8">
        <f>SUM(MTPCapital!D$3:D$21)</f>
        <v>4777.7833600000004</v>
      </c>
      <c r="E173" s="8">
        <f>SUM(MTPCapital!E$3:E$21)</f>
        <v>11562.255943999999</v>
      </c>
      <c r="F173" s="8">
        <f>SUM(MTPCapital!F$3:F$21)</f>
        <v>18173.3710426</v>
      </c>
      <c r="G173" s="8">
        <f>SUM(MTPCapital!G$3:G$21)</f>
        <v>24636.999018664996</v>
      </c>
      <c r="H173" s="8">
        <f>SUM(MTPCapital!H$3:H$21)</f>
        <v>30975.80529413162</v>
      </c>
      <c r="I173" s="8">
        <f>SUM(MTPCapital!I$3:I$21)-SUMIF(MTPCapital!$B$3:$B$21,"TY3",MTPCapital!I$3:I$21)-SUMIF(MTPCapital!$A$3:$A$21,"GR",MTPCapital!I$3:I$21)-SUMIF(MTPCapital!$A$3:$A$21,"CR",MTPCapital!I$3:I$21)-SUMIF(MTPCapital!$B$3:$B$21,"BR1",MTPCapital!I$3:I$21)-SUMIF(MTPCapital!$B$3:$B$21,"BR2",MTPCapital!I$3:I$21)-SUMIF(MTPCapital!$B$3:$B$21,"MC1",MTPCapital!I$3:I$21)-SUMIF(MTPCapital!$B$3:$B$21,"MC2",MTPCapital!I$3:I$21)</f>
        <v>26893.354314061638</v>
      </c>
      <c r="J173" s="8">
        <f>SUM(MTPCapital!J$3:J$21)-SUMIF(MTPCapital!$B$3:$B$21,"TY3",MTPCapital!J$3:J$21)-SUMIF(MTPCapital!$A$3:$A$21,"GR",MTPCapital!J$3:J$21)-SUMIF(MTPCapital!$A$3:$A$21,"CR",MTPCapital!J$3:J$21)-SUMIF(MTPCapital!$B$3:$B$21,"BR1",MTPCapital!J$3:J$21)-SUMIF(MTPCapital!$B$3:$B$21,"BR2",MTPCapital!J$3:J$21)-SUMIF(MTPCapital!$B$3:$B$21,"MC1",MTPCapital!J$3:J$21)-SUMIF(MTPCapital!$B$3:$B$21,"MC2",MTPCapital!J$3:J$21)</f>
        <v>31328.463256784769</v>
      </c>
      <c r="K173" s="8">
        <f>SUM(MTPCapital!K$3:K$21)-SUMIF(MTPCapital!$B$3:$B$21,"TY3",MTPCapital!K$3:K$21)-SUMIF(MTPCapital!$A$3:$A$21,"GR",MTPCapital!K$3:K$21)-SUMIF(MTPCapital!$A$3:$A$21,"CR",MTPCapital!K$3:K$21)-SUMIF(MTPCapital!$B$3:$B$21,"BR1",MTPCapital!K$3:K$21)-SUMIF(MTPCapital!$B$3:$B$21,"BR2",MTPCapital!K$3:K$21)-SUMIF(MTPCapital!$B$3:$B$21,"MC1",MTPCapital!K$3:K$21)-SUMIF(MTPCapital!$B$3:$B$21,"MC2",MTPCapital!K$3:K$21)</f>
        <v>35695.410997694613</v>
      </c>
      <c r="L173" s="8">
        <f>SUM(MTPCapital!L$3:L$21)-SUMIF(MTPCapital!$B$3:$B$21,"TY3",MTPCapital!L$3:L$21)-SUMIF(MTPCapital!$A$3:$A$21,"GR",MTPCapital!L$3:L$21)-SUMIF(MTPCapital!$A$3:$A$21,"CR",MTPCapital!L$3:L$21)-SUMIF(MTPCapital!$B$3:$B$21,"BR1",MTPCapital!L$3:L$21)-SUMIF(MTPCapital!$B$3:$B$21,"BR2",MTPCapital!L$3:L$21)-SUMIF(MTPCapital!$B$3:$B$21,"MC1",MTPCapital!L$3:L$21)-SUMIF(MTPCapital!$B$3:$B$21,"MC2",MTPCapital!L$3:L$21)</f>
        <v>39992.493445927081</v>
      </c>
      <c r="M173" s="8">
        <f>SUM(MTPCapital!M$3:M$21)-SUMIF(MTPCapital!$B$3:$B$21,"TY3",MTPCapital!M$3:M$21)-SUMIF(MTPCapital!$A$3:$A$21,"GR",MTPCapital!M$3:M$21)-SUMIF(MTPCapital!$A$3:$A$21,"CR",MTPCapital!M$3:M$21)-SUMIF(MTPCapital!$B$3:$B$21,"BR1",MTPCapital!M$3:M$21)-SUMIF(MTPCapital!$B$3:$B$21,"BR2",MTPCapital!M$3:M$21)-SUMIF(MTPCapital!$B$3:$B$21,"MC1",MTPCapital!M$3:M$21)-SUMIF(MTPCapital!$B$3:$B$21,"MC2",MTPCapital!M$3:M$21)</f>
        <v>44217.962379491342</v>
      </c>
      <c r="N173" s="8">
        <f>SUM(MTPCapital!N$3:N$21)-SUMIF(MTPCapital!$B$3:$B$21,"TY3",MTPCapital!N$3:N$21)-SUMIF(MTPCapital!$A$3:$A$21,"GR",MTPCapital!N$3:N$21)-SUMIF(MTPCapital!$A$3:$A$21,"CR",MTPCapital!N$3:N$21)-SUMIF(MTPCapital!$B$3:$B$21,"BR1",MTPCapital!N$3:N$21)-SUMIF(MTPCapital!$B$3:$B$21,"BR2",MTPCapital!N$3:N$21)-SUMIF(MTPCapital!$B$3:$B$21,"MC1",MTPCapital!N$3:N$21)-SUMIF(MTPCapital!$B$3:$B$21,"MC2",MTPCapital!N$3:N$21)</f>
        <v>48370.029050194629</v>
      </c>
      <c r="O173" s="8">
        <f>SUM(MTPCapital!O$3:O$21)-SUMIF(MTPCapital!$B$3:$B$21,"TY3",MTPCapital!O$3:O$21)-SUMIF(MTPCapital!$A$3:$A$21,"GR",MTPCapital!O$3:O$21)-SUMIF(MTPCapital!$A$3:$A$21,"CR",MTPCapital!O$3:O$21)-SUMIF(MTPCapital!$B$3:$B$21,"BR1",MTPCapital!O$3:O$21)-SUMIF(MTPCapital!$B$3:$B$21,"BR2",MTPCapital!O$3:O$21)-SUMIF(MTPCapital!$B$3:$B$21,"MC1",MTPCapital!O$3:O$21)-SUMIF(MTPCapital!$B$3:$B$21,"MC2",MTPCapital!O$3:O$21)</f>
        <v>52446.858501465358</v>
      </c>
      <c r="P173" s="8">
        <f>SUM(MTPCapital!P$3:P$21)-SUMIF(MTPCapital!$B$3:$B$21,"TY3",MTPCapital!P$3:P$21)-SUMIF(MTPCapital!$A$3:$A$21,"GR",MTPCapital!P$3:P$21)-SUMIF(MTPCapital!$A$3:$A$21,"CR",MTPCapital!P$3:P$21)-SUMIF(MTPCapital!$B$3:$B$21,"BR1",MTPCapital!P$3:P$21)-SUMIF(MTPCapital!$B$3:$B$21,"BR2",MTPCapital!P$3:P$21)-SUMIF(MTPCapital!$B$3:$B$21,"MC1",MTPCapital!P$3:P$21)-SUMIF(MTPCapital!$B$3:$B$21,"MC2",MTPCapital!P$3:P$21)</f>
        <v>56451.30161509852</v>
      </c>
      <c r="Q173" s="8">
        <f>SUM(MTPCapital!Q$3:Q$21)-SUMIF(MTPCapital!$B$3:$B$21,"TY3",MTPCapital!Q$3:Q$21)-SUMIF(MTPCapital!$A$3:$A$21,"GR",MTPCapital!Q$3:Q$21)-SUMIF(MTPCapital!$A$3:$A$21,"CR",MTPCapital!Q$3:Q$21)-SUMIF(MTPCapital!$B$3:$B$21,"BR1",MTPCapital!Q$3:Q$21)-SUMIF(MTPCapital!$B$3:$B$21,"BR2",MTPCapital!Q$3:Q$21)-SUMIF(MTPCapital!$B$3:$B$21,"MC1",MTPCapital!Q$3:Q$21)-SUMIF(MTPCapital!$B$3:$B$21,"MC2",MTPCapital!Q$3:Q$21)</f>
        <v>60435.522594390262</v>
      </c>
      <c r="R173" s="8">
        <f>SUM(MTPCapital!R$3:R$21)-SUMIF(MTPCapital!$B$3:$B$21,"TY3",MTPCapital!R$3:R$21)-SUMIF(MTPCapital!$A$3:$A$21,"GR",MTPCapital!R$3:R$21)-SUMIF(MTPCapital!$A$3:$A$21,"CR",MTPCapital!R$3:R$21)-SUMIF(MTPCapital!$B$3:$B$21,"BR1",MTPCapital!R$3:R$21)-SUMIF(MTPCapital!$B$3:$B$21,"BR2",MTPCapital!R$3:R$21)-SUMIF(MTPCapital!$B$3:$B$21,"MC1",MTPCapital!R$3:R$21)-SUMIF(MTPCapital!$B$3:$B$21,"MC2",MTPCapital!R$3:R$21)</f>
        <v>64448.256685931323</v>
      </c>
      <c r="S173" s="8">
        <f>SUM(MTPCapital!S$3:S$21)-SUMIF(MTPCapital!$B$3:$B$21,"TY3",MTPCapital!S$3:S$21)-SUMIF(MTPCapital!$A$3:$A$21,"GR",MTPCapital!S$3:S$21)-SUMIF(MTPCapital!$A$3:$A$21,"CR",MTPCapital!S$3:S$21)-SUMIF(MTPCapital!$B$3:$B$21,"BR1",MTPCapital!S$3:S$21)-SUMIF(MTPCapital!$B$3:$B$21,"BR2",MTPCapital!S$3:S$21)-SUMIF(MTPCapital!$B$3:$B$21,"MC1",MTPCapital!S$3:S$21)-SUMIF(MTPCapital!$B$3:$B$21,"MC2",MTPCapital!S$3:S$21)</f>
        <v>68490.215967035241</v>
      </c>
      <c r="T173" s="8">
        <f>SUM(MTPCapital!T$3:T$21)-SUMIF(MTPCapital!$B$3:$B$21,"TY3",MTPCapital!T$3:T$21)-SUMIF(MTPCapital!$A$3:$A$21,"GR",MTPCapital!T$3:T$21)-SUMIF(MTPCapital!$A$3:$A$21,"CR",MTPCapital!T$3:T$21)-SUMIF(MTPCapital!$B$3:$B$21,"BR1",MTPCapital!T$3:T$21)-SUMIF(MTPCapital!$B$3:$B$21,"BR2",MTPCapital!T$3:T$21)-SUMIF(MTPCapital!$B$3:$B$21,"MC1",MTPCapital!T$3:T$21)-SUMIF(MTPCapital!$B$3:$B$21,"MC2",MTPCapital!T$3:T$21)</f>
        <v>72562.131757114985</v>
      </c>
      <c r="U173" s="8">
        <f>SUM(MTPCapital!U$3:U$21)-SUMIF(MTPCapital!$B$3:$B$21,"TY3",MTPCapital!U$3:U$21)-SUMIF(MTPCapital!$A$3:$A$21,"GR",MTPCapital!U$3:U$21)-SUMIF(MTPCapital!$A$3:$A$21,"CR",MTPCapital!U$3:U$21)-SUMIF(MTPCapital!$B$3:$B$21,"BR1",MTPCapital!U$3:U$21)-SUMIF(MTPCapital!$B$3:$B$21,"BR2",MTPCapital!U$3:U$21)-SUMIF(MTPCapital!$B$3:$B$21,"MC1",MTPCapital!U$3:U$21)-SUMIF(MTPCapital!$B$3:$B$21,"MC2",MTPCapital!U$3:U$21)</f>
        <v>76664.751734876787</v>
      </c>
      <c r="V173" s="8">
        <f>SUM(MTPCapital!V$3:V$21)-SUMIF(MTPCapital!$B$3:$B$21,"TY3",MTPCapital!V$3:V$21)-SUMIF(MTPCapital!$A$3:$A$21,"GR",MTPCapital!V$3:V$21)-SUMIF(MTPCapital!$A$3:$A$21,"CR",MTPCapital!V$3:V$21)-SUMIF(MTPCapital!$B$3:$B$21,"BR1",MTPCapital!V$3:V$21)-SUMIF(MTPCapital!$B$3:$B$21,"BR2",MTPCapital!V$3:V$21)-SUMIF(MTPCapital!$B$3:$B$21,"MC1",MTPCapital!V$3:V$21)-SUMIF(MTPCapital!$B$3:$B$21,"MC2",MTPCapital!V$3:V$21)</f>
        <v>80798.844344193887</v>
      </c>
      <c r="W173" s="8">
        <f>SUM(MTPCapital!W$3:W$21)-SUMIF(MTPCapital!$B$3:$B$21,"TY3",MTPCapital!W$3:W$21)-SUMIF(MTPCapital!$A$3:$A$21,"GR",MTPCapital!W$3:W$21)-SUMIF(MTPCapital!$A$3:$A$21,"CR",MTPCapital!W$3:W$21)-SUMIF(MTPCapital!$B$3:$B$21,"BR1",MTPCapital!W$3:W$21)-SUMIF(MTPCapital!$B$3:$B$21,"BR2",MTPCapital!W$3:W$21)-SUMIF(MTPCapital!$B$3:$B$21,"MC1",MTPCapital!W$3:W$21)-SUMIF(MTPCapital!$B$3:$B$21,"MC2",MTPCapital!W$3:W$21)</f>
        <v>84965.19662064132</v>
      </c>
      <c r="X173" s="8">
        <f>SUM(MTPCapital!X$3:X$21)-SUMIF(MTPCapital!$B$3:$B$21,"TY3",MTPCapital!X$3:X$21)-SUMIF(MTPCapital!$A$3:$A$21,"GR",MTPCapital!X$3:X$21)-SUMIF(MTPCapital!$A$3:$A$21,"CR",MTPCapital!X$3:X$21)-SUMIF(MTPCapital!$B$3:$B$21,"BR1",MTPCapital!X$3:X$21)-SUMIF(MTPCapital!$B$3:$B$21,"BR2",MTPCapital!X$3:X$21)-SUMIF(MTPCapital!$B$3:$B$21,"MC1",MTPCapital!X$3:X$21)-SUMIF(MTPCapital!$B$3:$B$21,"MC2",MTPCapital!X$3:X$21)</f>
        <v>89164.614836111257</v>
      </c>
      <c r="Y173" s="8">
        <f>SUM(MTPCapital!Y$3:Y$21)-SUMIF(MTPCapital!$B$3:$B$21,"TY3",MTPCapital!Y$3:Y$21)-SUMIF(MTPCapital!$A$3:$A$21,"GR",MTPCapital!Y$3:Y$21)-SUMIF(MTPCapital!$A$3:$A$21,"CR",MTPCapital!Y$3:Y$21)-SUMIF(MTPCapital!$B$3:$B$21,"BR1",MTPCapital!Y$3:Y$21)-SUMIF(MTPCapital!$B$3:$B$21,"BR2",MTPCapital!Y$3:Y$21)-SUMIF(MTPCapital!$B$3:$B$21,"MC1",MTPCapital!Y$3:Y$21)-SUMIF(MTPCapital!$B$3:$B$21,"MC2",MTPCapital!Y$3:Y$21)</f>
        <v>93397.92568011189</v>
      </c>
      <c r="Z173" s="8">
        <f>SUM(MTPCapital!Z$3:Z$21)-SUMIF(MTPCapital!$B$3:$B$21,"TY3",MTPCapital!Z$3:Z$21)-SUMIF(MTPCapital!$A$3:$A$21,"GR",MTPCapital!Z$3:Z$21)-SUMIF(MTPCapital!$A$3:$A$21,"CR",MTPCapital!Z$3:Z$21)-SUMIF(MTPCapital!$B$3:$B$21,"BR1",MTPCapital!Z$3:Z$21)-SUMIF(MTPCapital!$B$3:$B$21,"BR2",MTPCapital!Z$3:Z$21)-SUMIF(MTPCapital!$B$3:$B$21,"MC1",MTPCapital!Z$3:Z$21)-SUMIF(MTPCapital!$B$3:$B$21,"MC2",MTPCapital!Z$3:Z$21)</f>
        <v>97665.975527323826</v>
      </c>
      <c r="AA173" s="8">
        <f>SUM(MTPCapital!AA$3:AA$21)-SUMIF(MTPCapital!$B$3:$B$21,"TY3",MTPCapital!AA$3:AA$21)-SUMIF(MTPCapital!$A$3:$A$21,"GR",MTPCapital!AA$3:AA$21)-SUMIF(MTPCapital!$A$3:$A$21,"CR",MTPCapital!AA$3:AA$21)-SUMIF(MTPCapital!$B$3:$B$21,"BR1",MTPCapital!AA$3:AA$21)-SUMIF(MTPCapital!$B$3:$B$21,"BR2",MTPCapital!AA$3:AA$21)-SUMIF(MTPCapital!$B$3:$B$21,"MC1",MTPCapital!AA$3:AA$21)-SUMIF(MTPCapital!$B$3:$B$21,"MC2",MTPCapital!AA$3:AA$21)</f>
        <v>101969.63387261343</v>
      </c>
      <c r="AB173" s="8">
        <f>SUM(MTPCapital!AB$3:AB$21)-SUMIF(MTPCapital!$B$3:$B$21,"TY3",MTPCapital!AB$3:AB$21)-SUMIF(MTPCapital!$A$3:$A$21,"GR",MTPCapital!AB$3:AB$21)-SUMIF(MTPCapital!$A$3:$A$21,"CR",MTPCapital!AB$3:AB$21)-SUMIF(MTPCapital!$B$3:$B$21,"BR1",MTPCapital!AB$3:AB$21)-SUMIF(MTPCapital!$B$3:$B$21,"BR2",MTPCapital!AB$3:AB$21)-SUMIF(MTPCapital!$B$3:$B$21,"MC1",MTPCapital!AB$3:AB$21)-SUMIF(MTPCapital!$B$3:$B$21,"MC2",MTPCapital!AB$3:AB$21)</f>
        <v>106309.79090864664</v>
      </c>
      <c r="AC173" s="8">
        <f>SUM(MTPCapital!AC$3:AC$21)-SUMIF(MTPCapital!$B$3:$B$21,"TY3",MTPCapital!AC$3:AC$21)-SUMIF(MTPCapital!$A$3:$A$21,"GR",MTPCapital!AC$3:AC$21)-SUMIF(MTPCapital!$A$3:$A$21,"CR",MTPCapital!AC$3:AC$21)-SUMIF(MTPCapital!$B$3:$B$21,"BR1",MTPCapital!AC$3:AC$21)-SUMIF(MTPCapital!$B$3:$B$21,"BR2",MTPCapital!AC$3:AC$21)-SUMIF(MTPCapital!$B$3:$B$21,"MC1",MTPCapital!AC$3:AC$21)-SUMIF(MTPCapital!$B$3:$B$21,"MC2",MTPCapital!AC$3:AC$21)</f>
        <v>110687.35906351059</v>
      </c>
      <c r="AD173" s="8">
        <f>SUM(MTPCapital!AD$3:AD$21)-SUMIF(MTPCapital!$B$3:$B$21,"TY3",MTPCapital!AD$3:AD$21)-SUMIF(MTPCapital!$A$3:$A$21,"GR",MTPCapital!AD$3:AD$21)-SUMIF(MTPCapital!$A$3:$A$21,"CR",MTPCapital!AD$3:AD$21)-SUMIF(MTPCapital!$B$3:$B$21,"BR1",MTPCapital!AD$3:AD$21)-SUMIF(MTPCapital!$B$3:$B$21,"BR2",MTPCapital!AD$3:AD$21)-SUMIF(MTPCapital!$B$3:$B$21,"MC1",MTPCapital!AD$3:AD$21)-SUMIF(MTPCapital!$B$3:$B$21,"MC2",MTPCapital!AD$3:AD$21)</f>
        <v>114741.10824874992</v>
      </c>
      <c r="AE173" s="8">
        <f>SUM(MTPCapital!AE$3:AE$21)-SUMIF(MTPCapital!$B$3:$B$21,"TY3",MTPCapital!AE$3:AE$21)-SUMIF(MTPCapital!$A$3:$A$21,"GR",MTPCapital!AE$3:AE$21)-SUMIF(MTPCapital!$A$3:$A$21,"CR",MTPCapital!AE$3:AE$21)-SUMIF(MTPCapital!$B$3:$B$21,"BR1",MTPCapital!AE$3:AE$21)-SUMIF(MTPCapital!$B$3:$B$21,"BR2",MTPCapital!AE$3:AE$21)-SUMIF(MTPCapital!$B$3:$B$21,"MC1",MTPCapital!AE$3:AE$21)-SUMIF(MTPCapital!$B$3:$B$21,"MC2",MTPCapital!AE$3:AE$21)</f>
        <v>118848.43028350311</v>
      </c>
      <c r="AF173" s="8">
        <f>SUM(MTPCapital!AF$3:AF$21)-SUMIF(MTPCapital!$B$3:$B$21,"TY3",MTPCapital!AF$3:AF$21)-SUMIF(MTPCapital!$A$3:$A$21,"GR",MTPCapital!AF$3:AF$21)-SUMIF(MTPCapital!$A$3:$A$21,"CR",MTPCapital!AF$3:AF$21)-SUMIF(MTPCapital!$B$3:$B$21,"BR1",MTPCapital!AF$3:AF$21)-SUMIF(MTPCapital!$B$3:$B$21,"BR2",MTPCapital!AF$3:AF$21)-SUMIF(MTPCapital!$B$3:$B$21,"MC1",MTPCapital!AF$3:AF$21)-SUMIF(MTPCapital!$B$3:$B$21,"MC2",MTPCapital!AF$3:AF$21)</f>
        <v>123010.66494982701</v>
      </c>
      <c r="AG173" s="8">
        <f>SUM(MTPCapital!AG$3:AG$21)-SUMIF(MTPCapital!$B$3:$B$21,"TY3",MTPCapital!AG$3:AG$21)-SUMIF(MTPCapital!$A$3:$A$21,"GR",MTPCapital!AG$3:AG$21)-SUMIF(MTPCapital!$A$3:$A$21,"CR",MTPCapital!AG$3:AG$21)-SUMIF(MTPCapital!$B$3:$B$21,"BR1",MTPCapital!AG$3:AG$21)-SUMIF(MTPCapital!$B$3:$B$21,"BR2",MTPCapital!AG$3:AG$21)-SUMIF(MTPCapital!$B$3:$B$21,"MC1",MTPCapital!AG$3:AG$21)-SUMIF(MTPCapital!$B$3:$B$21,"MC2",MTPCapital!AG$3:AG$21)</f>
        <v>127229.18510269199</v>
      </c>
    </row>
    <row r="174" spans="2:33" x14ac:dyDescent="0.3"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</row>
    <row r="175" spans="2:33" x14ac:dyDescent="0.3">
      <c r="B175" s="21" t="str">
        <f>B154&amp;" Delta"</f>
        <v>MTP Capital Delta</v>
      </c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</row>
    <row r="176" spans="2:33" x14ac:dyDescent="0.3">
      <c r="B176" s="22" t="str">
        <f>B155</f>
        <v>No Retirements</v>
      </c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</row>
    <row r="177" spans="2:33" x14ac:dyDescent="0.3">
      <c r="B177" s="24" t="str">
        <f>B156</f>
        <v>Retire TY</v>
      </c>
      <c r="C177" s="23">
        <f>C156-C$155</f>
        <v>-16.160682233657781</v>
      </c>
      <c r="D177" s="23">
        <f t="shared" ref="D177:AG177" si="93">D156-D$155</f>
        <v>0</v>
      </c>
      <c r="E177" s="23">
        <f t="shared" si="93"/>
        <v>0</v>
      </c>
      <c r="F177" s="23">
        <f t="shared" si="93"/>
        <v>0</v>
      </c>
      <c r="G177" s="23">
        <f t="shared" si="93"/>
        <v>0</v>
      </c>
      <c r="H177" s="23">
        <f t="shared" si="93"/>
        <v>0</v>
      </c>
      <c r="I177" s="23">
        <f t="shared" si="93"/>
        <v>-753.97307612480654</v>
      </c>
      <c r="J177" s="23">
        <f t="shared" si="93"/>
        <v>-877.76840302792698</v>
      </c>
      <c r="K177" s="23">
        <f t="shared" si="93"/>
        <v>-999.07384310362249</v>
      </c>
      <c r="L177" s="23">
        <f t="shared" si="93"/>
        <v>-1117.8271291812125</v>
      </c>
      <c r="M177" s="23">
        <f t="shared" si="93"/>
        <v>-1233.9644774107437</v>
      </c>
      <c r="N177" s="23">
        <f t="shared" si="93"/>
        <v>-1347.4204793460085</v>
      </c>
      <c r="O177" s="23">
        <f t="shared" si="93"/>
        <v>-1458.1281113296573</v>
      </c>
      <c r="P177" s="23">
        <f t="shared" si="93"/>
        <v>-1567.5750541129091</v>
      </c>
      <c r="Q177" s="23">
        <f t="shared" si="93"/>
        <v>-1677.2862004657218</v>
      </c>
      <c r="R177" s="23">
        <f t="shared" si="93"/>
        <v>-1787.2681554773735</v>
      </c>
      <c r="S177" s="23">
        <f t="shared" si="93"/>
        <v>-1897.5276993643056</v>
      </c>
      <c r="T177" s="23">
        <f t="shared" si="93"/>
        <v>-2008.0717718484084</v>
      </c>
      <c r="U177" s="23">
        <f t="shared" si="93"/>
        <v>-2118.9074761446245</v>
      </c>
      <c r="V177" s="23">
        <f t="shared" si="93"/>
        <v>-2230.0421030482394</v>
      </c>
      <c r="W177" s="23">
        <f t="shared" si="93"/>
        <v>-2341.4831256244361</v>
      </c>
      <c r="X177" s="23">
        <f t="shared" si="93"/>
        <v>-2453.2382137650566</v>
      </c>
      <c r="Y177" s="23">
        <f t="shared" si="93"/>
        <v>-2565.3152091091761</v>
      </c>
      <c r="Z177" s="23">
        <f t="shared" si="93"/>
        <v>-2677.7221593369031</v>
      </c>
      <c r="AA177" s="23">
        <f t="shared" si="93"/>
        <v>-2790.4673133203178</v>
      </c>
      <c r="AB177" s="23">
        <f t="shared" si="93"/>
        <v>-2903.5591261533264</v>
      </c>
      <c r="AC177" s="23">
        <f t="shared" si="93"/>
        <v>-3017.0062643071869</v>
      </c>
      <c r="AD177" s="23">
        <f t="shared" si="93"/>
        <v>-3092.4314115262241</v>
      </c>
      <c r="AE177" s="23">
        <f t="shared" si="93"/>
        <v>-3169.7421874257561</v>
      </c>
      <c r="AF177" s="23">
        <f t="shared" si="93"/>
        <v>-3248.9857327227946</v>
      </c>
      <c r="AG177" s="23">
        <f t="shared" si="93"/>
        <v>-3330.2103666522307</v>
      </c>
    </row>
    <row r="178" spans="2:33" x14ac:dyDescent="0.3">
      <c r="B178" s="24" t="str">
        <f t="shared" ref="B178:B194" si="94">B157</f>
        <v>Retire TY and GR3</v>
      </c>
      <c r="C178" s="23">
        <f>C157-C$156</f>
        <v>-6.6687091007742083</v>
      </c>
      <c r="D178" s="23">
        <f t="shared" ref="D178:AG178" si="95">D157-D$156</f>
        <v>0</v>
      </c>
      <c r="E178" s="23">
        <f t="shared" si="95"/>
        <v>0</v>
      </c>
      <c r="F178" s="23">
        <f t="shared" si="95"/>
        <v>0</v>
      </c>
      <c r="G178" s="23">
        <f t="shared" si="95"/>
        <v>0</v>
      </c>
      <c r="H178" s="23">
        <f t="shared" si="95"/>
        <v>0</v>
      </c>
      <c r="I178" s="23">
        <f t="shared" si="95"/>
        <v>-309.20283551096509</v>
      </c>
      <c r="J178" s="23">
        <f t="shared" si="95"/>
        <v>-359.93147572389717</v>
      </c>
      <c r="K178" s="23">
        <f t="shared" si="95"/>
        <v>-409.67485365993343</v>
      </c>
      <c r="L178" s="23">
        <f t="shared" si="95"/>
        <v>-458.40835862106906</v>
      </c>
      <c r="M178" s="23">
        <f t="shared" si="95"/>
        <v>-506.10674378291151</v>
      </c>
      <c r="N178" s="23">
        <f t="shared" si="95"/>
        <v>-552.7441311504881</v>
      </c>
      <c r="O178" s="23">
        <f t="shared" si="95"/>
        <v>-598.29399577894947</v>
      </c>
      <c r="P178" s="23">
        <f t="shared" si="95"/>
        <v>-643.37844947709527</v>
      </c>
      <c r="Q178" s="23">
        <f t="shared" si="95"/>
        <v>-688.63515684899176</v>
      </c>
      <c r="R178" s="23">
        <f t="shared" si="95"/>
        <v>-734.06841589292162</v>
      </c>
      <c r="S178" s="23">
        <f t="shared" si="95"/>
        <v>-779.68264874423039</v>
      </c>
      <c r="T178" s="23">
        <f t="shared" si="95"/>
        <v>-825.48237557633547</v>
      </c>
      <c r="U178" s="23">
        <f t="shared" si="95"/>
        <v>-871.47223373875022</v>
      </c>
      <c r="V178" s="23">
        <f t="shared" si="95"/>
        <v>-917.65698068651545</v>
      </c>
      <c r="W178" s="23">
        <f t="shared" si="95"/>
        <v>-964.0414844674815</v>
      </c>
      <c r="X178" s="23">
        <f t="shared" si="95"/>
        <v>-1010.6307431742607</v>
      </c>
      <c r="Y178" s="23">
        <f t="shared" si="95"/>
        <v>-1057.4298715082114</v>
      </c>
      <c r="Z178" s="23">
        <f t="shared" si="95"/>
        <v>-1104.4441203818133</v>
      </c>
      <c r="AA178" s="23">
        <f t="shared" si="95"/>
        <v>-1151.6788636367419</v>
      </c>
      <c r="AB178" s="23">
        <f t="shared" si="95"/>
        <v>-1199.1396136325784</v>
      </c>
      <c r="AC178" s="23">
        <f t="shared" si="95"/>
        <v>-1246.8320247095835</v>
      </c>
      <c r="AD178" s="23">
        <f t="shared" si="95"/>
        <v>-1294.7618842230295</v>
      </c>
      <c r="AE178" s="23">
        <f t="shared" si="95"/>
        <v>-1342.9351325556054</v>
      </c>
      <c r="AF178" s="23">
        <f t="shared" si="95"/>
        <v>-1376.5085049944173</v>
      </c>
      <c r="AG178" s="23">
        <f t="shared" si="95"/>
        <v>-1410.9212117441639</v>
      </c>
    </row>
    <row r="179" spans="2:33" x14ac:dyDescent="0.3">
      <c r="B179" s="24" t="str">
        <f t="shared" si="94"/>
        <v>Retire TY GR3 and BR3</v>
      </c>
      <c r="C179" s="23">
        <f>C158-C$157</f>
        <v>-46.757144581771399</v>
      </c>
      <c r="D179" s="23">
        <f t="shared" ref="D179:AG179" si="96">D158-D$157</f>
        <v>0</v>
      </c>
      <c r="E179" s="23">
        <f t="shared" si="96"/>
        <v>0</v>
      </c>
      <c r="F179" s="23">
        <f t="shared" si="96"/>
        <v>0</v>
      </c>
      <c r="G179" s="23">
        <f t="shared" si="96"/>
        <v>0</v>
      </c>
      <c r="H179" s="23">
        <f t="shared" si="96"/>
        <v>0</v>
      </c>
      <c r="I179" s="23">
        <f t="shared" si="96"/>
        <v>-2142.7006324686954</v>
      </c>
      <c r="J179" s="23">
        <f t="shared" si="96"/>
        <v>-2493.3986418476634</v>
      </c>
      <c r="K179" s="23">
        <f t="shared" si="96"/>
        <v>-2838.0289576014547</v>
      </c>
      <c r="L179" s="23">
        <f t="shared" si="96"/>
        <v>-3176.439826570735</v>
      </c>
      <c r="M179" s="23">
        <f t="shared" si="96"/>
        <v>-3508.4757625858765</v>
      </c>
      <c r="N179" s="23">
        <f t="shared" si="96"/>
        <v>-3833.9773923230387</v>
      </c>
      <c r="O179" s="23">
        <f t="shared" si="96"/>
        <v>-4152.7813581252703</v>
      </c>
      <c r="P179" s="23">
        <f t="shared" si="96"/>
        <v>-4469.4531306748831</v>
      </c>
      <c r="Q179" s="23">
        <f t="shared" si="96"/>
        <v>-4788.6723174212966</v>
      </c>
      <c r="R179" s="23">
        <f t="shared" si="96"/>
        <v>-5110.5026645381149</v>
      </c>
      <c r="S179" s="23">
        <f t="shared" si="96"/>
        <v>-5435.0093902158842</v>
      </c>
      <c r="T179" s="23">
        <f t="shared" si="96"/>
        <v>-5762.2594039186515</v>
      </c>
      <c r="U179" s="23">
        <f t="shared" si="96"/>
        <v>-6092.3213486657478</v>
      </c>
      <c r="V179" s="23">
        <f t="shared" si="96"/>
        <v>-6425.2654619145469</v>
      </c>
      <c r="W179" s="23">
        <f t="shared" si="96"/>
        <v>-6761.1638586963381</v>
      </c>
      <c r="X179" s="23">
        <f t="shared" si="96"/>
        <v>-7100.0903352807072</v>
      </c>
      <c r="Y179" s="23">
        <f t="shared" si="96"/>
        <v>-7442.120593662723</v>
      </c>
      <c r="Z179" s="23">
        <f t="shared" si="96"/>
        <v>-7787.3322283873276</v>
      </c>
      <c r="AA179" s="23">
        <f t="shared" si="96"/>
        <v>-8135.8048346818105</v>
      </c>
      <c r="AB179" s="23">
        <f t="shared" si="96"/>
        <v>-8487.6198760166881</v>
      </c>
      <c r="AC179" s="23">
        <f t="shared" si="96"/>
        <v>-8842.8609740866814</v>
      </c>
      <c r="AD179" s="23">
        <f t="shared" si="96"/>
        <v>-9201.6137194914918</v>
      </c>
      <c r="AE179" s="23">
        <f t="shared" si="96"/>
        <v>-9563.9659034144424</v>
      </c>
      <c r="AF179" s="23">
        <f t="shared" si="96"/>
        <v>-9930.0075726372306</v>
      </c>
      <c r="AG179" s="23">
        <f t="shared" si="96"/>
        <v>-10299.83090347363</v>
      </c>
    </row>
    <row r="180" spans="2:33" x14ac:dyDescent="0.3">
      <c r="B180" s="24" t="str">
        <f t="shared" si="94"/>
        <v>Retire TY GR3 and CR4</v>
      </c>
      <c r="C180" s="23">
        <f>C159-C$157</f>
        <v>-13.864129117010634</v>
      </c>
      <c r="D180" s="23">
        <f t="shared" ref="D180:AG180" si="97">D159-D$157</f>
        <v>0</v>
      </c>
      <c r="E180" s="23">
        <f t="shared" si="97"/>
        <v>0</v>
      </c>
      <c r="F180" s="23">
        <f t="shared" si="97"/>
        <v>0</v>
      </c>
      <c r="G180" s="23">
        <f t="shared" si="97"/>
        <v>0</v>
      </c>
      <c r="H180" s="23">
        <f t="shared" si="97"/>
        <v>0</v>
      </c>
      <c r="I180" s="23">
        <f t="shared" si="97"/>
        <v>-678.21397438866552</v>
      </c>
      <c r="J180" s="23">
        <f t="shared" si="97"/>
        <v>-789.98197028479626</v>
      </c>
      <c r="K180" s="23">
        <f t="shared" si="97"/>
        <v>-899.13752931101044</v>
      </c>
      <c r="L180" s="23">
        <f t="shared" si="97"/>
        <v>-1005.6153680766438</v>
      </c>
      <c r="M180" s="23">
        <f t="shared" si="97"/>
        <v>-1109.3484885130165</v>
      </c>
      <c r="N180" s="23">
        <f t="shared" si="97"/>
        <v>-1210.2683277240649</v>
      </c>
      <c r="O180" s="23">
        <f t="shared" si="97"/>
        <v>-1308.3045261480729</v>
      </c>
      <c r="P180" s="23">
        <f t="shared" si="97"/>
        <v>-1404.6704741152789</v>
      </c>
      <c r="Q180" s="23">
        <f t="shared" si="97"/>
        <v>-1500.6098967141588</v>
      </c>
      <c r="R180" s="23">
        <f t="shared" si="97"/>
        <v>-1596.1121583416098</v>
      </c>
      <c r="S180" s="23">
        <f t="shared" si="97"/>
        <v>-1691.1663024422451</v>
      </c>
      <c r="T180" s="23">
        <f t="shared" si="97"/>
        <v>-1785.761126077894</v>
      </c>
      <c r="U180" s="23">
        <f t="shared" si="97"/>
        <v>-1879.8851462369494</v>
      </c>
      <c r="V180" s="23">
        <f t="shared" si="97"/>
        <v>-1973.5266203635692</v>
      </c>
      <c r="W180" s="23">
        <f t="shared" si="97"/>
        <v>-2022.864780909862</v>
      </c>
      <c r="X180" s="23">
        <f t="shared" si="97"/>
        <v>-2073.4363954698056</v>
      </c>
      <c r="Y180" s="23">
        <f t="shared" si="97"/>
        <v>-2125.2723003937572</v>
      </c>
      <c r="Z180" s="23">
        <f t="shared" si="97"/>
        <v>-2178.4041029407963</v>
      </c>
      <c r="AA180" s="23">
        <f t="shared" si="97"/>
        <v>-2232.8642005515285</v>
      </c>
      <c r="AB180" s="23">
        <f t="shared" si="97"/>
        <v>-2288.6858006025141</v>
      </c>
      <c r="AC180" s="23">
        <f t="shared" si="97"/>
        <v>-2345.9029406547779</v>
      </c>
      <c r="AD180" s="23">
        <f t="shared" si="97"/>
        <v>-2404.5505092083476</v>
      </c>
      <c r="AE180" s="23">
        <f t="shared" si="97"/>
        <v>-2464.6642669757712</v>
      </c>
      <c r="AF180" s="23">
        <f t="shared" si="97"/>
        <v>-2526.2808686873468</v>
      </c>
      <c r="AG180" s="23">
        <f t="shared" si="97"/>
        <v>-2589.4378854417591</v>
      </c>
    </row>
    <row r="181" spans="2:33" x14ac:dyDescent="0.3">
      <c r="B181" s="24" t="str">
        <f t="shared" si="94"/>
        <v>Retire TY GR3 CR4 and CR6</v>
      </c>
      <c r="C181" s="23">
        <f>C160-C$159</f>
        <v>-21.467038632790718</v>
      </c>
      <c r="D181" s="23">
        <f t="shared" ref="D181:AG181" si="98">D160-D$159</f>
        <v>0</v>
      </c>
      <c r="E181" s="23">
        <f t="shared" si="98"/>
        <v>0</v>
      </c>
      <c r="F181" s="23">
        <f t="shared" si="98"/>
        <v>0</v>
      </c>
      <c r="G181" s="23">
        <f t="shared" si="98"/>
        <v>0</v>
      </c>
      <c r="H181" s="23">
        <f t="shared" si="98"/>
        <v>0</v>
      </c>
      <c r="I181" s="23">
        <f t="shared" si="98"/>
        <v>-1050.1377667953493</v>
      </c>
      <c r="J181" s="23">
        <f t="shared" si="98"/>
        <v>-1223.197889473231</v>
      </c>
      <c r="K181" s="23">
        <f t="shared" si="98"/>
        <v>-1392.2129486105914</v>
      </c>
      <c r="L181" s="23">
        <f t="shared" si="98"/>
        <v>-1557.0818602477011</v>
      </c>
      <c r="M181" s="23">
        <f t="shared" si="98"/>
        <v>-1717.7008854395099</v>
      </c>
      <c r="N181" s="23">
        <f t="shared" si="98"/>
        <v>-1873.9638622824205</v>
      </c>
      <c r="O181" s="23">
        <f t="shared" si="98"/>
        <v>-2025.7618469389563</v>
      </c>
      <c r="P181" s="23">
        <f t="shared" si="98"/>
        <v>-2174.9736373397755</v>
      </c>
      <c r="Q181" s="23">
        <f t="shared" si="98"/>
        <v>-2323.5250013638579</v>
      </c>
      <c r="R181" s="23">
        <f t="shared" si="98"/>
        <v>-2471.3994709805556</v>
      </c>
      <c r="S181" s="23">
        <f t="shared" si="98"/>
        <v>-2618.580081200882</v>
      </c>
      <c r="T181" s="23">
        <f t="shared" si="98"/>
        <v>-2765.0494855399738</v>
      </c>
      <c r="U181" s="23">
        <f t="shared" si="98"/>
        <v>-2910.7899038507603</v>
      </c>
      <c r="V181" s="23">
        <f t="shared" si="98"/>
        <v>-3055.7831541113264</v>
      </c>
      <c r="W181" s="23">
        <f t="shared" si="98"/>
        <v>-3132.1777252797765</v>
      </c>
      <c r="X181" s="23">
        <f t="shared" si="98"/>
        <v>-3210.4821607274353</v>
      </c>
      <c r="Y181" s="23">
        <f t="shared" si="98"/>
        <v>-3290.7442070613033</v>
      </c>
      <c r="Z181" s="23">
        <f t="shared" si="98"/>
        <v>-3373.0128045534948</v>
      </c>
      <c r="AA181" s="23">
        <f t="shared" si="98"/>
        <v>-3457.33811698301</v>
      </c>
      <c r="AB181" s="23">
        <f t="shared" si="98"/>
        <v>-3543.7715622232354</v>
      </c>
      <c r="AC181" s="23">
        <f t="shared" si="98"/>
        <v>-3632.3658435945108</v>
      </c>
      <c r="AD181" s="23">
        <f t="shared" si="98"/>
        <v>-3723.1749820000259</v>
      </c>
      <c r="AE181" s="23">
        <f t="shared" si="98"/>
        <v>-3816.2543488657102</v>
      </c>
      <c r="AF181" s="23">
        <f t="shared" si="98"/>
        <v>-3911.6606999030046</v>
      </c>
      <c r="AG181" s="23">
        <f t="shared" si="98"/>
        <v>-4009.4522097162553</v>
      </c>
    </row>
    <row r="182" spans="2:33" x14ac:dyDescent="0.3">
      <c r="B182" s="24" t="str">
        <f t="shared" si="94"/>
        <v>Retire TY GR3 CR4 CR6 and BR1-2</v>
      </c>
      <c r="C182" s="23">
        <f>C161-C$160</f>
        <v>-30.122391220948771</v>
      </c>
      <c r="D182" s="23">
        <f t="shared" ref="D182:AG182" si="99">D161-D$160</f>
        <v>0</v>
      </c>
      <c r="E182" s="23">
        <f t="shared" si="99"/>
        <v>0</v>
      </c>
      <c r="F182" s="23">
        <f t="shared" si="99"/>
        <v>0</v>
      </c>
      <c r="G182" s="23">
        <f t="shared" si="99"/>
        <v>0</v>
      </c>
      <c r="H182" s="23">
        <f t="shared" si="99"/>
        <v>0</v>
      </c>
      <c r="I182" s="23">
        <f t="shared" si="99"/>
        <v>-1380.393676686559</v>
      </c>
      <c r="J182" s="23">
        <f t="shared" si="99"/>
        <v>-1606.3241250364736</v>
      </c>
      <c r="K182" s="23">
        <f t="shared" si="99"/>
        <v>-1828.3455784547841</v>
      </c>
      <c r="L182" s="23">
        <f t="shared" si="99"/>
        <v>-2046.3602728869155</v>
      </c>
      <c r="M182" s="23">
        <f t="shared" si="99"/>
        <v>-2260.2680393582123</v>
      </c>
      <c r="N182" s="23">
        <f t="shared" si="99"/>
        <v>-2469.9662046696467</v>
      </c>
      <c r="O182" s="23">
        <f t="shared" si="99"/>
        <v>-2675.3495287922342</v>
      </c>
      <c r="P182" s="23">
        <f t="shared" si="99"/>
        <v>-2879.3592284155602</v>
      </c>
      <c r="Q182" s="23">
        <f t="shared" si="99"/>
        <v>-3085.0100506464078</v>
      </c>
      <c r="R182" s="23">
        <f t="shared" si="99"/>
        <v>-3292.3430627312773</v>
      </c>
      <c r="S182" s="23">
        <f t="shared" si="99"/>
        <v>-3501.4002802352334</v>
      </c>
      <c r="T182" s="23">
        <f t="shared" si="99"/>
        <v>-3712.2248082937585</v>
      </c>
      <c r="U182" s="23">
        <f t="shared" si="99"/>
        <v>-3924.8608688519598</v>
      </c>
      <c r="V182" s="23">
        <f t="shared" si="99"/>
        <v>-4139.3537110411125</v>
      </c>
      <c r="W182" s="23">
        <f t="shared" si="99"/>
        <v>-4355.7497935832216</v>
      </c>
      <c r="X182" s="23">
        <f t="shared" si="99"/>
        <v>-4574.0966583058471</v>
      </c>
      <c r="Y182" s="23">
        <f t="shared" si="99"/>
        <v>-4794.443074763476</v>
      </c>
      <c r="Z182" s="23">
        <f t="shared" si="99"/>
        <v>-5016.8390317495214</v>
      </c>
      <c r="AA182" s="23">
        <f t="shared" si="99"/>
        <v>-5241.3358069584792</v>
      </c>
      <c r="AB182" s="23">
        <f t="shared" si="99"/>
        <v>-5467.9858816645865</v>
      </c>
      <c r="AC182" s="23">
        <f t="shared" si="99"/>
        <v>-5696.8431275366165</v>
      </c>
      <c r="AD182" s="23">
        <f t="shared" si="99"/>
        <v>-5927.9626846723841</v>
      </c>
      <c r="AE182" s="23">
        <f t="shared" si="99"/>
        <v>-6161.4011108535633</v>
      </c>
      <c r="AF182" s="23">
        <f t="shared" si="99"/>
        <v>-6397.216416987445</v>
      </c>
      <c r="AG182" s="23">
        <f t="shared" si="99"/>
        <v>-6635.4679858916788</v>
      </c>
    </row>
    <row r="183" spans="2:33" x14ac:dyDescent="0.3">
      <c r="B183" s="24" t="str">
        <f t="shared" si="94"/>
        <v>Retire TY GR3 and CR</v>
      </c>
      <c r="C183" s="23">
        <f>C162-C$160</f>
        <v>-15.026927042953162</v>
      </c>
      <c r="D183" s="23">
        <f t="shared" ref="D183:AG183" si="100">D162-D$160</f>
        <v>0</v>
      </c>
      <c r="E183" s="23">
        <f t="shared" si="100"/>
        <v>0</v>
      </c>
      <c r="F183" s="23">
        <f t="shared" si="100"/>
        <v>0</v>
      </c>
      <c r="G183" s="23">
        <f t="shared" si="100"/>
        <v>0</v>
      </c>
      <c r="H183" s="23">
        <f t="shared" si="100"/>
        <v>0</v>
      </c>
      <c r="I183" s="23">
        <f t="shared" si="100"/>
        <v>-735.09643675675034</v>
      </c>
      <c r="J183" s="23">
        <f t="shared" si="100"/>
        <v>-856.23852263125445</v>
      </c>
      <c r="K183" s="23">
        <f t="shared" si="100"/>
        <v>-974.54906402740744</v>
      </c>
      <c r="L183" s="23">
        <f t="shared" si="100"/>
        <v>-1089.9573021733959</v>
      </c>
      <c r="M183" s="23">
        <f t="shared" si="100"/>
        <v>-1202.3906198076584</v>
      </c>
      <c r="N183" s="23">
        <f t="shared" si="100"/>
        <v>-1311.7747035977009</v>
      </c>
      <c r="O183" s="23">
        <f t="shared" si="100"/>
        <v>-1418.0332928572607</v>
      </c>
      <c r="P183" s="23">
        <f t="shared" si="100"/>
        <v>-1522.4815461378457</v>
      </c>
      <c r="Q183" s="23">
        <f t="shared" si="100"/>
        <v>-1626.4675009547063</v>
      </c>
      <c r="R183" s="23">
        <f t="shared" si="100"/>
        <v>-1729.9796296863642</v>
      </c>
      <c r="S183" s="23">
        <f t="shared" si="100"/>
        <v>-1833.0060568406188</v>
      </c>
      <c r="T183" s="23">
        <f t="shared" si="100"/>
        <v>-1935.5346398779802</v>
      </c>
      <c r="U183" s="23">
        <f t="shared" si="100"/>
        <v>-2037.5529326955293</v>
      </c>
      <c r="V183" s="23">
        <f t="shared" si="100"/>
        <v>-2139.0482078779314</v>
      </c>
      <c r="W183" s="23">
        <f t="shared" si="100"/>
        <v>-2192.5244076958479</v>
      </c>
      <c r="X183" s="23">
        <f t="shared" si="100"/>
        <v>-2247.3375125092134</v>
      </c>
      <c r="Y183" s="23">
        <f t="shared" si="100"/>
        <v>-2303.5209449428949</v>
      </c>
      <c r="Z183" s="23">
        <f t="shared" si="100"/>
        <v>-2361.1089631874493</v>
      </c>
      <c r="AA183" s="23">
        <f t="shared" si="100"/>
        <v>-2420.1366818880924</v>
      </c>
      <c r="AB183" s="23">
        <f t="shared" si="100"/>
        <v>-2480.6400935562851</v>
      </c>
      <c r="AC183" s="23">
        <f t="shared" si="100"/>
        <v>-2542.6560905161314</v>
      </c>
      <c r="AD183" s="23">
        <f t="shared" si="100"/>
        <v>-2606.222487400024</v>
      </c>
      <c r="AE183" s="23">
        <f t="shared" si="100"/>
        <v>-2671.3780442059797</v>
      </c>
      <c r="AF183" s="23">
        <f t="shared" si="100"/>
        <v>-2738.1624899321178</v>
      </c>
      <c r="AG183" s="23">
        <f t="shared" si="100"/>
        <v>-2806.6165468013496</v>
      </c>
    </row>
    <row r="184" spans="2:33" x14ac:dyDescent="0.3">
      <c r="B184" s="24" t="str">
        <f t="shared" si="94"/>
        <v>Retire TY GR3 CR and GH3</v>
      </c>
      <c r="C184" s="23">
        <f>C163-C$162</f>
        <v>-85.219155023440067</v>
      </c>
      <c r="D184" s="23">
        <f t="shared" ref="D184:AG184" si="101">D163-D$162</f>
        <v>0</v>
      </c>
      <c r="E184" s="23">
        <f t="shared" si="101"/>
        <v>0</v>
      </c>
      <c r="F184" s="23">
        <f t="shared" si="101"/>
        <v>0</v>
      </c>
      <c r="G184" s="23">
        <f t="shared" si="101"/>
        <v>0</v>
      </c>
      <c r="H184" s="23">
        <f t="shared" si="101"/>
        <v>0</v>
      </c>
      <c r="I184" s="23">
        <f t="shared" si="101"/>
        <v>-3883.4840021830823</v>
      </c>
      <c r="J184" s="23">
        <f t="shared" si="101"/>
        <v>-4523.8590271594512</v>
      </c>
      <c r="K184" s="23">
        <f t="shared" si="101"/>
        <v>-5155.0461806278036</v>
      </c>
      <c r="L184" s="23">
        <f t="shared" si="101"/>
        <v>-5776.8157658004275</v>
      </c>
      <c r="M184" s="23">
        <f t="shared" si="101"/>
        <v>-6388.9320932092596</v>
      </c>
      <c r="N184" s="23">
        <f t="shared" si="101"/>
        <v>-6991.154081670873</v>
      </c>
      <c r="O184" s="23">
        <f t="shared" si="101"/>
        <v>-7583.2343727116022</v>
      </c>
      <c r="P184" s="23">
        <f t="shared" si="101"/>
        <v>-8164.9191736352368</v>
      </c>
      <c r="Q184" s="23">
        <f t="shared" si="101"/>
        <v>-8743.8217984401417</v>
      </c>
      <c r="R184" s="23">
        <f t="shared" si="101"/>
        <v>-9327.7456437139626</v>
      </c>
      <c r="S184" s="23">
        <f t="shared" si="101"/>
        <v>-9916.816239968437</v>
      </c>
      <c r="T184" s="23">
        <f t="shared" si="101"/>
        <v>-10511.162255978081</v>
      </c>
      <c r="U184" s="23">
        <f t="shared" si="101"/>
        <v>-11110.915326976072</v>
      </c>
      <c r="V184" s="23">
        <f t="shared" si="101"/>
        <v>-11716.210879597813</v>
      </c>
      <c r="W184" s="23">
        <f t="shared" si="101"/>
        <v>-12327.187475883897</v>
      </c>
      <c r="X184" s="23">
        <f t="shared" si="101"/>
        <v>-12943.987141925943</v>
      </c>
      <c r="Y184" s="23">
        <f t="shared" si="101"/>
        <v>-13566.755454467828</v>
      </c>
      <c r="Z184" s="23">
        <f t="shared" si="101"/>
        <v>-14195.641379411391</v>
      </c>
      <c r="AA184" s="23">
        <f t="shared" si="101"/>
        <v>-14830.798107327326</v>
      </c>
      <c r="AB184" s="23">
        <f t="shared" si="101"/>
        <v>-15472.382408289966</v>
      </c>
      <c r="AC184" s="23">
        <f t="shared" si="101"/>
        <v>-16120.554971625475</v>
      </c>
      <c r="AD184" s="23">
        <f t="shared" si="101"/>
        <v>-16775.480503893166</v>
      </c>
      <c r="AE184" s="23">
        <f t="shared" si="101"/>
        <v>-17437.327679159949</v>
      </c>
      <c r="AF184" s="23">
        <f t="shared" si="101"/>
        <v>-18106.26966363113</v>
      </c>
      <c r="AG184" s="23">
        <f t="shared" si="101"/>
        <v>-18782.483827536809</v>
      </c>
    </row>
    <row r="185" spans="2:33" x14ac:dyDescent="0.3">
      <c r="B185" s="24" t="str">
        <f t="shared" si="94"/>
        <v>Retire TY GR3 CR and GH1</v>
      </c>
      <c r="C185" s="23">
        <f>C164-C$162</f>
        <v>-84.331455491945803</v>
      </c>
      <c r="D185" s="23">
        <f t="shared" ref="D185:AG185" si="102">D164-D$162</f>
        <v>0</v>
      </c>
      <c r="E185" s="23">
        <f t="shared" si="102"/>
        <v>0</v>
      </c>
      <c r="F185" s="23">
        <f t="shared" si="102"/>
        <v>0</v>
      </c>
      <c r="G185" s="23">
        <f t="shared" si="102"/>
        <v>0</v>
      </c>
      <c r="H185" s="23">
        <f t="shared" si="102"/>
        <v>0</v>
      </c>
      <c r="I185" s="23">
        <f t="shared" si="102"/>
        <v>-3843.0310438270062</v>
      </c>
      <c r="J185" s="23">
        <f t="shared" si="102"/>
        <v>-4476.7354956265408</v>
      </c>
      <c r="K185" s="23">
        <f t="shared" si="102"/>
        <v>-5101.347782912926</v>
      </c>
      <c r="L185" s="23">
        <f t="shared" si="102"/>
        <v>-5716.6406015733446</v>
      </c>
      <c r="M185" s="23">
        <f t="shared" si="102"/>
        <v>-6322.380717238324</v>
      </c>
      <c r="N185" s="23">
        <f t="shared" si="102"/>
        <v>-6918.3295599867997</v>
      </c>
      <c r="O185" s="23">
        <f t="shared" si="102"/>
        <v>-7504.2423479958525</v>
      </c>
      <c r="P185" s="23">
        <f t="shared" si="102"/>
        <v>-8079.8679322431999</v>
      </c>
      <c r="Q185" s="23">
        <f t="shared" si="102"/>
        <v>-8652.7403213730577</v>
      </c>
      <c r="R185" s="23">
        <f t="shared" si="102"/>
        <v>-9230.581626591942</v>
      </c>
      <c r="S185" s="23">
        <f t="shared" si="102"/>
        <v>-9813.5160708020994</v>
      </c>
      <c r="T185" s="23">
        <f t="shared" si="102"/>
        <v>-10401.670982478317</v>
      </c>
      <c r="U185" s="23">
        <f t="shared" si="102"/>
        <v>-10995.176625653403</v>
      </c>
      <c r="V185" s="23">
        <f t="shared" si="102"/>
        <v>-11594.167016268679</v>
      </c>
      <c r="W185" s="23">
        <f t="shared" si="102"/>
        <v>-12198.779273010106</v>
      </c>
      <c r="X185" s="23">
        <f t="shared" si="102"/>
        <v>-12809.153942530873</v>
      </c>
      <c r="Y185" s="23">
        <f t="shared" si="102"/>
        <v>-13425.435085150457</v>
      </c>
      <c r="Z185" s="23">
        <f t="shared" si="102"/>
        <v>-14047.770115042513</v>
      </c>
      <c r="AA185" s="23">
        <f t="shared" si="102"/>
        <v>-14676.310627042665</v>
      </c>
      <c r="AB185" s="23">
        <f t="shared" si="102"/>
        <v>-15311.211758203601</v>
      </c>
      <c r="AC185" s="23">
        <f t="shared" si="102"/>
        <v>-15952.632524004366</v>
      </c>
      <c r="AD185" s="23">
        <f t="shared" si="102"/>
        <v>-16600.735915310943</v>
      </c>
      <c r="AE185" s="23">
        <f t="shared" si="102"/>
        <v>-17255.688849168699</v>
      </c>
      <c r="AF185" s="23">
        <f t="shared" si="102"/>
        <v>-17917.662687968288</v>
      </c>
      <c r="AG185" s="23">
        <f t="shared" si="102"/>
        <v>-18586.832954333309</v>
      </c>
    </row>
    <row r="186" spans="2:33" x14ac:dyDescent="0.3">
      <c r="B186" s="24" t="str">
        <f t="shared" si="94"/>
        <v>Retire TY GR and CR</v>
      </c>
      <c r="C186" s="23">
        <f>C165-C$162</f>
        <v>-9.3165788907872411</v>
      </c>
      <c r="D186" s="23">
        <f t="shared" ref="D186:AG186" si="103">D165-D$162</f>
        <v>0</v>
      </c>
      <c r="E186" s="23">
        <f t="shared" si="103"/>
        <v>0</v>
      </c>
      <c r="F186" s="23">
        <f t="shared" si="103"/>
        <v>0</v>
      </c>
      <c r="G186" s="23">
        <f t="shared" si="103"/>
        <v>0</v>
      </c>
      <c r="H186" s="23">
        <f t="shared" si="103"/>
        <v>0</v>
      </c>
      <c r="I186" s="23">
        <f t="shared" si="103"/>
        <v>-431.97454961090989</v>
      </c>
      <c r="J186" s="23">
        <f t="shared" si="103"/>
        <v>-502.84544402602478</v>
      </c>
      <c r="K186" s="23">
        <f t="shared" si="103"/>
        <v>-572.33986908373481</v>
      </c>
      <c r="L186" s="23">
        <f t="shared" si="103"/>
        <v>-640.42344219118968</v>
      </c>
      <c r="M186" s="23">
        <f t="shared" si="103"/>
        <v>-707.06089204965974</v>
      </c>
      <c r="N186" s="23">
        <f t="shared" si="103"/>
        <v>-772.21606557789346</v>
      </c>
      <c r="O186" s="23">
        <f t="shared" si="103"/>
        <v>-835.85190586764656</v>
      </c>
      <c r="P186" s="23">
        <f t="shared" si="103"/>
        <v>-898.83753971065744</v>
      </c>
      <c r="Q186" s="23">
        <f t="shared" si="103"/>
        <v>-962.0638220684632</v>
      </c>
      <c r="R186" s="23">
        <f t="shared" si="103"/>
        <v>-1025.5367574974662</v>
      </c>
      <c r="S186" s="23">
        <f t="shared" si="103"/>
        <v>-1089.2625239809131</v>
      </c>
      <c r="T186" s="23">
        <f t="shared" si="103"/>
        <v>-1153.2474364669324</v>
      </c>
      <c r="U186" s="23">
        <f t="shared" si="103"/>
        <v>-1217.4979736056121</v>
      </c>
      <c r="V186" s="23">
        <f t="shared" si="103"/>
        <v>-1282.0207818414492</v>
      </c>
      <c r="W186" s="23">
        <f t="shared" si="103"/>
        <v>-1346.8226621236827</v>
      </c>
      <c r="X186" s="23">
        <f t="shared" si="103"/>
        <v>-1411.910597081689</v>
      </c>
      <c r="Y186" s="23">
        <f t="shared" si="103"/>
        <v>-1477.2917322541325</v>
      </c>
      <c r="Z186" s="23">
        <f t="shared" si="103"/>
        <v>-1542.9734034745925</v>
      </c>
      <c r="AA186" s="23">
        <f t="shared" si="103"/>
        <v>-1608.9631183160818</v>
      </c>
      <c r="AB186" s="23">
        <f t="shared" si="103"/>
        <v>-1675.2685778690502</v>
      </c>
      <c r="AC186" s="23">
        <f t="shared" si="103"/>
        <v>-1741.8976815795759</v>
      </c>
      <c r="AD186" s="23">
        <f t="shared" si="103"/>
        <v>-1808.858514723368</v>
      </c>
      <c r="AE186" s="23">
        <f t="shared" si="103"/>
        <v>-1876.1593763644632</v>
      </c>
      <c r="AF186" s="23">
        <f t="shared" si="103"/>
        <v>-1923.0633525656885</v>
      </c>
      <c r="AG186" s="23">
        <f t="shared" si="103"/>
        <v>-1971.1399281720223</v>
      </c>
    </row>
    <row r="187" spans="2:33" x14ac:dyDescent="0.3">
      <c r="B187" s="24" t="str">
        <f t="shared" si="94"/>
        <v>Retire TY GR CR and MC4</v>
      </c>
      <c r="C187" s="23">
        <f>C166-C$165</f>
        <v>-84.624423669145813</v>
      </c>
      <c r="D187" s="23">
        <f t="shared" ref="D187:AG192" si="104">D166-D$165</f>
        <v>0</v>
      </c>
      <c r="E187" s="23">
        <f t="shared" si="104"/>
        <v>0</v>
      </c>
      <c r="F187" s="23">
        <f t="shared" si="104"/>
        <v>0</v>
      </c>
      <c r="G187" s="23">
        <f t="shared" si="104"/>
        <v>0</v>
      </c>
      <c r="H187" s="23">
        <f t="shared" si="104"/>
        <v>0</v>
      </c>
      <c r="I187" s="23">
        <f t="shared" si="104"/>
        <v>-3930.7596424735129</v>
      </c>
      <c r="J187" s="23">
        <f t="shared" si="104"/>
        <v>-4580.7672748396944</v>
      </c>
      <c r="K187" s="23">
        <f t="shared" si="104"/>
        <v>-5219.380485243295</v>
      </c>
      <c r="L187" s="23">
        <f t="shared" si="104"/>
        <v>-5846.3144131352528</v>
      </c>
      <c r="M187" s="23">
        <f t="shared" si="104"/>
        <v>-6461.27675240385</v>
      </c>
      <c r="N187" s="23">
        <f t="shared" si="104"/>
        <v>-7063.968537382425</v>
      </c>
      <c r="O187" s="23">
        <f t="shared" si="104"/>
        <v>-7654.0830042137241</v>
      </c>
      <c r="P187" s="23">
        <f t="shared" si="104"/>
        <v>-8231.3057199440664</v>
      </c>
      <c r="Q187" s="23">
        <f t="shared" si="104"/>
        <v>-8802.7283058774483</v>
      </c>
      <c r="R187" s="23">
        <f t="shared" si="104"/>
        <v>-9375.6199978993827</v>
      </c>
      <c r="S187" s="23">
        <f t="shared" si="104"/>
        <v>-9950.0171996131685</v>
      </c>
      <c r="T187" s="23">
        <f t="shared" si="104"/>
        <v>-10525.957872810017</v>
      </c>
      <c r="U187" s="23">
        <f t="shared" si="104"/>
        <v>-11103.480442252549</v>
      </c>
      <c r="V187" s="23">
        <f t="shared" si="104"/>
        <v>-11682.624455346915</v>
      </c>
      <c r="W187" s="23">
        <f t="shared" si="104"/>
        <v>-12263.430480589275</v>
      </c>
      <c r="X187" s="23">
        <f t="shared" si="104"/>
        <v>-12845.940035878462</v>
      </c>
      <c r="Y187" s="23">
        <f t="shared" si="104"/>
        <v>-13430.19567706075</v>
      </c>
      <c r="Z187" s="23">
        <f t="shared" si="104"/>
        <v>-14016.241088688359</v>
      </c>
      <c r="AA187" s="23">
        <f t="shared" si="104"/>
        <v>-14604.12104742731</v>
      </c>
      <c r="AB187" s="23">
        <f t="shared" si="104"/>
        <v>-15193.881384550492</v>
      </c>
      <c r="AC187" s="23">
        <f t="shared" si="104"/>
        <v>-15785.569109517513</v>
      </c>
      <c r="AD187" s="23">
        <f t="shared" si="104"/>
        <v>-16180.208330440524</v>
      </c>
      <c r="AE187" s="23">
        <f t="shared" si="104"/>
        <v>-16584.713531886635</v>
      </c>
      <c r="AF187" s="23">
        <f t="shared" si="104"/>
        <v>-16999.331363368867</v>
      </c>
      <c r="AG187" s="23">
        <f t="shared" si="104"/>
        <v>-17424.314640638186</v>
      </c>
    </row>
    <row r="188" spans="2:33" x14ac:dyDescent="0.3">
      <c r="B188" s="24" t="str">
        <f t="shared" si="94"/>
        <v>Retire TY GR CR and TC1</v>
      </c>
      <c r="C188" s="23">
        <f t="shared" ref="C188:R192" si="105">C167-C$165</f>
        <v>-18.828955469493735</v>
      </c>
      <c r="D188" s="23">
        <f t="shared" si="105"/>
        <v>0</v>
      </c>
      <c r="E188" s="23">
        <f t="shared" si="105"/>
        <v>0</v>
      </c>
      <c r="F188" s="23">
        <f t="shared" si="105"/>
        <v>0</v>
      </c>
      <c r="G188" s="23">
        <f t="shared" si="105"/>
        <v>0</v>
      </c>
      <c r="H188" s="23">
        <f t="shared" si="105"/>
        <v>0</v>
      </c>
      <c r="I188" s="23">
        <f t="shared" si="105"/>
        <v>-854.79271006228009</v>
      </c>
      <c r="J188" s="23">
        <f t="shared" si="105"/>
        <v>-995.64628167649789</v>
      </c>
      <c r="K188" s="23">
        <f t="shared" si="105"/>
        <v>-1134.5906881819319</v>
      </c>
      <c r="L188" s="23">
        <f t="shared" si="105"/>
        <v>-1271.5782004508583</v>
      </c>
      <c r="M188" s="23">
        <f t="shared" si="105"/>
        <v>-1406.5598961273645</v>
      </c>
      <c r="N188" s="23">
        <f t="shared" si="105"/>
        <v>-1539.4856297966398</v>
      </c>
      <c r="O188" s="23">
        <f t="shared" si="105"/>
        <v>-1670.3040435029325</v>
      </c>
      <c r="P188" s="23">
        <f t="shared" si="105"/>
        <v>-1798.962413152738</v>
      </c>
      <c r="Q188" s="23">
        <f t="shared" si="105"/>
        <v>-1927.1696060995746</v>
      </c>
      <c r="R188" s="23">
        <f t="shared" si="105"/>
        <v>-2056.6772935696645</v>
      </c>
      <c r="S188" s="23">
        <f t="shared" si="104"/>
        <v>-2187.5179468316492</v>
      </c>
      <c r="T188" s="23">
        <f t="shared" si="104"/>
        <v>-2319.7249311247579</v>
      </c>
      <c r="U188" s="23">
        <f t="shared" si="104"/>
        <v>-2453.3324047247734</v>
      </c>
      <c r="V188" s="23">
        <f t="shared" si="104"/>
        <v>-2588.3753387699253</v>
      </c>
      <c r="W188" s="23">
        <f t="shared" si="104"/>
        <v>-2724.8896608657815</v>
      </c>
      <c r="X188" s="23">
        <f t="shared" si="104"/>
        <v>-2862.9121146191901</v>
      </c>
      <c r="Y188" s="23">
        <f t="shared" si="104"/>
        <v>-3002.4804444159963</v>
      </c>
      <c r="Z188" s="23">
        <f t="shared" si="104"/>
        <v>-3143.6332971572992</v>
      </c>
      <c r="AA188" s="23">
        <f t="shared" si="104"/>
        <v>-3286.4102448222839</v>
      </c>
      <c r="AB188" s="23">
        <f t="shared" si="104"/>
        <v>-3430.8519308784598</v>
      </c>
      <c r="AC188" s="23">
        <f t="shared" si="104"/>
        <v>-3576.999932691193</v>
      </c>
      <c r="AD188" s="23">
        <f t="shared" si="104"/>
        <v>-3724.896949248825</v>
      </c>
      <c r="AE188" s="23">
        <f t="shared" si="104"/>
        <v>-3874.5867059199663</v>
      </c>
      <c r="AF188" s="23">
        <f t="shared" si="104"/>
        <v>-4026.1139801130339</v>
      </c>
      <c r="AG188" s="23">
        <f t="shared" si="104"/>
        <v>-4179.5247508604662</v>
      </c>
    </row>
    <row r="189" spans="2:33" x14ac:dyDescent="0.3">
      <c r="B189" s="24" t="str">
        <f t="shared" si="94"/>
        <v>Retire TY GR CR and GH4</v>
      </c>
      <c r="C189" s="23">
        <f t="shared" si="105"/>
        <v>-85.041615117141191</v>
      </c>
      <c r="D189" s="23">
        <f t="shared" si="104"/>
        <v>0</v>
      </c>
      <c r="E189" s="23">
        <f t="shared" si="104"/>
        <v>0</v>
      </c>
      <c r="F189" s="23">
        <f t="shared" si="104"/>
        <v>0</v>
      </c>
      <c r="G189" s="23">
        <f t="shared" si="104"/>
        <v>0</v>
      </c>
      <c r="H189" s="23">
        <f t="shared" si="104"/>
        <v>0</v>
      </c>
      <c r="I189" s="23">
        <f t="shared" si="104"/>
        <v>-3875.3934105118642</v>
      </c>
      <c r="J189" s="23">
        <f t="shared" si="104"/>
        <v>-4514.4343208528662</v>
      </c>
      <c r="K189" s="23">
        <f t="shared" si="104"/>
        <v>-5144.3065010848222</v>
      </c>
      <c r="L189" s="23">
        <f t="shared" si="104"/>
        <v>-5764.7807329550124</v>
      </c>
      <c r="M189" s="23">
        <f t="shared" si="104"/>
        <v>-6375.6218180150681</v>
      </c>
      <c r="N189" s="23">
        <f t="shared" si="104"/>
        <v>-6976.5891773340627</v>
      </c>
      <c r="O189" s="23">
        <f t="shared" si="104"/>
        <v>-7567.4359677684552</v>
      </c>
      <c r="P189" s="23">
        <f t="shared" si="104"/>
        <v>-8147.9089253568236</v>
      </c>
      <c r="Q189" s="23">
        <f t="shared" si="104"/>
        <v>-8725.6055030267162</v>
      </c>
      <c r="R189" s="23">
        <f t="shared" si="104"/>
        <v>-9308.3128402895672</v>
      </c>
      <c r="S189" s="23">
        <f t="shared" si="104"/>
        <v>-9896.1562061351724</v>
      </c>
      <c r="T189" s="23">
        <f t="shared" si="104"/>
        <v>-10489.264001278119</v>
      </c>
      <c r="U189" s="23">
        <f t="shared" si="104"/>
        <v>-11087.767586711532</v>
      </c>
      <c r="V189" s="23">
        <f t="shared" si="104"/>
        <v>-11691.80210693198</v>
      </c>
      <c r="W189" s="23">
        <f t="shared" si="104"/>
        <v>-12301.505835309144</v>
      </c>
      <c r="X189" s="23">
        <f t="shared" si="104"/>
        <v>-12917.020502046915</v>
      </c>
      <c r="Y189" s="23">
        <f t="shared" si="104"/>
        <v>-13538.491380604362</v>
      </c>
      <c r="Z189" s="23">
        <f t="shared" si="104"/>
        <v>-14166.067126537615</v>
      </c>
      <c r="AA189" s="23">
        <f t="shared" si="104"/>
        <v>-14799.900611270394</v>
      </c>
      <c r="AB189" s="23">
        <f t="shared" si="104"/>
        <v>-15440.148278272696</v>
      </c>
      <c r="AC189" s="23">
        <f t="shared" si="104"/>
        <v>-16086.970482101256</v>
      </c>
      <c r="AD189" s="23">
        <f t="shared" si="104"/>
        <v>-16740.531586176716</v>
      </c>
      <c r="AE189" s="23">
        <f t="shared" si="104"/>
        <v>-17400.999913161693</v>
      </c>
      <c r="AF189" s="23">
        <f t="shared" si="104"/>
        <v>-18068.548268498562</v>
      </c>
      <c r="AG189" s="23">
        <f t="shared" si="104"/>
        <v>-18743.353652896098</v>
      </c>
    </row>
    <row r="190" spans="2:33" x14ac:dyDescent="0.3">
      <c r="B190" s="24" t="str">
        <f t="shared" si="94"/>
        <v>Retire TY GR CR and MC3</v>
      </c>
      <c r="C190" s="23">
        <f t="shared" si="105"/>
        <v>-69.367190051647981</v>
      </c>
      <c r="D190" s="23">
        <f t="shared" si="104"/>
        <v>0</v>
      </c>
      <c r="E190" s="23">
        <f t="shared" si="104"/>
        <v>0</v>
      </c>
      <c r="F190" s="23">
        <f t="shared" si="104"/>
        <v>0</v>
      </c>
      <c r="G190" s="23">
        <f t="shared" si="104"/>
        <v>0</v>
      </c>
      <c r="H190" s="23">
        <f t="shared" si="104"/>
        <v>0</v>
      </c>
      <c r="I190" s="23">
        <f t="shared" si="104"/>
        <v>-3222.0692247529223</v>
      </c>
      <c r="J190" s="23">
        <f t="shared" si="104"/>
        <v>-3754.88470537174</v>
      </c>
      <c r="K190" s="23">
        <f t="shared" si="104"/>
        <v>-4278.3601042560331</v>
      </c>
      <c r="L190" s="23">
        <f t="shared" si="104"/>
        <v>-4792.2619193624341</v>
      </c>
      <c r="M190" s="23">
        <f t="shared" si="104"/>
        <v>-5296.3505454714978</v>
      </c>
      <c r="N190" s="23">
        <f t="shared" si="104"/>
        <v>-5790.3809184832862</v>
      </c>
      <c r="O190" s="23">
        <f t="shared" si="104"/>
        <v>-6274.1015820703687</v>
      </c>
      <c r="P190" s="23">
        <f t="shared" si="104"/>
        <v>-6747.2547934971299</v>
      </c>
      <c r="Q190" s="23">
        <f t="shared" si="104"/>
        <v>-7215.6536008345574</v>
      </c>
      <c r="R190" s="23">
        <f t="shared" si="104"/>
        <v>-7685.2566439804214</v>
      </c>
      <c r="S190" s="23">
        <f t="shared" si="104"/>
        <v>-8156.0937632049317</v>
      </c>
      <c r="T190" s="23">
        <f t="shared" si="104"/>
        <v>-8628.1960760350485</v>
      </c>
      <c r="U190" s="23">
        <f t="shared" si="104"/>
        <v>-9101.5950794984237</v>
      </c>
      <c r="V190" s="23">
        <f t="shared" si="104"/>
        <v>-9576.3231908608868</v>
      </c>
      <c r="W190" s="23">
        <f t="shared" si="104"/>
        <v>-10052.413664382402</v>
      </c>
      <c r="X190" s="23">
        <f t="shared" si="104"/>
        <v>-10529.900532554471</v>
      </c>
      <c r="Y190" s="23">
        <f t="shared" si="104"/>
        <v>-11008.818678680836</v>
      </c>
      <c r="Z190" s="23">
        <f t="shared" si="104"/>
        <v>-11489.203911272853</v>
      </c>
      <c r="AA190" s="23">
        <f t="shared" si="104"/>
        <v>-11971.092934054672</v>
      </c>
      <c r="AB190" s="23">
        <f t="shared" si="104"/>
        <v>-12454.523315218539</v>
      </c>
      <c r="AC190" s="23">
        <f t="shared" si="104"/>
        <v>-12939.533588723993</v>
      </c>
      <c r="AD190" s="23">
        <f t="shared" si="104"/>
        <v>-13263.021922855871</v>
      </c>
      <c r="AE190" s="23">
        <f t="shared" si="104"/>
        <v>-13594.597465341038</v>
      </c>
      <c r="AF190" s="23">
        <f t="shared" si="104"/>
        <v>-13934.46239638832</v>
      </c>
      <c r="AG190" s="23">
        <f t="shared" si="104"/>
        <v>-14282.823950711812</v>
      </c>
    </row>
    <row r="191" spans="2:33" x14ac:dyDescent="0.3">
      <c r="B191" s="24" t="str">
        <f t="shared" si="94"/>
        <v>Retire TY GR CR and GH2</v>
      </c>
      <c r="C191" s="23">
        <f t="shared" si="105"/>
        <v>-85.929314648635341</v>
      </c>
      <c r="D191" s="23">
        <f t="shared" si="104"/>
        <v>0</v>
      </c>
      <c r="E191" s="23">
        <f t="shared" si="104"/>
        <v>0</v>
      </c>
      <c r="F191" s="23">
        <f t="shared" si="104"/>
        <v>0</v>
      </c>
      <c r="G191" s="23">
        <f t="shared" si="104"/>
        <v>0</v>
      </c>
      <c r="H191" s="23">
        <f t="shared" si="104"/>
        <v>0</v>
      </c>
      <c r="I191" s="23">
        <f t="shared" si="104"/>
        <v>-3915.8463688679403</v>
      </c>
      <c r="J191" s="23">
        <f t="shared" si="104"/>
        <v>-4561.5578523857766</v>
      </c>
      <c r="K191" s="23">
        <f t="shared" si="104"/>
        <v>-5198.0048987996997</v>
      </c>
      <c r="L191" s="23">
        <f t="shared" si="104"/>
        <v>-5824.9558971821025</v>
      </c>
      <c r="M191" s="23">
        <f t="shared" si="104"/>
        <v>-6442.1731939859965</v>
      </c>
      <c r="N191" s="23">
        <f t="shared" si="104"/>
        <v>-7049.413699018136</v>
      </c>
      <c r="O191" s="23">
        <f t="shared" si="104"/>
        <v>-7646.4279924841976</v>
      </c>
      <c r="P191" s="23">
        <f t="shared" si="104"/>
        <v>-8232.9601667488605</v>
      </c>
      <c r="Q191" s="23">
        <f t="shared" si="104"/>
        <v>-8816.6869800938002</v>
      </c>
      <c r="R191" s="23">
        <f t="shared" si="104"/>
        <v>-9405.4768574115878</v>
      </c>
      <c r="S191" s="23">
        <f t="shared" si="104"/>
        <v>-9999.45637530151</v>
      </c>
      <c r="T191" s="23">
        <f t="shared" si="104"/>
        <v>-10598.755274777897</v>
      </c>
      <c r="U191" s="23">
        <f t="shared" si="104"/>
        <v>-11203.506288034201</v>
      </c>
      <c r="V191" s="23">
        <f t="shared" si="104"/>
        <v>-11813.845970261129</v>
      </c>
      <c r="W191" s="23">
        <f t="shared" si="104"/>
        <v>-12429.914038182935</v>
      </c>
      <c r="X191" s="23">
        <f t="shared" si="104"/>
        <v>-13051.853701441985</v>
      </c>
      <c r="Y191" s="23">
        <f t="shared" si="104"/>
        <v>-13679.811749921733</v>
      </c>
      <c r="Z191" s="23">
        <f t="shared" si="104"/>
        <v>-14313.938390906478</v>
      </c>
      <c r="AA191" s="23">
        <f t="shared" si="104"/>
        <v>-14954.388091555054</v>
      </c>
      <c r="AB191" s="23">
        <f t="shared" si="104"/>
        <v>-15601.318928359047</v>
      </c>
      <c r="AC191" s="23">
        <f t="shared" si="104"/>
        <v>-16254.892929722351</v>
      </c>
      <c r="AD191" s="23">
        <f t="shared" si="104"/>
        <v>-16915.276174758939</v>
      </c>
      <c r="AE191" s="23">
        <f t="shared" si="104"/>
        <v>-17582.638743152944</v>
      </c>
      <c r="AF191" s="23">
        <f t="shared" si="104"/>
        <v>-18257.155244161375</v>
      </c>
      <c r="AG191" s="23">
        <f t="shared" si="104"/>
        <v>-18939.004526099598</v>
      </c>
    </row>
    <row r="192" spans="2:33" x14ac:dyDescent="0.3">
      <c r="B192" s="24" t="str">
        <f t="shared" si="94"/>
        <v>Retire TY GR CR and MC1-2</v>
      </c>
      <c r="C192" s="23">
        <f t="shared" si="105"/>
        <v>-107.15545470893937</v>
      </c>
      <c r="D192" s="23">
        <f t="shared" si="104"/>
        <v>0</v>
      </c>
      <c r="E192" s="23">
        <f t="shared" si="104"/>
        <v>0</v>
      </c>
      <c r="F192" s="23">
        <f t="shared" si="104"/>
        <v>0</v>
      </c>
      <c r="G192" s="23">
        <f t="shared" si="104"/>
        <v>0</v>
      </c>
      <c r="H192" s="23">
        <f t="shared" si="104"/>
        <v>0</v>
      </c>
      <c r="I192" s="23">
        <f t="shared" si="104"/>
        <v>-4977.3140965492676</v>
      </c>
      <c r="J192" s="23">
        <f t="shared" si="104"/>
        <v>-5800.3845576586536</v>
      </c>
      <c r="K192" s="23">
        <f t="shared" si="104"/>
        <v>-6609.0268618175105</v>
      </c>
      <c r="L192" s="23">
        <f t="shared" si="104"/>
        <v>-7402.8803051020805</v>
      </c>
      <c r="M192" s="23">
        <f t="shared" si="104"/>
        <v>-8181.5747556644055</v>
      </c>
      <c r="N192" s="23">
        <f t="shared" si="104"/>
        <v>-8944.7316490125449</v>
      </c>
      <c r="O192" s="23">
        <f t="shared" si="104"/>
        <v>-9691.962546216113</v>
      </c>
      <c r="P192" s="23">
        <f t="shared" si="104"/>
        <v>-10422.869297371522</v>
      </c>
      <c r="Q192" s="23">
        <f t="shared" si="104"/>
        <v>-11146.431649371021</v>
      </c>
      <c r="R192" s="23">
        <f t="shared" si="104"/>
        <v>-11871.85425310531</v>
      </c>
      <c r="S192" s="23">
        <f t="shared" si="104"/>
        <v>-12599.183204541638</v>
      </c>
      <c r="T192" s="23">
        <f t="shared" si="104"/>
        <v>-13328.466572698657</v>
      </c>
      <c r="U192" s="23">
        <f t="shared" si="104"/>
        <v>-14059.753012831337</v>
      </c>
      <c r="V192" s="23">
        <f t="shared" si="104"/>
        <v>-14793.092601739074</v>
      </c>
      <c r="W192" s="23">
        <f t="shared" si="104"/>
        <v>-15528.536709173844</v>
      </c>
      <c r="X192" s="23">
        <f t="shared" si="104"/>
        <v>-16266.137907066237</v>
      </c>
      <c r="Y192" s="23">
        <f t="shared" si="104"/>
        <v>-17005.95008164506</v>
      </c>
      <c r="Z192" s="23">
        <f t="shared" si="104"/>
        <v>-17748.028548360104</v>
      </c>
      <c r="AA192" s="23">
        <f t="shared" si="104"/>
        <v>-18492.430005547372</v>
      </c>
      <c r="AB192" s="23">
        <f t="shared" si="104"/>
        <v>-19239.212486936056</v>
      </c>
      <c r="AC192" s="23">
        <f t="shared" si="104"/>
        <v>-19988.435518131184</v>
      </c>
      <c r="AD192" s="23">
        <f t="shared" si="104"/>
        <v>-20488.146397455101</v>
      </c>
      <c r="AE192" s="23">
        <f t="shared" si="104"/>
        <v>-21000.350048762106</v>
      </c>
      <c r="AF192" s="23">
        <f t="shared" si="104"/>
        <v>-21525.358791351784</v>
      </c>
      <c r="AG192" s="23">
        <f t="shared" si="104"/>
        <v>-22063.492752506223</v>
      </c>
    </row>
    <row r="193" spans="2:33" x14ac:dyDescent="0.3">
      <c r="B193" s="24" t="str">
        <f t="shared" si="94"/>
        <v>Retire TY GR CR and BR1-2</v>
      </c>
      <c r="C193" s="23">
        <f t="shared" ref="C193:AG193" si="106">C172-C$165</f>
        <v>-30.122391220949339</v>
      </c>
      <c r="D193" s="23">
        <f t="shared" si="106"/>
        <v>0</v>
      </c>
      <c r="E193" s="23">
        <f t="shared" si="106"/>
        <v>0</v>
      </c>
      <c r="F193" s="23">
        <f t="shared" si="106"/>
        <v>0</v>
      </c>
      <c r="G193" s="23">
        <f t="shared" si="106"/>
        <v>0</v>
      </c>
      <c r="H193" s="23">
        <f t="shared" si="106"/>
        <v>0</v>
      </c>
      <c r="I193" s="23">
        <f t="shared" si="106"/>
        <v>-1380.3936766865627</v>
      </c>
      <c r="J193" s="23">
        <f t="shared" si="106"/>
        <v>-1606.3241250364736</v>
      </c>
      <c r="K193" s="23">
        <f t="shared" si="106"/>
        <v>-1828.3455784547841</v>
      </c>
      <c r="L193" s="23">
        <f t="shared" si="106"/>
        <v>-2046.3602728869155</v>
      </c>
      <c r="M193" s="23">
        <f t="shared" si="106"/>
        <v>-2260.2680393582123</v>
      </c>
      <c r="N193" s="23">
        <f t="shared" si="106"/>
        <v>-2469.9662046696467</v>
      </c>
      <c r="O193" s="23">
        <f t="shared" si="106"/>
        <v>-2675.3495287922342</v>
      </c>
      <c r="P193" s="23">
        <f t="shared" si="106"/>
        <v>-2879.3592284155602</v>
      </c>
      <c r="Q193" s="23">
        <f t="shared" si="106"/>
        <v>-3085.0100506464078</v>
      </c>
      <c r="R193" s="23">
        <f t="shared" si="106"/>
        <v>-3292.3430627312773</v>
      </c>
      <c r="S193" s="23">
        <f t="shared" si="106"/>
        <v>-3501.4002802352334</v>
      </c>
      <c r="T193" s="23">
        <f t="shared" si="106"/>
        <v>-3712.2248082937585</v>
      </c>
      <c r="U193" s="23">
        <f t="shared" si="106"/>
        <v>-3924.8608688519598</v>
      </c>
      <c r="V193" s="23">
        <f t="shared" si="106"/>
        <v>-4139.3537110411125</v>
      </c>
      <c r="W193" s="23">
        <f t="shared" si="106"/>
        <v>-4355.7497935832216</v>
      </c>
      <c r="X193" s="23">
        <f t="shared" si="106"/>
        <v>-4574.0966583058471</v>
      </c>
      <c r="Y193" s="23">
        <f t="shared" si="106"/>
        <v>-4794.443074763476</v>
      </c>
      <c r="Z193" s="23">
        <f t="shared" si="106"/>
        <v>-5016.8390317495214</v>
      </c>
      <c r="AA193" s="23">
        <f t="shared" si="106"/>
        <v>-5241.3358069584792</v>
      </c>
      <c r="AB193" s="23">
        <f t="shared" si="106"/>
        <v>-5467.9858816645865</v>
      </c>
      <c r="AC193" s="23">
        <f t="shared" si="106"/>
        <v>-5696.8431275366311</v>
      </c>
      <c r="AD193" s="23">
        <f t="shared" si="106"/>
        <v>-5927.9626846723841</v>
      </c>
      <c r="AE193" s="23">
        <f t="shared" si="106"/>
        <v>-6161.4011108535633</v>
      </c>
      <c r="AF193" s="23">
        <f t="shared" si="106"/>
        <v>-6397.216416987445</v>
      </c>
      <c r="AG193" s="23">
        <f t="shared" si="106"/>
        <v>-6635.4679858916788</v>
      </c>
    </row>
    <row r="194" spans="2:33" x14ac:dyDescent="0.3">
      <c r="B194" s="24" t="str">
        <f t="shared" si="94"/>
        <v>Retire TY GR CR BR1-2 and MC1-2</v>
      </c>
      <c r="C194" s="23">
        <f>C173-C$172</f>
        <v>-107.15545470893926</v>
      </c>
      <c r="D194" s="23">
        <f t="shared" ref="D194:AG194" si="107">D173-D$172</f>
        <v>0</v>
      </c>
      <c r="E194" s="23">
        <f t="shared" si="107"/>
        <v>0</v>
      </c>
      <c r="F194" s="23">
        <f t="shared" si="107"/>
        <v>0</v>
      </c>
      <c r="G194" s="23">
        <f t="shared" si="107"/>
        <v>0</v>
      </c>
      <c r="H194" s="23">
        <f t="shared" si="107"/>
        <v>0</v>
      </c>
      <c r="I194" s="23">
        <f t="shared" si="107"/>
        <v>-4977.3140965492676</v>
      </c>
      <c r="J194" s="23">
        <f t="shared" si="107"/>
        <v>-5800.38455765865</v>
      </c>
      <c r="K194" s="23">
        <f t="shared" si="107"/>
        <v>-6609.0268618175105</v>
      </c>
      <c r="L194" s="23">
        <f t="shared" si="107"/>
        <v>-7402.8803051020805</v>
      </c>
      <c r="M194" s="23">
        <f t="shared" si="107"/>
        <v>-8181.5747556644055</v>
      </c>
      <c r="N194" s="23">
        <f t="shared" si="107"/>
        <v>-8944.7316490125449</v>
      </c>
      <c r="O194" s="23">
        <f t="shared" si="107"/>
        <v>-9691.9625462161202</v>
      </c>
      <c r="P194" s="23">
        <f t="shared" si="107"/>
        <v>-10422.869297371522</v>
      </c>
      <c r="Q194" s="23">
        <f t="shared" si="107"/>
        <v>-11146.431649371021</v>
      </c>
      <c r="R194" s="23">
        <f t="shared" si="107"/>
        <v>-11871.85425310531</v>
      </c>
      <c r="S194" s="23">
        <f t="shared" si="107"/>
        <v>-12599.183204541623</v>
      </c>
      <c r="T194" s="23">
        <f t="shared" si="107"/>
        <v>-13328.466572698657</v>
      </c>
      <c r="U194" s="23">
        <f t="shared" si="107"/>
        <v>-14059.753012831337</v>
      </c>
      <c r="V194" s="23">
        <f t="shared" si="107"/>
        <v>-14793.092601739074</v>
      </c>
      <c r="W194" s="23">
        <f t="shared" si="107"/>
        <v>-15528.536709173844</v>
      </c>
      <c r="X194" s="23">
        <f t="shared" si="107"/>
        <v>-16266.137907066237</v>
      </c>
      <c r="Y194" s="23">
        <f t="shared" si="107"/>
        <v>-17005.95008164506</v>
      </c>
      <c r="Z194" s="23">
        <f t="shared" si="107"/>
        <v>-17748.028548360104</v>
      </c>
      <c r="AA194" s="23">
        <f t="shared" si="107"/>
        <v>-18492.430005547358</v>
      </c>
      <c r="AB194" s="23">
        <f t="shared" si="107"/>
        <v>-19239.212486936056</v>
      </c>
      <c r="AC194" s="23">
        <f t="shared" si="107"/>
        <v>-19988.435518131184</v>
      </c>
      <c r="AD194" s="23">
        <f t="shared" si="107"/>
        <v>-20488.146397455101</v>
      </c>
      <c r="AE194" s="23">
        <f t="shared" si="107"/>
        <v>-21000.350048762106</v>
      </c>
      <c r="AF194" s="23">
        <f t="shared" si="107"/>
        <v>-21525.358791351784</v>
      </c>
      <c r="AG194" s="23">
        <f t="shared" si="107"/>
        <v>-22063.492752506223</v>
      </c>
    </row>
    <row r="195" spans="2:33" x14ac:dyDescent="0.3"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</row>
    <row r="196" spans="2:33" x14ac:dyDescent="0.3">
      <c r="B196" s="21" t="s">
        <v>89</v>
      </c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</row>
    <row r="197" spans="2:33" x14ac:dyDescent="0.3">
      <c r="B197" s="22" t="str">
        <f>B134</f>
        <v>No Retirements</v>
      </c>
      <c r="C197" s="23">
        <f t="shared" ref="C197:C213" si="108">(D197+NPV($C$2,E197:AG197))/1000</f>
        <v>651.31588087371404</v>
      </c>
      <c r="D197" s="8">
        <f>SUM(LandfillCapital!D$3:D$21)</f>
        <v>935.74826999999982</v>
      </c>
      <c r="E197" s="8">
        <f>SUM(LandfillCapital!E$3:E$21)</f>
        <v>3049.4407000000001</v>
      </c>
      <c r="F197" s="8">
        <f>SUM(LandfillCapital!F$3:F$21)</f>
        <v>4083.4848300000003</v>
      </c>
      <c r="G197" s="8">
        <f>SUM(LandfillCapital!G$3:G$21)</f>
        <v>3979.0797299999995</v>
      </c>
      <c r="H197" s="8">
        <f>SUM(LandfillCapital!H$3:H$21)</f>
        <v>4415.5097699999997</v>
      </c>
      <c r="I197" s="8">
        <f>SUM(LandfillCapital!I$3:I$21)</f>
        <v>39766.793754045924</v>
      </c>
      <c r="J197" s="8">
        <f>SUM(LandfillCapital!J$3:J$21)</f>
        <v>41493.557431267007</v>
      </c>
      <c r="K197" s="8">
        <f>SUM(LandfillCapital!K$3:K$21)</f>
        <v>43787.048817128561</v>
      </c>
      <c r="L197" s="8">
        <f>SUM(LandfillCapital!L$3:L$21)</f>
        <v>48238.918036896917</v>
      </c>
      <c r="M197" s="8">
        <f>SUM(LandfillCapital!M$3:M$21)</f>
        <v>54622.770404667914</v>
      </c>
      <c r="N197" s="8">
        <f>SUM(LandfillCapital!N$3:N$21)</f>
        <v>57334.076904399961</v>
      </c>
      <c r="O197" s="8">
        <f>SUM(LandfillCapital!O$3:O$21)</f>
        <v>57529.54159217728</v>
      </c>
      <c r="P197" s="8">
        <f>SUM(LandfillCapital!P$3:P$21)</f>
        <v>61040.44558763125</v>
      </c>
      <c r="Q197" s="8">
        <f>SUM(LandfillCapital!Q$3:Q$21)</f>
        <v>65618.142130213804</v>
      </c>
      <c r="R197" s="8">
        <f>SUM(LandfillCapital!R$3:R$21)</f>
        <v>72662.729080855104</v>
      </c>
      <c r="S197" s="8">
        <f>SUM(LandfillCapital!S$3:S$21)</f>
        <v>80566.738803090018</v>
      </c>
      <c r="T197" s="8">
        <f>SUM(LandfillCapital!T$3:T$21)</f>
        <v>85320.744391487882</v>
      </c>
      <c r="U197" s="8">
        <f>SUM(LandfillCapital!U$3:U$21)</f>
        <v>86158.277212431334</v>
      </c>
      <c r="V197" s="8">
        <f>SUM(LandfillCapital!V$3:V$21)</f>
        <v>95530.556457116865</v>
      </c>
      <c r="W197" s="8">
        <f>SUM(LandfillCapital!W$3:W$21)</f>
        <v>104979.48039180761</v>
      </c>
      <c r="X197" s="8">
        <f>SUM(LandfillCapital!X$3:X$21)</f>
        <v>105473.20348538566</v>
      </c>
      <c r="Y197" s="8">
        <f>SUM(LandfillCapital!Y$3:Y$21)</f>
        <v>112416.17787854475</v>
      </c>
      <c r="Z197" s="8">
        <f>SUM(LandfillCapital!Z$3:Z$21)</f>
        <v>114016.17187355</v>
      </c>
      <c r="AA197" s="8">
        <f>SUM(LandfillCapital!AA$3:AA$21)</f>
        <v>115469.25669185955</v>
      </c>
      <c r="AB197" s="8">
        <f>SUM(LandfillCapital!AB$3:AB$21)</f>
        <v>117869.04115932413</v>
      </c>
      <c r="AC197" s="8">
        <f>SUM(LandfillCapital!AC$3:AC$21)</f>
        <v>118900.12905682035</v>
      </c>
      <c r="AD197" s="8">
        <f>SUM(LandfillCapital!AD$3:AD$21)</f>
        <v>120220.19046549514</v>
      </c>
      <c r="AE197" s="8">
        <f>SUM(LandfillCapital!AE$3:AE$21)</f>
        <v>42000.689857100486</v>
      </c>
      <c r="AF197" s="8">
        <f>SUM(LandfillCapital!AF$3:AF$21)</f>
        <v>38765.808156810774</v>
      </c>
      <c r="AG197" s="8">
        <f>SUM(LandfillCapital!AG$3:AG$21)</f>
        <v>37511.848281557926</v>
      </c>
    </row>
    <row r="198" spans="2:33" x14ac:dyDescent="0.3">
      <c r="B198" s="24" t="str">
        <f t="shared" ref="B198:B215" si="109">B135</f>
        <v>Retire TY</v>
      </c>
      <c r="C198" s="23">
        <f t="shared" si="108"/>
        <v>651.31588087371404</v>
      </c>
      <c r="D198" s="8">
        <f>SUM(LandfillCapital!D$3:D$21)-SUMIF(LandfillCapital!$B$3:$B$21,"TY3",LandfillCapital!D$3:D$21)</f>
        <v>935.74826999999982</v>
      </c>
      <c r="E198" s="8">
        <f>SUM(LandfillCapital!E$3:E$21)-SUMIF(LandfillCapital!$B$3:$B$21,"TY3",LandfillCapital!E$3:E$21)</f>
        <v>3049.4407000000001</v>
      </c>
      <c r="F198" s="8">
        <f>SUM(LandfillCapital!F$3:F$21)-SUMIF(LandfillCapital!$B$3:$B$21,"TY3",LandfillCapital!F$3:F$21)</f>
        <v>4083.4848300000003</v>
      </c>
      <c r="G198" s="8">
        <f>SUM(LandfillCapital!G$3:G$21)-SUMIF(LandfillCapital!$B$3:$B$21,"TY3",LandfillCapital!G$3:G$21)</f>
        <v>3979.0797299999995</v>
      </c>
      <c r="H198" s="8">
        <f>SUM(LandfillCapital!H$3:H$21)-SUMIF(LandfillCapital!$B$3:$B$21,"TY3",LandfillCapital!H$3:H$21)</f>
        <v>4415.5097699999997</v>
      </c>
      <c r="I198" s="8">
        <f>SUM(LandfillCapital!I$3:I$21)-SUMIF(LandfillCapital!$B$3:$B$21,"TY3",LandfillCapital!I$3:I$21)</f>
        <v>39766.793754045924</v>
      </c>
      <c r="J198" s="8">
        <f>SUM(LandfillCapital!J$3:J$21)-SUMIF(LandfillCapital!$B$3:$B$21,"TY3",LandfillCapital!J$3:J$21)</f>
        <v>41493.557431267007</v>
      </c>
      <c r="K198" s="8">
        <f>SUM(LandfillCapital!K$3:K$21)-SUMIF(LandfillCapital!$B$3:$B$21,"TY3",LandfillCapital!K$3:K$21)</f>
        <v>43787.048817128561</v>
      </c>
      <c r="L198" s="8">
        <f>SUM(LandfillCapital!L$3:L$21)-SUMIF(LandfillCapital!$B$3:$B$21,"TY3",LandfillCapital!L$3:L$21)</f>
        <v>48238.918036896917</v>
      </c>
      <c r="M198" s="8">
        <f>SUM(LandfillCapital!M$3:M$21)-SUMIF(LandfillCapital!$B$3:$B$21,"TY3",LandfillCapital!M$3:M$21)</f>
        <v>54622.770404667914</v>
      </c>
      <c r="N198" s="8">
        <f>SUM(LandfillCapital!N$3:N$21)-SUMIF(LandfillCapital!$B$3:$B$21,"TY3",LandfillCapital!N$3:N$21)</f>
        <v>57334.076904399961</v>
      </c>
      <c r="O198" s="8">
        <f>SUM(LandfillCapital!O$3:O$21)-SUMIF(LandfillCapital!$B$3:$B$21,"TY3",LandfillCapital!O$3:O$21)</f>
        <v>57529.54159217728</v>
      </c>
      <c r="P198" s="8">
        <f>SUM(LandfillCapital!P$3:P$21)-SUMIF(LandfillCapital!$B$3:$B$21,"TY3",LandfillCapital!P$3:P$21)</f>
        <v>61040.44558763125</v>
      </c>
      <c r="Q198" s="8">
        <f>SUM(LandfillCapital!Q$3:Q$21)-SUMIF(LandfillCapital!$B$3:$B$21,"TY3",LandfillCapital!Q$3:Q$21)</f>
        <v>65618.142130213804</v>
      </c>
      <c r="R198" s="8">
        <f>SUM(LandfillCapital!R$3:R$21)-SUMIF(LandfillCapital!$B$3:$B$21,"TY3",LandfillCapital!R$3:R$21)</f>
        <v>72662.729080855104</v>
      </c>
      <c r="S198" s="8">
        <f>SUM(LandfillCapital!S$3:S$21)-SUMIF(LandfillCapital!$B$3:$B$21,"TY3",LandfillCapital!S$3:S$21)</f>
        <v>80566.738803090018</v>
      </c>
      <c r="T198" s="8">
        <f>SUM(LandfillCapital!T$3:T$21)-SUMIF(LandfillCapital!$B$3:$B$21,"TY3",LandfillCapital!T$3:T$21)</f>
        <v>85320.744391487882</v>
      </c>
      <c r="U198" s="8">
        <f>SUM(LandfillCapital!U$3:U$21)-SUMIF(LandfillCapital!$B$3:$B$21,"TY3",LandfillCapital!U$3:U$21)</f>
        <v>86158.277212431334</v>
      </c>
      <c r="V198" s="8">
        <f>SUM(LandfillCapital!V$3:V$21)-SUMIF(LandfillCapital!$B$3:$B$21,"TY3",LandfillCapital!V$3:V$21)</f>
        <v>95530.556457116865</v>
      </c>
      <c r="W198" s="8">
        <f>SUM(LandfillCapital!W$3:W$21)-SUMIF(LandfillCapital!$B$3:$B$21,"TY3",LandfillCapital!W$3:W$21)</f>
        <v>104979.48039180761</v>
      </c>
      <c r="X198" s="8">
        <f>SUM(LandfillCapital!X$3:X$21)-SUMIF(LandfillCapital!$B$3:$B$21,"TY3",LandfillCapital!X$3:X$21)</f>
        <v>105473.20348538566</v>
      </c>
      <c r="Y198" s="8">
        <f>SUM(LandfillCapital!Y$3:Y$21)-SUMIF(LandfillCapital!$B$3:$B$21,"TY3",LandfillCapital!Y$3:Y$21)</f>
        <v>112416.17787854475</v>
      </c>
      <c r="Z198" s="8">
        <f>SUM(LandfillCapital!Z$3:Z$21)-SUMIF(LandfillCapital!$B$3:$B$21,"TY3",LandfillCapital!Z$3:Z$21)</f>
        <v>114016.17187355</v>
      </c>
      <c r="AA198" s="8">
        <f>SUM(LandfillCapital!AA$3:AA$21)-SUMIF(LandfillCapital!$B$3:$B$21,"TY3",LandfillCapital!AA$3:AA$21)</f>
        <v>115469.25669185955</v>
      </c>
      <c r="AB198" s="8">
        <f>SUM(LandfillCapital!AB$3:AB$21)-SUMIF(LandfillCapital!$B$3:$B$21,"TY3",LandfillCapital!AB$3:AB$21)</f>
        <v>117869.04115932413</v>
      </c>
      <c r="AC198" s="8">
        <f>SUM(LandfillCapital!AC$3:AC$21)-SUMIF(LandfillCapital!$B$3:$B$21,"TY3",LandfillCapital!AC$3:AC$21)</f>
        <v>118900.12905682035</v>
      </c>
      <c r="AD198" s="8">
        <f>SUM(LandfillCapital!AD$3:AD$21)-SUMIF(LandfillCapital!$B$3:$B$21,"TY3",LandfillCapital!AD$3:AD$21)</f>
        <v>120220.19046549514</v>
      </c>
      <c r="AE198" s="8">
        <f>SUM(LandfillCapital!AE$3:AE$21)-SUMIF(LandfillCapital!$B$3:$B$21,"TY3",LandfillCapital!AE$3:AE$21)</f>
        <v>42000.689857100486</v>
      </c>
      <c r="AF198" s="8">
        <f>SUM(LandfillCapital!AF$3:AF$21)-SUMIF(LandfillCapital!$B$3:$B$21,"TY3",LandfillCapital!AF$3:AF$21)</f>
        <v>38765.808156810774</v>
      </c>
      <c r="AG198" s="8">
        <f>SUM(LandfillCapital!AG$3:AG$21)-SUMIF(LandfillCapital!$B$3:$B$21,"TY3",LandfillCapital!AG$3:AG$21)</f>
        <v>37511.848281557926</v>
      </c>
    </row>
    <row r="199" spans="2:33" x14ac:dyDescent="0.3">
      <c r="B199" s="24" t="str">
        <f t="shared" si="109"/>
        <v>Retire TY and GR3</v>
      </c>
      <c r="C199" s="23">
        <f t="shared" si="108"/>
        <v>651.31588087371404</v>
      </c>
      <c r="D199" s="8">
        <f>SUM(LandfillCapital!D$3:D$21)-SUMIF(LandfillCapital!$B$3:$B$21,"TY3",LandfillCapital!D$3:D$21)-SUMIF(LandfillCapital!$B$3:$B$21,"GR3",LandfillCapital!D$3:D$21)</f>
        <v>935.74826999999982</v>
      </c>
      <c r="E199" s="8">
        <f>SUM(LandfillCapital!E$3:E$21)-SUMIF(LandfillCapital!$B$3:$B$21,"TY3",LandfillCapital!E$3:E$21)-SUMIF(LandfillCapital!$B$3:$B$21,"GR3",LandfillCapital!E$3:E$21)</f>
        <v>3049.4407000000001</v>
      </c>
      <c r="F199" s="8">
        <f>SUM(LandfillCapital!F$3:F$21)-SUMIF(LandfillCapital!$B$3:$B$21,"TY3",LandfillCapital!F$3:F$21)-SUMIF(LandfillCapital!$B$3:$B$21,"GR3",LandfillCapital!F$3:F$21)</f>
        <v>4083.4848300000003</v>
      </c>
      <c r="G199" s="8">
        <f>SUM(LandfillCapital!G$3:G$21)-SUMIF(LandfillCapital!$B$3:$B$21,"TY3",LandfillCapital!G$3:G$21)-SUMIF(LandfillCapital!$B$3:$B$21,"GR3",LandfillCapital!G$3:G$21)</f>
        <v>3979.0797299999995</v>
      </c>
      <c r="H199" s="8">
        <f>SUM(LandfillCapital!H$3:H$21)-SUMIF(LandfillCapital!$B$3:$B$21,"TY3",LandfillCapital!H$3:H$21)-SUMIF(LandfillCapital!$B$3:$B$21,"GR3",LandfillCapital!H$3:H$21)</f>
        <v>4415.5097699999997</v>
      </c>
      <c r="I199" s="8">
        <f>SUM(LandfillCapital!I$3:I$21)-SUMIF(LandfillCapital!$B$3:$B$21,"TY3",LandfillCapital!I$3:I$21)-SUMIF(LandfillCapital!$B$3:$B$21,"GR3",LandfillCapital!I$3:I$21)</f>
        <v>39766.793754045924</v>
      </c>
      <c r="J199" s="8">
        <f>SUM(LandfillCapital!J$3:J$21)-SUMIF(LandfillCapital!$B$3:$B$21,"TY3",LandfillCapital!J$3:J$21)-SUMIF(LandfillCapital!$B$3:$B$21,"GR3",LandfillCapital!J$3:J$21)</f>
        <v>41493.557431267007</v>
      </c>
      <c r="K199" s="8">
        <f>SUM(LandfillCapital!K$3:K$21)-SUMIF(LandfillCapital!$B$3:$B$21,"TY3",LandfillCapital!K$3:K$21)-SUMIF(LandfillCapital!$B$3:$B$21,"GR3",LandfillCapital!K$3:K$21)</f>
        <v>43787.048817128561</v>
      </c>
      <c r="L199" s="8">
        <f>SUM(LandfillCapital!L$3:L$21)-SUMIF(LandfillCapital!$B$3:$B$21,"TY3",LandfillCapital!L$3:L$21)-SUMIF(LandfillCapital!$B$3:$B$21,"GR3",LandfillCapital!L$3:L$21)</f>
        <v>48238.918036896917</v>
      </c>
      <c r="M199" s="8">
        <f>SUM(LandfillCapital!M$3:M$21)-SUMIF(LandfillCapital!$B$3:$B$21,"TY3",LandfillCapital!M$3:M$21)-SUMIF(LandfillCapital!$B$3:$B$21,"GR3",LandfillCapital!M$3:M$21)</f>
        <v>54622.770404667914</v>
      </c>
      <c r="N199" s="8">
        <f>SUM(LandfillCapital!N$3:N$21)-SUMIF(LandfillCapital!$B$3:$B$21,"TY3",LandfillCapital!N$3:N$21)-SUMIF(LandfillCapital!$B$3:$B$21,"GR3",LandfillCapital!N$3:N$21)</f>
        <v>57334.076904399961</v>
      </c>
      <c r="O199" s="8">
        <f>SUM(LandfillCapital!O$3:O$21)-SUMIF(LandfillCapital!$B$3:$B$21,"TY3",LandfillCapital!O$3:O$21)-SUMIF(LandfillCapital!$B$3:$B$21,"GR3",LandfillCapital!O$3:O$21)</f>
        <v>57529.54159217728</v>
      </c>
      <c r="P199" s="8">
        <f>SUM(LandfillCapital!P$3:P$21)-SUMIF(LandfillCapital!$B$3:$B$21,"TY3",LandfillCapital!P$3:P$21)-SUMIF(LandfillCapital!$B$3:$B$21,"GR3",LandfillCapital!P$3:P$21)</f>
        <v>61040.44558763125</v>
      </c>
      <c r="Q199" s="8">
        <f>SUM(LandfillCapital!Q$3:Q$21)-SUMIF(LandfillCapital!$B$3:$B$21,"TY3",LandfillCapital!Q$3:Q$21)-SUMIF(LandfillCapital!$B$3:$B$21,"GR3",LandfillCapital!Q$3:Q$21)</f>
        <v>65618.142130213804</v>
      </c>
      <c r="R199" s="8">
        <f>SUM(LandfillCapital!R$3:R$21)-SUMIF(LandfillCapital!$B$3:$B$21,"TY3",LandfillCapital!R$3:R$21)-SUMIF(LandfillCapital!$B$3:$B$21,"GR3",LandfillCapital!R$3:R$21)</f>
        <v>72662.729080855104</v>
      </c>
      <c r="S199" s="8">
        <f>SUM(LandfillCapital!S$3:S$21)-SUMIF(LandfillCapital!$B$3:$B$21,"TY3",LandfillCapital!S$3:S$21)-SUMIF(LandfillCapital!$B$3:$B$21,"GR3",LandfillCapital!S$3:S$21)</f>
        <v>80566.738803090018</v>
      </c>
      <c r="T199" s="8">
        <f>SUM(LandfillCapital!T$3:T$21)-SUMIF(LandfillCapital!$B$3:$B$21,"TY3",LandfillCapital!T$3:T$21)-SUMIF(LandfillCapital!$B$3:$B$21,"GR3",LandfillCapital!T$3:T$21)</f>
        <v>85320.744391487882</v>
      </c>
      <c r="U199" s="8">
        <f>SUM(LandfillCapital!U$3:U$21)-SUMIF(LandfillCapital!$B$3:$B$21,"TY3",LandfillCapital!U$3:U$21)-SUMIF(LandfillCapital!$B$3:$B$21,"GR3",LandfillCapital!U$3:U$21)</f>
        <v>86158.277212431334</v>
      </c>
      <c r="V199" s="8">
        <f>SUM(LandfillCapital!V$3:V$21)-SUMIF(LandfillCapital!$B$3:$B$21,"TY3",LandfillCapital!V$3:V$21)-SUMIF(LandfillCapital!$B$3:$B$21,"GR3",LandfillCapital!V$3:V$21)</f>
        <v>95530.556457116865</v>
      </c>
      <c r="W199" s="8">
        <f>SUM(LandfillCapital!W$3:W$21)-SUMIF(LandfillCapital!$B$3:$B$21,"TY3",LandfillCapital!W$3:W$21)-SUMIF(LandfillCapital!$B$3:$B$21,"GR3",LandfillCapital!W$3:W$21)</f>
        <v>104979.48039180761</v>
      </c>
      <c r="X199" s="8">
        <f>SUM(LandfillCapital!X$3:X$21)-SUMIF(LandfillCapital!$B$3:$B$21,"TY3",LandfillCapital!X$3:X$21)-SUMIF(LandfillCapital!$B$3:$B$21,"GR3",LandfillCapital!X$3:X$21)</f>
        <v>105473.20348538566</v>
      </c>
      <c r="Y199" s="8">
        <f>SUM(LandfillCapital!Y$3:Y$21)-SUMIF(LandfillCapital!$B$3:$B$21,"TY3",LandfillCapital!Y$3:Y$21)-SUMIF(LandfillCapital!$B$3:$B$21,"GR3",LandfillCapital!Y$3:Y$21)</f>
        <v>112416.17787854475</v>
      </c>
      <c r="Z199" s="8">
        <f>SUM(LandfillCapital!Z$3:Z$21)-SUMIF(LandfillCapital!$B$3:$B$21,"TY3",LandfillCapital!Z$3:Z$21)-SUMIF(LandfillCapital!$B$3:$B$21,"GR3",LandfillCapital!Z$3:Z$21)</f>
        <v>114016.17187355</v>
      </c>
      <c r="AA199" s="8">
        <f>SUM(LandfillCapital!AA$3:AA$21)-SUMIF(LandfillCapital!$B$3:$B$21,"TY3",LandfillCapital!AA$3:AA$21)-SUMIF(LandfillCapital!$B$3:$B$21,"GR3",LandfillCapital!AA$3:AA$21)</f>
        <v>115469.25669185955</v>
      </c>
      <c r="AB199" s="8">
        <f>SUM(LandfillCapital!AB$3:AB$21)-SUMIF(LandfillCapital!$B$3:$B$21,"TY3",LandfillCapital!AB$3:AB$21)-SUMIF(LandfillCapital!$B$3:$B$21,"GR3",LandfillCapital!AB$3:AB$21)</f>
        <v>117869.04115932413</v>
      </c>
      <c r="AC199" s="8">
        <f>SUM(LandfillCapital!AC$3:AC$21)-SUMIF(LandfillCapital!$B$3:$B$21,"TY3",LandfillCapital!AC$3:AC$21)-SUMIF(LandfillCapital!$B$3:$B$21,"GR3",LandfillCapital!AC$3:AC$21)</f>
        <v>118900.12905682035</v>
      </c>
      <c r="AD199" s="8">
        <f>SUM(LandfillCapital!AD$3:AD$21)-SUMIF(LandfillCapital!$B$3:$B$21,"TY3",LandfillCapital!AD$3:AD$21)-SUMIF(LandfillCapital!$B$3:$B$21,"GR3",LandfillCapital!AD$3:AD$21)</f>
        <v>120220.19046549514</v>
      </c>
      <c r="AE199" s="8">
        <f>SUM(LandfillCapital!AE$3:AE$21)-SUMIF(LandfillCapital!$B$3:$B$21,"TY3",LandfillCapital!AE$3:AE$21)-SUMIF(LandfillCapital!$B$3:$B$21,"GR3",LandfillCapital!AE$3:AE$21)</f>
        <v>42000.689857100486</v>
      </c>
      <c r="AF199" s="8">
        <f>SUM(LandfillCapital!AF$3:AF$21)-SUMIF(LandfillCapital!$B$3:$B$21,"TY3",LandfillCapital!AF$3:AF$21)-SUMIF(LandfillCapital!$B$3:$B$21,"GR3",LandfillCapital!AF$3:AF$21)</f>
        <v>38765.808156810774</v>
      </c>
      <c r="AG199" s="8">
        <f>SUM(LandfillCapital!AG$3:AG$21)-SUMIF(LandfillCapital!$B$3:$B$21,"TY3",LandfillCapital!AG$3:AG$21)-SUMIF(LandfillCapital!$B$3:$B$21,"GR3",LandfillCapital!AG$3:AG$21)</f>
        <v>37511.848281557926</v>
      </c>
    </row>
    <row r="200" spans="2:33" x14ac:dyDescent="0.3">
      <c r="B200" s="24" t="str">
        <f t="shared" si="109"/>
        <v>Retire TY GR3 and BR3</v>
      </c>
      <c r="C200" s="23">
        <f t="shared" si="108"/>
        <v>622.75202701695628</v>
      </c>
      <c r="D200" s="8">
        <f>SUM(LandfillCapital!D$3:D$21)-SUMIF(LandfillCapital!$B$3:$B$21,"TY3",LandfillCapital!D$3:D$21)-SUMIF(LandfillCapital!$B$3:$B$21,"GR3",LandfillCapital!D$3:D$21)-SUMIF(LandfillCapital!$B$3:$B$21,"BR3",LandfillCapital!D$3:D$21)</f>
        <v>935.74826999999982</v>
      </c>
      <c r="E200" s="8">
        <f>SUM(LandfillCapital!E$3:E$21)-SUMIF(LandfillCapital!$B$3:$B$21,"TY3",LandfillCapital!E$3:E$21)-SUMIF(LandfillCapital!$B$3:$B$21,"GR3",LandfillCapital!E$3:E$21)-SUMIF(LandfillCapital!$B$3:$B$21,"BR3",LandfillCapital!E$3:E$21)</f>
        <v>3049.4407000000001</v>
      </c>
      <c r="F200" s="8">
        <f>SUM(LandfillCapital!F$3:F$21)-SUMIF(LandfillCapital!$B$3:$B$21,"TY3",LandfillCapital!F$3:F$21)-SUMIF(LandfillCapital!$B$3:$B$21,"GR3",LandfillCapital!F$3:F$21)-SUMIF(LandfillCapital!$B$3:$B$21,"BR3",LandfillCapital!F$3:F$21)</f>
        <v>4083.4848300000003</v>
      </c>
      <c r="G200" s="8">
        <f>SUM(LandfillCapital!G$3:G$21)-SUMIF(LandfillCapital!$B$3:$B$21,"TY3",LandfillCapital!G$3:G$21)-SUMIF(LandfillCapital!$B$3:$B$21,"GR3",LandfillCapital!G$3:G$21)-SUMIF(LandfillCapital!$B$3:$B$21,"BR3",LandfillCapital!G$3:G$21)</f>
        <v>3979.0797299999995</v>
      </c>
      <c r="H200" s="8">
        <f>SUM(LandfillCapital!H$3:H$21)-SUMIF(LandfillCapital!$B$3:$B$21,"TY3",LandfillCapital!H$3:H$21)-SUMIF(LandfillCapital!$B$3:$B$21,"GR3",LandfillCapital!H$3:H$21)-SUMIF(LandfillCapital!$B$3:$B$21,"BR3",LandfillCapital!H$3:H$21)</f>
        <v>4415.5097699999997</v>
      </c>
      <c r="I200" s="8">
        <f>SUM(LandfillCapital!I$3:I$21)-SUMIF(LandfillCapital!$B$3:$B$21,"TY3",LandfillCapital!I$3:I$21)-SUMIF(LandfillCapital!$B$3:$B$21,"GR3",LandfillCapital!I$3:I$21)-SUMIF(LandfillCapital!$B$3:$B$21,"BR3",LandfillCapital!I$3:I$21)</f>
        <v>37951.275642364402</v>
      </c>
      <c r="J200" s="8">
        <f>SUM(LandfillCapital!J$3:J$21)-SUMIF(LandfillCapital!$B$3:$B$21,"TY3",LandfillCapital!J$3:J$21)-SUMIF(LandfillCapital!$B$3:$B$21,"GR3",LandfillCapital!J$3:J$21)-SUMIF(LandfillCapital!$B$3:$B$21,"BR3",LandfillCapital!J$3:J$21)</f>
        <v>39623.57377623504</v>
      </c>
      <c r="K200" s="8">
        <f>SUM(LandfillCapital!K$3:K$21)-SUMIF(LandfillCapital!$B$3:$B$21,"TY3",LandfillCapital!K$3:K$21)-SUMIF(LandfillCapital!$B$3:$B$21,"GR3",LandfillCapital!K$3:K$21)-SUMIF(LandfillCapital!$B$3:$B$21,"BR3",LandfillCapital!K$3:K$21)</f>
        <v>41357.234415018735</v>
      </c>
      <c r="L200" s="8">
        <f>SUM(LandfillCapital!L$3:L$21)-SUMIF(LandfillCapital!$B$3:$B$21,"TY3",LandfillCapital!L$3:L$21)-SUMIF(LandfillCapital!$B$3:$B$21,"GR3",LandfillCapital!L$3:L$21)-SUMIF(LandfillCapital!$B$3:$B$21,"BR3",LandfillCapital!L$3:L$21)</f>
        <v>45702.719872010348</v>
      </c>
      <c r="M200" s="8">
        <f>SUM(LandfillCapital!M$3:M$21)-SUMIF(LandfillCapital!$B$3:$B$21,"TY3",LandfillCapital!M$3:M$21)-SUMIF(LandfillCapital!$B$3:$B$21,"GR3",LandfillCapital!M$3:M$21)-SUMIF(LandfillCapital!$B$3:$B$21,"BR3",LandfillCapital!M$3:M$21)</f>
        <v>51387.55424894001</v>
      </c>
      <c r="N200" s="8">
        <f>SUM(LandfillCapital!N$3:N$21)-SUMIF(LandfillCapital!$B$3:$B$21,"TY3",LandfillCapital!N$3:N$21)-SUMIF(LandfillCapital!$B$3:$B$21,"GR3",LandfillCapital!N$3:N$21)-SUMIF(LandfillCapital!$B$3:$B$21,"BR3",LandfillCapital!N$3:N$21)</f>
        <v>54092.190925520685</v>
      </c>
      <c r="O200" s="8">
        <f>SUM(LandfillCapital!O$3:O$21)-SUMIF(LandfillCapital!$B$3:$B$21,"TY3",LandfillCapital!O$3:O$21)-SUMIF(LandfillCapital!$B$3:$B$21,"GR3",LandfillCapital!O$3:O$21)-SUMIF(LandfillCapital!$B$3:$B$21,"BR3",LandfillCapital!O$3:O$21)</f>
        <v>54277.789272995957</v>
      </c>
      <c r="P200" s="8">
        <f>SUM(LandfillCapital!P$3:P$21)-SUMIF(LandfillCapital!$B$3:$B$21,"TY3",LandfillCapital!P$3:P$21)-SUMIF(LandfillCapital!$B$3:$B$21,"GR3",LandfillCapital!P$3:P$21)-SUMIF(LandfillCapital!$B$3:$B$21,"BR3",LandfillCapital!P$3:P$21)</f>
        <v>56779.431613962202</v>
      </c>
      <c r="Q200" s="8">
        <f>SUM(LandfillCapital!Q$3:Q$21)-SUMIF(LandfillCapital!$B$3:$B$21,"TY3",LandfillCapital!Q$3:Q$21)-SUMIF(LandfillCapital!$B$3:$B$21,"GR3",LandfillCapital!Q$3:Q$21)-SUMIF(LandfillCapital!$B$3:$B$21,"BR3",LandfillCapital!Q$3:Q$21)</f>
        <v>61275.960700609539</v>
      </c>
      <c r="R200" s="8">
        <f>SUM(LandfillCapital!R$3:R$21)-SUMIF(LandfillCapital!$B$3:$B$21,"TY3",LandfillCapital!R$3:R$21)-SUMIF(LandfillCapital!$B$3:$B$21,"GR3",LandfillCapital!R$3:R$21)-SUMIF(LandfillCapital!$B$3:$B$21,"BR3",LandfillCapital!R$3:R$21)</f>
        <v>67071.632798304228</v>
      </c>
      <c r="S200" s="8">
        <f>SUM(LandfillCapital!S$3:S$21)-SUMIF(LandfillCapital!$B$3:$B$21,"TY3",LandfillCapital!S$3:S$21)-SUMIF(LandfillCapital!$B$3:$B$21,"GR3",LandfillCapital!S$3:S$21)-SUMIF(LandfillCapital!$B$3:$B$21,"BR3",LandfillCapital!S$3:S$21)</f>
        <v>75058.392123758531</v>
      </c>
      <c r="T200" s="8">
        <f>SUM(LandfillCapital!T$3:T$21)-SUMIF(LandfillCapital!$B$3:$B$21,"TY3",LandfillCapital!T$3:T$21)-SUMIF(LandfillCapital!$B$3:$B$21,"GR3",LandfillCapital!T$3:T$21)-SUMIF(LandfillCapital!$B$3:$B$21,"BR3",LandfillCapital!T$3:T$21)</f>
        <v>79889.486050022068</v>
      </c>
      <c r="U200" s="8">
        <f>SUM(LandfillCapital!U$3:U$21)-SUMIF(LandfillCapital!$B$3:$B$21,"TY3",LandfillCapital!U$3:U$21)-SUMIF(LandfillCapital!$B$3:$B$21,"GR3",LandfillCapital!U$3:U$21)-SUMIF(LandfillCapital!$B$3:$B$21,"BR3",LandfillCapital!U$3:U$21)</f>
        <v>80799.3459614233</v>
      </c>
      <c r="V200" s="8">
        <f>SUM(LandfillCapital!V$3:V$21)-SUMIF(LandfillCapital!$B$3:$B$21,"TY3",LandfillCapital!V$3:V$21)-SUMIF(LandfillCapital!$B$3:$B$21,"GR3",LandfillCapital!V$3:V$21)-SUMIF(LandfillCapital!$B$3:$B$21,"BR3",LandfillCapital!V$3:V$21)</f>
        <v>90239.457241911921</v>
      </c>
      <c r="W200" s="8">
        <f>SUM(LandfillCapital!W$3:W$21)-SUMIF(LandfillCapital!$B$3:$B$21,"TY3",LandfillCapital!W$3:W$21)-SUMIF(LandfillCapital!$B$3:$B$21,"GR3",LandfillCapital!W$3:W$21)-SUMIF(LandfillCapital!$B$3:$B$21,"BR3",LandfillCapital!W$3:W$21)</f>
        <v>99760.534701666984</v>
      </c>
      <c r="X200" s="8">
        <f>SUM(LandfillCapital!X$3:X$21)-SUMIF(LandfillCapital!$B$3:$B$21,"TY3",LandfillCapital!X$3:X$21)-SUMIF(LandfillCapital!$B$3:$B$21,"GR3",LandfillCapital!X$3:X$21)-SUMIF(LandfillCapital!$B$3:$B$21,"BR3",LandfillCapital!X$3:X$21)</f>
        <v>100853.3419237221</v>
      </c>
      <c r="Y200" s="8">
        <f>SUM(LandfillCapital!Y$3:Y$21)-SUMIF(LandfillCapital!$B$3:$B$21,"TY3",LandfillCapital!Y$3:Y$21)-SUMIF(LandfillCapital!$B$3:$B$21,"GR3",LandfillCapital!Y$3:Y$21)-SUMIF(LandfillCapital!$B$3:$B$21,"BR3",LandfillCapital!Y$3:Y$21)</f>
        <v>110728.03911363248</v>
      </c>
      <c r="Z200" s="8">
        <f>SUM(LandfillCapital!Z$3:Z$21)-SUMIF(LandfillCapital!$B$3:$B$21,"TY3",LandfillCapital!Z$3:Z$21)-SUMIF(LandfillCapital!$B$3:$B$21,"GR3",LandfillCapital!Z$3:Z$21)-SUMIF(LandfillCapital!$B$3:$B$21,"BR3",LandfillCapital!Z$3:Z$21)</f>
        <v>112430.94773787749</v>
      </c>
      <c r="AA200" s="8">
        <f>SUM(LandfillCapital!AA$3:AA$21)-SUMIF(LandfillCapital!$B$3:$B$21,"TY3",LandfillCapital!AA$3:AA$21)-SUMIF(LandfillCapital!$B$3:$B$21,"GR3",LandfillCapital!AA$3:AA$21)-SUMIF(LandfillCapital!$B$3:$B$21,"BR3",LandfillCapital!AA$3:AA$21)</f>
        <v>113986.94712460809</v>
      </c>
      <c r="AB200" s="8">
        <f>SUM(LandfillCapital!AB$3:AB$21)-SUMIF(LandfillCapital!$B$3:$B$21,"TY3",LandfillCapital!AB$3:AB$21)-SUMIF(LandfillCapital!$B$3:$B$21,"GR3",LandfillCapital!AB$3:AB$21)-SUMIF(LandfillCapital!$B$3:$B$21,"BR3",LandfillCapital!AB$3:AB$21)</f>
        <v>116506.39690528905</v>
      </c>
      <c r="AC200" s="8">
        <f>SUM(LandfillCapital!AC$3:AC$21)-SUMIF(LandfillCapital!$B$3:$B$21,"TY3",LandfillCapital!AC$3:AC$21)-SUMIF(LandfillCapital!$B$3:$B$21,"GR3",LandfillCapital!AC$3:AC$21)-SUMIF(LandfillCapital!$B$3:$B$21,"BR3",LandfillCapital!AC$3:AC$21)</f>
        <v>118678.17873401333</v>
      </c>
      <c r="AD200" s="8">
        <f>SUM(LandfillCapital!AD$3:AD$21)-SUMIF(LandfillCapital!$B$3:$B$21,"TY3",LandfillCapital!AD$3:AD$21)-SUMIF(LandfillCapital!$B$3:$B$21,"GR3",LandfillCapital!AD$3:AD$21)-SUMIF(LandfillCapital!$B$3:$B$21,"BR3",LandfillCapital!AD$3:AD$21)</f>
        <v>120030.92981192788</v>
      </c>
      <c r="AE200" s="8">
        <f>SUM(LandfillCapital!AE$3:AE$21)-SUMIF(LandfillCapital!$B$3:$B$21,"TY3",LandfillCapital!AE$3:AE$21)-SUMIF(LandfillCapital!$B$3:$B$21,"GR3",LandfillCapital!AE$3:AE$21)-SUMIF(LandfillCapital!$B$3:$B$21,"BR3",LandfillCapital!AE$3:AE$21)</f>
        <v>41844.118878854875</v>
      </c>
      <c r="AF200" s="8">
        <f>SUM(LandfillCapital!AF$3:AF$21)-SUMIF(LandfillCapital!$B$3:$B$21,"TY3",LandfillCapital!AF$3:AF$21)-SUMIF(LandfillCapital!$B$3:$B$21,"GR3",LandfillCapital!AF$3:AF$21)-SUMIF(LandfillCapital!$B$3:$B$21,"BR3",LandfillCapital!AF$3:AF$21)</f>
        <v>38641.926781512528</v>
      </c>
      <c r="AG200" s="8">
        <f>SUM(LandfillCapital!AG$3:AG$21)-SUMIF(LandfillCapital!$B$3:$B$21,"TY3",LandfillCapital!AG$3:AG$21)-SUMIF(LandfillCapital!$B$3:$B$21,"GR3",LandfillCapital!AG$3:AG$21)-SUMIF(LandfillCapital!$B$3:$B$21,"BR3",LandfillCapital!AG$3:AG$21)</f>
        <v>37415.06539500822</v>
      </c>
    </row>
    <row r="201" spans="2:33" x14ac:dyDescent="0.3">
      <c r="B201" s="24" t="str">
        <f t="shared" si="109"/>
        <v>Retire TY GR3 and CR4</v>
      </c>
      <c r="C201" s="23">
        <f t="shared" si="108"/>
        <v>629.50818544611911</v>
      </c>
      <c r="D201" s="8">
        <f>SUM(LandfillCapital!D$3:D$21)-SUMIF(LandfillCapital!$B$3:$B$21,"TY3",LandfillCapital!D$3:D$21)-SUMIF(LandfillCapital!$B$3:$B$21,"GR3",LandfillCapital!D$3:D$21)-SUMIF(LandfillCapital!$B$3:$B$21,"CR4",LandfillCapital!D$3:D$21)</f>
        <v>678.12663261101227</v>
      </c>
      <c r="E201" s="8">
        <f>SUM(LandfillCapital!E$3:E$21)-SUMIF(LandfillCapital!$B$3:$B$21,"TY3",LandfillCapital!E$3:E$21)-SUMIF(LandfillCapital!$B$3:$B$21,"GR3",LandfillCapital!E$3:E$21)-SUMIF(LandfillCapital!$B$3:$B$21,"CR4",LandfillCapital!E$3:E$21)</f>
        <v>2209.8966351687391</v>
      </c>
      <c r="F201" s="8">
        <f>SUM(LandfillCapital!F$3:F$21)-SUMIF(LandfillCapital!$B$3:$B$21,"TY3",LandfillCapital!F$3:F$21)-SUMIF(LandfillCapital!$B$3:$B$21,"GR3",LandfillCapital!F$3:F$21)-SUMIF(LandfillCapital!$B$3:$B$21,"CR4",LandfillCapital!F$3:F$21)</f>
        <v>2959.2572125044408</v>
      </c>
      <c r="G201" s="8">
        <f>SUM(LandfillCapital!G$3:G$21)-SUMIF(LandfillCapital!$B$3:$B$21,"TY3",LandfillCapital!G$3:G$21)-SUMIF(LandfillCapital!$B$3:$B$21,"GR3",LandfillCapital!G$3:G$21)-SUMIF(LandfillCapital!$B$3:$B$21,"CR4",LandfillCapital!G$3:G$21)</f>
        <v>2883.595967744227</v>
      </c>
      <c r="H201" s="8">
        <f>SUM(LandfillCapital!H$3:H$21)-SUMIF(LandfillCapital!$B$3:$B$21,"TY3",LandfillCapital!H$3:H$21)-SUMIF(LandfillCapital!$B$3:$B$21,"GR3",LandfillCapital!H$3:H$21)-SUMIF(LandfillCapital!$B$3:$B$21,"CR4",LandfillCapital!H$3:H$21)</f>
        <v>3199.8720890941386</v>
      </c>
      <c r="I201" s="8">
        <f>SUM(LandfillCapital!I$3:I$21)-SUMIF(LandfillCapital!$B$3:$B$21,"TY3",LandfillCapital!I$3:I$21)-SUMIF(LandfillCapital!$B$3:$B$21,"GR3",LandfillCapital!I$3:I$21)-SUMIF(LandfillCapital!$B$3:$B$21,"CR4",LandfillCapital!I$3:I$21)</f>
        <v>37806.965188129558</v>
      </c>
      <c r="J201" s="8">
        <f>SUM(LandfillCapital!J$3:J$21)-SUMIF(LandfillCapital!$B$3:$B$21,"TY3",LandfillCapital!J$3:J$21)-SUMIF(LandfillCapital!$B$3:$B$21,"GR3",LandfillCapital!J$3:J$21)-SUMIF(LandfillCapital!$B$3:$B$21,"CR4",LandfillCapital!J$3:J$21)</f>
        <v>39544.727526914678</v>
      </c>
      <c r="K201" s="8">
        <f>SUM(LandfillCapital!K$3:K$21)-SUMIF(LandfillCapital!$B$3:$B$21,"TY3",LandfillCapital!K$3:K$21)-SUMIF(LandfillCapital!$B$3:$B$21,"GR3",LandfillCapital!K$3:K$21)-SUMIF(LandfillCapital!$B$3:$B$21,"CR4",LandfillCapital!K$3:K$21)</f>
        <v>42142.961918988767</v>
      </c>
      <c r="L201" s="8">
        <f>SUM(LandfillCapital!L$3:L$21)-SUMIF(LandfillCapital!$B$3:$B$21,"TY3",LandfillCapital!L$3:L$21)-SUMIF(LandfillCapital!$B$3:$B$21,"GR3",LandfillCapital!L$3:L$21)-SUMIF(LandfillCapital!$B$3:$B$21,"CR4",LandfillCapital!L$3:L$21)</f>
        <v>46311.540469152926</v>
      </c>
      <c r="M201" s="8">
        <f>SUM(LandfillCapital!M$3:M$21)-SUMIF(LandfillCapital!$B$3:$B$21,"TY3",LandfillCapital!M$3:M$21)-SUMIF(LandfillCapital!$B$3:$B$21,"GR3",LandfillCapital!M$3:M$21)-SUMIF(LandfillCapital!$B$3:$B$21,"CR4",LandfillCapital!M$3:M$21)</f>
        <v>52050.540907889706</v>
      </c>
      <c r="N201" s="8">
        <f>SUM(LandfillCapital!N$3:N$21)-SUMIF(LandfillCapital!$B$3:$B$21,"TY3",LandfillCapital!N$3:N$21)-SUMIF(LandfillCapital!$B$3:$B$21,"GR3",LandfillCapital!N$3:N$21)-SUMIF(LandfillCapital!$B$3:$B$21,"CR4",LandfillCapital!N$3:N$21)</f>
        <v>54774.388620332102</v>
      </c>
      <c r="O201" s="8">
        <f>SUM(LandfillCapital!O$3:O$21)-SUMIF(LandfillCapital!$B$3:$B$21,"TY3",LandfillCapital!O$3:O$21)-SUMIF(LandfillCapital!$B$3:$B$21,"GR3",LandfillCapital!O$3:O$21)-SUMIF(LandfillCapital!$B$3:$B$21,"CR4",LandfillCapital!O$3:O$21)</f>
        <v>55433.457197613658</v>
      </c>
      <c r="P201" s="8">
        <f>SUM(LandfillCapital!P$3:P$21)-SUMIF(LandfillCapital!$B$3:$B$21,"TY3",LandfillCapital!P$3:P$21)-SUMIF(LandfillCapital!$B$3:$B$21,"GR3",LandfillCapital!P$3:P$21)-SUMIF(LandfillCapital!$B$3:$B$21,"CR4",LandfillCapital!P$3:P$21)</f>
        <v>58981.518605024365</v>
      </c>
      <c r="Q201" s="8">
        <f>SUM(LandfillCapital!Q$3:Q$21)-SUMIF(LandfillCapital!$B$3:$B$21,"TY3",LandfillCapital!Q$3:Q$21)-SUMIF(LandfillCapital!$B$3:$B$21,"GR3",LandfillCapital!Q$3:Q$21)-SUMIF(LandfillCapital!$B$3:$B$21,"CR4",LandfillCapital!Q$3:Q$21)</f>
        <v>63545.118884296331</v>
      </c>
      <c r="R201" s="8">
        <f>SUM(LandfillCapital!R$3:R$21)-SUMIF(LandfillCapital!$B$3:$B$21,"TY3",LandfillCapital!R$3:R$21)-SUMIF(LandfillCapital!$B$3:$B$21,"GR3",LandfillCapital!R$3:R$21)-SUMIF(LandfillCapital!$B$3:$B$21,"CR4",LandfillCapital!R$3:R$21)</f>
        <v>71131.757229368901</v>
      </c>
      <c r="S201" s="8">
        <f>SUM(LandfillCapital!S$3:S$21)-SUMIF(LandfillCapital!$B$3:$B$21,"TY3",LandfillCapital!S$3:S$21)-SUMIF(LandfillCapital!$B$3:$B$21,"GR3",LandfillCapital!S$3:S$21)-SUMIF(LandfillCapital!$B$3:$B$21,"CR4",LandfillCapital!S$3:S$21)</f>
        <v>78799.062427269964</v>
      </c>
      <c r="T201" s="8">
        <f>SUM(LandfillCapital!T$3:T$21)-SUMIF(LandfillCapital!$B$3:$B$21,"TY3",LandfillCapital!T$3:T$21)-SUMIF(LandfillCapital!$B$3:$B$21,"GR3",LandfillCapital!T$3:T$21)-SUMIF(LandfillCapital!$B$3:$B$21,"CR4",LandfillCapital!T$3:T$21)</f>
        <v>83510.832113877157</v>
      </c>
      <c r="U201" s="8">
        <f>SUM(LandfillCapital!U$3:U$21)-SUMIF(LandfillCapital!$B$3:$B$21,"TY3",LandfillCapital!U$3:U$21)-SUMIF(LandfillCapital!$B$3:$B$21,"GR3",LandfillCapital!U$3:U$21)-SUMIF(LandfillCapital!$B$3:$B$21,"CR4",LandfillCapital!U$3:U$21)</f>
        <v>84289.557963963613</v>
      </c>
      <c r="V201" s="8">
        <f>SUM(LandfillCapital!V$3:V$21)-SUMIF(LandfillCapital!$B$3:$B$21,"TY3",LandfillCapital!V$3:V$21)-SUMIF(LandfillCapital!$B$3:$B$21,"GR3",LandfillCapital!V$3:V$21)-SUMIF(LandfillCapital!$B$3:$B$21,"CR4",LandfillCapital!V$3:V$21)</f>
        <v>93598.221853498268</v>
      </c>
      <c r="W201" s="8">
        <f>SUM(LandfillCapital!W$3:W$21)-SUMIF(LandfillCapital!$B$3:$B$21,"TY3",LandfillCapital!W$3:W$21)-SUMIF(LandfillCapital!$B$3:$B$21,"GR3",LandfillCapital!W$3:W$21)-SUMIF(LandfillCapital!$B$3:$B$21,"CR4",LandfillCapital!W$3:W$21)</f>
        <v>102979.11207139606</v>
      </c>
      <c r="X201" s="8">
        <f>SUM(LandfillCapital!X$3:X$21)-SUMIF(LandfillCapital!$B$3:$B$21,"TY3",LandfillCapital!X$3:X$21)-SUMIF(LandfillCapital!$B$3:$B$21,"GR3",LandfillCapital!X$3:X$21)-SUMIF(LandfillCapital!$B$3:$B$21,"CR4",LandfillCapital!X$3:X$21)</f>
        <v>103612.61592644337</v>
      </c>
      <c r="Y201" s="8">
        <f>SUM(LandfillCapital!Y$3:Y$21)-SUMIF(LandfillCapital!$B$3:$B$21,"TY3",LandfillCapital!Y$3:Y$21)-SUMIF(LandfillCapital!$B$3:$B$21,"GR3",LandfillCapital!Y$3:Y$21)-SUMIF(LandfillCapital!$B$3:$B$21,"CR4",LandfillCapital!Y$3:Y$21)</f>
        <v>110606.01258365442</v>
      </c>
      <c r="Z201" s="8">
        <f>SUM(LandfillCapital!Z$3:Z$21)-SUMIF(LandfillCapital!$B$3:$B$21,"TY3",LandfillCapital!Z$3:Z$21)-SUMIF(LandfillCapital!$B$3:$B$21,"GR3",LandfillCapital!Z$3:Z$21)-SUMIF(LandfillCapital!$B$3:$B$21,"CR4",LandfillCapital!Z$3:Z$21)</f>
        <v>112238.3253487771</v>
      </c>
      <c r="AA201" s="8">
        <f>SUM(LandfillCapital!AA$3:AA$21)-SUMIF(LandfillCapital!$B$3:$B$21,"TY3",LandfillCapital!AA$3:AA$21)-SUMIF(LandfillCapital!$B$3:$B$21,"GR3",LandfillCapital!AA$3:AA$21)-SUMIF(LandfillCapital!$B$3:$B$21,"CR4",LandfillCapital!AA$3:AA$21)</f>
        <v>113721.17356484476</v>
      </c>
      <c r="AB201" s="8">
        <f>SUM(LandfillCapital!AB$3:AB$21)-SUMIF(LandfillCapital!$B$3:$B$21,"TY3",LandfillCapital!AB$3:AB$21)-SUMIF(LandfillCapital!$B$3:$B$21,"GR3",LandfillCapital!AB$3:AB$21)-SUMIF(LandfillCapital!$B$3:$B$21,"CR4",LandfillCapital!AB$3:AB$21)</f>
        <v>116149.58768968534</v>
      </c>
      <c r="AC201" s="8">
        <f>SUM(LandfillCapital!AC$3:AC$21)-SUMIF(LandfillCapital!$B$3:$B$21,"TY3",LandfillCapital!AC$3:AC$21)-SUMIF(LandfillCapital!$B$3:$B$21,"GR3",LandfillCapital!AC$3:AC$21)-SUMIF(LandfillCapital!$B$3:$B$21,"CR4",LandfillCapital!AC$3:AC$21)</f>
        <v>117208.1144658398</v>
      </c>
      <c r="AD201" s="8">
        <f>SUM(LandfillCapital!AD$3:AD$21)-SUMIF(LandfillCapital!$B$3:$B$21,"TY3",LandfillCapital!AD$3:AD$21)-SUMIF(LandfillCapital!$B$3:$B$21,"GR3",LandfillCapital!AD$3:AD$21)-SUMIF(LandfillCapital!$B$3:$B$21,"CR4",LandfillCapital!AD$3:AD$21)</f>
        <v>118511.99372924093</v>
      </c>
      <c r="AE201" s="8">
        <f>SUM(LandfillCapital!AE$3:AE$21)-SUMIF(LandfillCapital!$B$3:$B$21,"TY3",LandfillCapital!AE$3:AE$21)-SUMIF(LandfillCapital!$B$3:$B$21,"GR3",LandfillCapital!AE$3:AE$21)-SUMIF(LandfillCapital!$B$3:$B$21,"CR4",LandfillCapital!AE$3:AE$21)</f>
        <v>40273.456891117799</v>
      </c>
      <c r="AF201" s="8">
        <f>SUM(LandfillCapital!AF$3:AF$21)-SUMIF(LandfillCapital!$B$3:$B$21,"TY3",LandfillCapital!AF$3:AF$21)-SUMIF(LandfillCapital!$B$3:$B$21,"GR3",LandfillCapital!AF$3:AF$21)-SUMIF(LandfillCapital!$B$3:$B$21,"CR4",LandfillCapital!AF$3:AF$21)</f>
        <v>37018.739019769164</v>
      </c>
      <c r="AG201" s="8">
        <f>SUM(LandfillCapital!AG$3:AG$21)-SUMIF(LandfillCapital!$B$3:$B$21,"TY3",LandfillCapital!AG$3:AG$21)-SUMIF(LandfillCapital!$B$3:$B$21,"GR3",LandfillCapital!AG$3:AG$21)-SUMIF(LandfillCapital!$B$3:$B$21,"CR4",LandfillCapital!AG$3:AG$21)</f>
        <v>35741.262595027096</v>
      </c>
    </row>
    <row r="202" spans="2:33" x14ac:dyDescent="0.3">
      <c r="B202" s="24" t="str">
        <f t="shared" si="109"/>
        <v>Retire TY GR3 CR4 and CR6</v>
      </c>
      <c r="C202" s="23">
        <f t="shared" si="108"/>
        <v>583.1718945700643</v>
      </c>
      <c r="D202" s="8">
        <f>SUM(LandfillCapital!D$3:D$21)-SUMIF(LandfillCapital!$B$3:$B$21,"TY3",LandfillCapital!D$3:D$21)-SUMIF(LandfillCapital!$B$3:$B$21,"GR3",LandfillCapital!D$3:D$21)-SUMIF(LandfillCapital!$B$3:$B$21,"CR4",LandfillCapital!D$3:D$21)-SUMIF(LandfillCapital!$B$3:$B$21,"CR6",LandfillCapital!D$3:D$21)</f>
        <v>279.22861342806385</v>
      </c>
      <c r="E202" s="8">
        <f>SUM(LandfillCapital!E$3:E$21)-SUMIF(LandfillCapital!$B$3:$B$21,"TY3",LandfillCapital!E$3:E$21)-SUMIF(LandfillCapital!$B$3:$B$21,"GR3",LandfillCapital!E$3:E$21)-SUMIF(LandfillCapital!$B$3:$B$21,"CR4",LandfillCapital!E$3:E$21)-SUMIF(LandfillCapital!$B$3:$B$21,"CR6",LandfillCapital!E$3:E$21)</f>
        <v>909.95743801065737</v>
      </c>
      <c r="F202" s="8">
        <f>SUM(LandfillCapital!F$3:F$21)-SUMIF(LandfillCapital!$B$3:$B$21,"TY3",LandfillCapital!F$3:F$21)-SUMIF(LandfillCapital!$B$3:$B$21,"GR3",LandfillCapital!F$3:F$21)-SUMIF(LandfillCapital!$B$3:$B$21,"CR4",LandfillCapital!F$3:F$21)-SUMIF(LandfillCapital!$B$3:$B$21,"CR6",LandfillCapital!F$3:F$21)</f>
        <v>1218.5176757371228</v>
      </c>
      <c r="G202" s="8">
        <f>SUM(LandfillCapital!G$3:G$21)-SUMIF(LandfillCapital!$B$3:$B$21,"TY3",LandfillCapital!G$3:G$21)-SUMIF(LandfillCapital!$B$3:$B$21,"GR3",LandfillCapital!G$3:G$21)-SUMIF(LandfillCapital!$B$3:$B$21,"CR4",LandfillCapital!G$3:G$21)-SUMIF(LandfillCapital!$B$3:$B$21,"CR6",LandfillCapital!G$3:G$21)</f>
        <v>1187.3630455417403</v>
      </c>
      <c r="H202" s="8">
        <f>SUM(LandfillCapital!H$3:H$21)-SUMIF(LandfillCapital!$B$3:$B$21,"TY3",LandfillCapital!H$3:H$21)-SUMIF(LandfillCapital!$B$3:$B$21,"GR3",LandfillCapital!H$3:H$21)-SUMIF(LandfillCapital!$B$3:$B$21,"CR4",LandfillCapital!H$3:H$21)-SUMIF(LandfillCapital!$B$3:$B$21,"CR6",LandfillCapital!H$3:H$21)</f>
        <v>1317.5943896269985</v>
      </c>
      <c r="I202" s="8">
        <f>SUM(LandfillCapital!I$3:I$21)-SUMIF(LandfillCapital!$B$3:$B$21,"TY3",LandfillCapital!I$3:I$21)-SUMIF(LandfillCapital!$B$3:$B$21,"GR3",LandfillCapital!I$3:I$21)-SUMIF(LandfillCapital!$B$3:$B$21,"CR4",LandfillCapital!I$3:I$21)-SUMIF(LandfillCapital!$B$3:$B$21,"CR6",LandfillCapital!I$3:I$21)</f>
        <v>32585.476924775179</v>
      </c>
      <c r="J202" s="8">
        <f>SUM(LandfillCapital!J$3:J$21)-SUMIF(LandfillCapital!$B$3:$B$21,"TY3",LandfillCapital!J$3:J$21)-SUMIF(LandfillCapital!$B$3:$B$21,"GR3",LandfillCapital!J$3:J$21)-SUMIF(LandfillCapital!$B$3:$B$21,"CR4",LandfillCapital!J$3:J$21)-SUMIF(LandfillCapital!$B$3:$B$21,"CR6",LandfillCapital!J$3:J$21)</f>
        <v>34392.451449207845</v>
      </c>
      <c r="K202" s="8">
        <f>SUM(LandfillCapital!K$3:K$21)-SUMIF(LandfillCapital!$B$3:$B$21,"TY3",LandfillCapital!K$3:K$21)-SUMIF(LandfillCapital!$B$3:$B$21,"GR3",LandfillCapital!K$3:K$21)-SUMIF(LandfillCapital!$B$3:$B$21,"CR4",LandfillCapital!K$3:K$21)-SUMIF(LandfillCapital!$B$3:$B$21,"CR6",LandfillCapital!K$3:K$21)</f>
        <v>37577.070979933604</v>
      </c>
      <c r="L202" s="8">
        <f>SUM(LandfillCapital!L$3:L$21)-SUMIF(LandfillCapital!$B$3:$B$21,"TY3",LandfillCapital!L$3:L$21)-SUMIF(LandfillCapital!$B$3:$B$21,"GR3",LandfillCapital!L$3:L$21)-SUMIF(LandfillCapital!$B$3:$B$21,"CR4",LandfillCapital!L$3:L$21)-SUMIF(LandfillCapital!$B$3:$B$21,"CR6",LandfillCapital!L$3:L$21)</f>
        <v>41412.921912646096</v>
      </c>
      <c r="M202" s="8">
        <f>SUM(LandfillCapital!M$3:M$21)-SUMIF(LandfillCapital!$B$3:$B$21,"TY3",LandfillCapital!M$3:M$21)-SUMIF(LandfillCapital!$B$3:$B$21,"GR3",LandfillCapital!M$3:M$21)-SUMIF(LandfillCapital!$B$3:$B$21,"CR4",LandfillCapital!M$3:M$21)-SUMIF(LandfillCapital!$B$3:$B$21,"CR6",LandfillCapital!M$3:M$21)</f>
        <v>46251.920945136349</v>
      </c>
      <c r="N202" s="8">
        <f>SUM(LandfillCapital!N$3:N$21)-SUMIF(LandfillCapital!$B$3:$B$21,"TY3",LandfillCapital!N$3:N$21)-SUMIF(LandfillCapital!$B$3:$B$21,"GR3",LandfillCapital!N$3:N$21)-SUMIF(LandfillCapital!$B$3:$B$21,"CR4",LandfillCapital!N$3:N$21)-SUMIF(LandfillCapital!$B$3:$B$21,"CR6",LandfillCapital!N$3:N$21)</f>
        <v>49092.459309517348</v>
      </c>
      <c r="O202" s="8">
        <f>SUM(LandfillCapital!O$3:O$21)-SUMIF(LandfillCapital!$B$3:$B$21,"TY3",LandfillCapital!O$3:O$21)-SUMIF(LandfillCapital!$B$3:$B$21,"GR3",LandfillCapital!O$3:O$21)-SUMIF(LandfillCapital!$B$3:$B$21,"CR4",LandfillCapital!O$3:O$21)-SUMIF(LandfillCapital!$B$3:$B$21,"CR6",LandfillCapital!O$3:O$21)</f>
        <v>50566.638167321602</v>
      </c>
      <c r="P202" s="8">
        <f>SUM(LandfillCapital!P$3:P$21)-SUMIF(LandfillCapital!$B$3:$B$21,"TY3",LandfillCapital!P$3:P$21)-SUMIF(LandfillCapital!$B$3:$B$21,"GR3",LandfillCapital!P$3:P$21)-SUMIF(LandfillCapital!$B$3:$B$21,"CR4",LandfillCapital!P$3:P$21)-SUMIF(LandfillCapital!$B$3:$B$21,"CR6",LandfillCapital!P$3:P$21)</f>
        <v>54269.505631955639</v>
      </c>
      <c r="Q202" s="8">
        <f>SUM(LandfillCapital!Q$3:Q$21)-SUMIF(LandfillCapital!$B$3:$B$21,"TY3",LandfillCapital!Q$3:Q$21)-SUMIF(LandfillCapital!$B$3:$B$21,"GR3",LandfillCapital!Q$3:Q$21)-SUMIF(LandfillCapital!$B$3:$B$21,"CR4",LandfillCapital!Q$3:Q$21)-SUMIF(LandfillCapital!$B$3:$B$21,"CR6",LandfillCapital!Q$3:Q$21)</f>
        <v>58908.551439004761</v>
      </c>
      <c r="R202" s="8">
        <f>SUM(LandfillCapital!R$3:R$21)-SUMIF(LandfillCapital!$B$3:$B$21,"TY3",LandfillCapital!R$3:R$21)-SUMIF(LandfillCapital!$B$3:$B$21,"GR3",LandfillCapital!R$3:R$21)-SUMIF(LandfillCapital!$B$3:$B$21,"CR4",LandfillCapital!R$3:R$21)-SUMIF(LandfillCapital!$B$3:$B$21,"CR6",LandfillCapital!R$3:R$21)</f>
        <v>67431.767169003171</v>
      </c>
      <c r="S202" s="8">
        <f>SUM(LandfillCapital!S$3:S$21)-SUMIF(LandfillCapital!$B$3:$B$21,"TY3",LandfillCapital!S$3:S$21)-SUMIF(LandfillCapital!$B$3:$B$21,"GR3",LandfillCapital!S$3:S$21)-SUMIF(LandfillCapital!$B$3:$B$21,"CR4",LandfillCapital!S$3:S$21)-SUMIF(LandfillCapital!$B$3:$B$21,"CR6",LandfillCapital!S$3:S$21)</f>
        <v>74829.834135677622</v>
      </c>
      <c r="T202" s="8">
        <f>SUM(LandfillCapital!T$3:T$21)-SUMIF(LandfillCapital!$B$3:$B$21,"TY3",LandfillCapital!T$3:T$21)-SUMIF(LandfillCapital!$B$3:$B$21,"GR3",LandfillCapital!T$3:T$21)-SUMIF(LandfillCapital!$B$3:$B$21,"CR4",LandfillCapital!T$3:T$21)-SUMIF(LandfillCapital!$B$3:$B$21,"CR6",LandfillCapital!T$3:T$21)</f>
        <v>79550.535296931514</v>
      </c>
      <c r="U202" s="8">
        <f>SUM(LandfillCapital!U$3:U$21)-SUMIF(LandfillCapital!$B$3:$B$21,"TY3",LandfillCapital!U$3:U$21)-SUMIF(LandfillCapital!$B$3:$B$21,"GR3",LandfillCapital!U$3:U$21)-SUMIF(LandfillCapital!$B$3:$B$21,"CR4",LandfillCapital!U$3:U$21)-SUMIF(LandfillCapital!$B$3:$B$21,"CR6",LandfillCapital!U$3:U$21)</f>
        <v>80289.591192142616</v>
      </c>
      <c r="V202" s="8">
        <f>SUM(LandfillCapital!V$3:V$21)-SUMIF(LandfillCapital!$B$3:$B$21,"TY3",LandfillCapital!V$3:V$21)-SUMIF(LandfillCapital!$B$3:$B$21,"GR3",LandfillCapital!V$3:V$21)-SUMIF(LandfillCapital!$B$3:$B$21,"CR4",LandfillCapital!V$3:V$21)-SUMIF(LandfillCapital!$B$3:$B$21,"CR6",LandfillCapital!V$3:V$21)</f>
        <v>89551.139886604957</v>
      </c>
      <c r="W202" s="8">
        <f>SUM(LandfillCapital!W$3:W$21)-SUMIF(LandfillCapital!$B$3:$B$21,"TY3",LandfillCapital!W$3:W$21)-SUMIF(LandfillCapital!$B$3:$B$21,"GR3",LandfillCapital!W$3:W$21)-SUMIF(LandfillCapital!$B$3:$B$21,"CR4",LandfillCapital!W$3:W$21)-SUMIF(LandfillCapital!$B$3:$B$21,"CR6",LandfillCapital!W$3:W$21)</f>
        <v>98878.073575274931</v>
      </c>
      <c r="X202" s="8">
        <f>SUM(LandfillCapital!X$3:X$21)-SUMIF(LandfillCapital!$B$3:$B$21,"TY3",LandfillCapital!X$3:X$21)-SUMIF(LandfillCapital!$B$3:$B$21,"GR3",LandfillCapital!X$3:X$21)-SUMIF(LandfillCapital!$B$3:$B$21,"CR4",LandfillCapital!X$3:X$21)-SUMIF(LandfillCapital!$B$3:$B$21,"CR6",LandfillCapital!X$3:X$21)</f>
        <v>99779.398557758541</v>
      </c>
      <c r="Y202" s="8">
        <f>SUM(LandfillCapital!Y$3:Y$21)-SUMIF(LandfillCapital!$B$3:$B$21,"TY3",LandfillCapital!Y$3:Y$21)-SUMIF(LandfillCapital!$B$3:$B$21,"GR3",LandfillCapital!Y$3:Y$21)-SUMIF(LandfillCapital!$B$3:$B$21,"CR4",LandfillCapital!Y$3:Y$21)-SUMIF(LandfillCapital!$B$3:$B$21,"CR6",LandfillCapital!Y$3:Y$21)</f>
        <v>106902.25459801777</v>
      </c>
      <c r="Z202" s="8">
        <f>SUM(LandfillCapital!Z$3:Z$21)-SUMIF(LandfillCapital!$B$3:$B$21,"TY3",LandfillCapital!Z$3:Z$21)-SUMIF(LandfillCapital!$B$3:$B$21,"GR3",LandfillCapital!Z$3:Z$21)-SUMIF(LandfillCapital!$B$3:$B$21,"CR4",LandfillCapital!Z$3:Z$21)-SUMIF(LandfillCapital!$B$3:$B$21,"CR6",LandfillCapital!Z$3:Z$21)</f>
        <v>108635.9962297739</v>
      </c>
      <c r="AA202" s="8">
        <f>SUM(LandfillCapital!AA$3:AA$21)-SUMIF(LandfillCapital!$B$3:$B$21,"TY3",LandfillCapital!AA$3:AA$21)-SUMIF(LandfillCapital!$B$3:$B$21,"GR3",LandfillCapital!AA$3:AA$21)-SUMIF(LandfillCapital!$B$3:$B$21,"CR4",LandfillCapital!AA$3:AA$21)-SUMIF(LandfillCapital!$B$3:$B$21,"CR6",LandfillCapital!AA$3:AA$21)</f>
        <v>110944.12156688637</v>
      </c>
      <c r="AB202" s="8">
        <f>SUM(LandfillCapital!AB$3:AB$21)-SUMIF(LandfillCapital!$B$3:$B$21,"TY3",LandfillCapital!AB$3:AB$21)-SUMIF(LandfillCapital!$B$3:$B$21,"GR3",LandfillCapital!AB$3:AB$21)-SUMIF(LandfillCapital!$B$3:$B$21,"CR4",LandfillCapital!AB$3:AB$21)-SUMIF(LandfillCapital!$B$3:$B$21,"CR6",LandfillCapital!AB$3:AB$21)</f>
        <v>113487.2082216225</v>
      </c>
      <c r="AC202" s="8">
        <f>SUM(LandfillCapital!AC$3:AC$21)-SUMIF(LandfillCapital!$B$3:$B$21,"TY3",LandfillCapital!AC$3:AC$21)-SUMIF(LandfillCapital!$B$3:$B$21,"GR3",LandfillCapital!AC$3:AC$21)-SUMIF(LandfillCapital!$B$3:$B$21,"CR4",LandfillCapital!AC$3:AC$21)-SUMIF(LandfillCapital!$B$3:$B$21,"CR6",LandfillCapital!AC$3:AC$21)</f>
        <v>114588.22100344129</v>
      </c>
      <c r="AD202" s="8">
        <f>SUM(LandfillCapital!AD$3:AD$21)-SUMIF(LandfillCapital!$B$3:$B$21,"TY3",LandfillCapital!AD$3:AD$21)-SUMIF(LandfillCapital!$B$3:$B$21,"GR3",LandfillCapital!AD$3:AD$21)-SUMIF(LandfillCapital!$B$3:$B$21,"CR4",LandfillCapital!AD$3:AD$21)-SUMIF(LandfillCapital!$B$3:$B$21,"CR6",LandfillCapital!AD$3:AD$21)</f>
        <v>115867.04404190258</v>
      </c>
      <c r="AE202" s="8">
        <f>SUM(LandfillCapital!AE$3:AE$21)-SUMIF(LandfillCapital!$B$3:$B$21,"TY3",LandfillCapital!AE$3:AE$21)-SUMIF(LandfillCapital!$B$3:$B$21,"GR3",LandfillCapital!AE$3:AE$21)-SUMIF(LandfillCapital!$B$3:$B$21,"CR4",LandfillCapital!AE$3:AE$21)-SUMIF(LandfillCapital!$B$3:$B$21,"CR6",LandfillCapital!AE$3:AE$21)</f>
        <v>37599.031751296643</v>
      </c>
      <c r="AF202" s="8">
        <f>SUM(LandfillCapital!AF$3:AF$21)-SUMIF(LandfillCapital!$B$3:$B$21,"TY3",LandfillCapital!AF$3:AF$21)-SUMIF(LandfillCapital!$B$3:$B$21,"GR3",LandfillCapital!AF$3:AF$21)-SUMIF(LandfillCapital!$B$3:$B$21,"CR4",LandfillCapital!AF$3:AF$21)-SUMIF(LandfillCapital!$B$3:$B$21,"CR6",LandfillCapital!AF$3:AF$21)</f>
        <v>34313.59980863097</v>
      </c>
      <c r="AG202" s="8">
        <f>SUM(LandfillCapital!AG$3:AG$21)-SUMIF(LandfillCapital!$B$3:$B$21,"TY3",LandfillCapital!AG$3:AG$21)-SUMIF(LandfillCapital!$B$3:$B$21,"GR3",LandfillCapital!AG$3:AG$21)-SUMIF(LandfillCapital!$B$3:$B$21,"CR4",LandfillCapital!AG$3:AG$21)-SUMIF(LandfillCapital!$B$3:$B$21,"CR6",LandfillCapital!AG$3:AG$21)</f>
        <v>32999.71066209914</v>
      </c>
    </row>
    <row r="203" spans="2:33" x14ac:dyDescent="0.3">
      <c r="B203" s="24" t="str">
        <f t="shared" si="109"/>
        <v>Retire TY GR3 CR4 CR6 and BR1-2</v>
      </c>
      <c r="C203" s="23">
        <f t="shared" si="108"/>
        <v>564.7701810277299</v>
      </c>
      <c r="D203" s="8">
        <f>SUM(LandfillCapital!D$3:D$21)-SUMIF(LandfillCapital!$B$3:$B$21,"TY3",LandfillCapital!D$3:D$21)-SUMIF(LandfillCapital!$B$3:$B$21,"GR3",LandfillCapital!D$3:D$21)-SUMIF(LandfillCapital!$B$3:$B$21,"CR4",LandfillCapital!D$3:D$21)-SUMIF(LandfillCapital!$B$3:$B$21,"CR6",LandfillCapital!D$3:D$21)-SUMIF(LandfillCapital!$B$3:$B$21,"BR1",LandfillCapital!D$3:D$21)-SUMIF(LandfillCapital!$B$3:$B$21,"BR2",LandfillCapital!D$3:D$21)</f>
        <v>279.22861342806385</v>
      </c>
      <c r="E203" s="8">
        <f>SUM(LandfillCapital!E$3:E$21)-SUMIF(LandfillCapital!$B$3:$B$21,"TY3",LandfillCapital!E$3:E$21)-SUMIF(LandfillCapital!$B$3:$B$21,"GR3",LandfillCapital!E$3:E$21)-SUMIF(LandfillCapital!$B$3:$B$21,"CR4",LandfillCapital!E$3:E$21)-SUMIF(LandfillCapital!$B$3:$B$21,"CR6",LandfillCapital!E$3:E$21)-SUMIF(LandfillCapital!$B$3:$B$21,"BR1",LandfillCapital!E$3:E$21)-SUMIF(LandfillCapital!$B$3:$B$21,"BR2",LandfillCapital!E$3:E$21)</f>
        <v>909.95743801065737</v>
      </c>
      <c r="F203" s="8">
        <f>SUM(LandfillCapital!F$3:F$21)-SUMIF(LandfillCapital!$B$3:$B$21,"TY3",LandfillCapital!F$3:F$21)-SUMIF(LandfillCapital!$B$3:$B$21,"GR3",LandfillCapital!F$3:F$21)-SUMIF(LandfillCapital!$B$3:$B$21,"CR4",LandfillCapital!F$3:F$21)-SUMIF(LandfillCapital!$B$3:$B$21,"CR6",LandfillCapital!F$3:F$21)-SUMIF(LandfillCapital!$B$3:$B$21,"BR1",LandfillCapital!F$3:F$21)-SUMIF(LandfillCapital!$B$3:$B$21,"BR2",LandfillCapital!F$3:F$21)</f>
        <v>1218.5176757371228</v>
      </c>
      <c r="G203" s="8">
        <f>SUM(LandfillCapital!G$3:G$21)-SUMIF(LandfillCapital!$B$3:$B$21,"TY3",LandfillCapital!G$3:G$21)-SUMIF(LandfillCapital!$B$3:$B$21,"GR3",LandfillCapital!G$3:G$21)-SUMIF(LandfillCapital!$B$3:$B$21,"CR4",LandfillCapital!G$3:G$21)-SUMIF(LandfillCapital!$B$3:$B$21,"CR6",LandfillCapital!G$3:G$21)-SUMIF(LandfillCapital!$B$3:$B$21,"BR1",LandfillCapital!G$3:G$21)-SUMIF(LandfillCapital!$B$3:$B$21,"BR2",LandfillCapital!G$3:G$21)</f>
        <v>1187.3630455417403</v>
      </c>
      <c r="H203" s="8">
        <f>SUM(LandfillCapital!H$3:H$21)-SUMIF(LandfillCapital!$B$3:$B$21,"TY3",LandfillCapital!H$3:H$21)-SUMIF(LandfillCapital!$B$3:$B$21,"GR3",LandfillCapital!H$3:H$21)-SUMIF(LandfillCapital!$B$3:$B$21,"CR4",LandfillCapital!H$3:H$21)-SUMIF(LandfillCapital!$B$3:$B$21,"CR6",LandfillCapital!H$3:H$21)-SUMIF(LandfillCapital!$B$3:$B$21,"BR1",LandfillCapital!H$3:H$21)-SUMIF(LandfillCapital!$B$3:$B$21,"BR2",LandfillCapital!H$3:H$21)</f>
        <v>1317.5943896269985</v>
      </c>
      <c r="I203" s="8">
        <f>SUM(LandfillCapital!I$3:I$21)-SUMIF(LandfillCapital!$B$3:$B$21,"TY3",LandfillCapital!I$3:I$21)-SUMIF(LandfillCapital!$B$3:$B$21,"GR3",LandfillCapital!I$3:I$21)-SUMIF(LandfillCapital!$B$3:$B$21,"CR4",LandfillCapital!I$3:I$21)-SUMIF(LandfillCapital!$B$3:$B$21,"CR6",LandfillCapital!I$3:I$21)-SUMIF(LandfillCapital!$B$3:$B$21,"BR1",LandfillCapital!I$3:I$21)-SUMIF(LandfillCapital!$B$3:$B$21,"BR2",LandfillCapital!I$3:I$21)</f>
        <v>31415.864295134201</v>
      </c>
      <c r="J203" s="8">
        <f>SUM(LandfillCapital!J$3:J$21)-SUMIF(LandfillCapital!$B$3:$B$21,"TY3",LandfillCapital!J$3:J$21)-SUMIF(LandfillCapital!$B$3:$B$21,"GR3",LandfillCapital!J$3:J$21)-SUMIF(LandfillCapital!$B$3:$B$21,"CR4",LandfillCapital!J$3:J$21)-SUMIF(LandfillCapital!$B$3:$B$21,"CR6",LandfillCapital!J$3:J$21)-SUMIF(LandfillCapital!$B$3:$B$21,"BR1",LandfillCapital!J$3:J$21)-SUMIF(LandfillCapital!$B$3:$B$21,"BR2",LandfillCapital!J$3:J$21)</f>
        <v>33187.750440677642</v>
      </c>
      <c r="K203" s="8">
        <f>SUM(LandfillCapital!K$3:K$21)-SUMIF(LandfillCapital!$B$3:$B$21,"TY3",LandfillCapital!K$3:K$21)-SUMIF(LandfillCapital!$B$3:$B$21,"GR3",LandfillCapital!K$3:K$21)-SUMIF(LandfillCapital!$B$3:$B$21,"CR4",LandfillCapital!K$3:K$21)-SUMIF(LandfillCapital!$B$3:$B$21,"CR6",LandfillCapital!K$3:K$21)-SUMIF(LandfillCapital!$B$3:$B$21,"BR1",LandfillCapital!K$3:K$21)-SUMIF(LandfillCapital!$B$3:$B$21,"BR2",LandfillCapital!K$3:K$21)</f>
        <v>36011.70977857439</v>
      </c>
      <c r="L203" s="8">
        <f>SUM(LandfillCapital!L$3:L$21)-SUMIF(LandfillCapital!$B$3:$B$21,"TY3",LandfillCapital!L$3:L$21)-SUMIF(LandfillCapital!$B$3:$B$21,"GR3",LandfillCapital!L$3:L$21)-SUMIF(LandfillCapital!$B$3:$B$21,"CR4",LandfillCapital!L$3:L$21)-SUMIF(LandfillCapital!$B$3:$B$21,"CR6",LandfillCapital!L$3:L$21)-SUMIF(LandfillCapital!$B$3:$B$21,"BR1",LandfillCapital!L$3:L$21)-SUMIF(LandfillCapital!$B$3:$B$21,"BR2",LandfillCapital!L$3:L$21)</f>
        <v>39779.025017959561</v>
      </c>
      <c r="M203" s="8">
        <f>SUM(LandfillCapital!M$3:M$21)-SUMIF(LandfillCapital!$B$3:$B$21,"TY3",LandfillCapital!M$3:M$21)-SUMIF(LandfillCapital!$B$3:$B$21,"GR3",LandfillCapital!M$3:M$21)-SUMIF(LandfillCapital!$B$3:$B$21,"CR4",LandfillCapital!M$3:M$21)-SUMIF(LandfillCapital!$B$3:$B$21,"CR6",LandfillCapital!M$3:M$21)-SUMIF(LandfillCapital!$B$3:$B$21,"BR1",LandfillCapital!M$3:M$21)-SUMIF(LandfillCapital!$B$3:$B$21,"BR2",LandfillCapital!M$3:M$21)</f>
        <v>44167.695152503948</v>
      </c>
      <c r="N203" s="8">
        <f>SUM(LandfillCapital!N$3:N$21)-SUMIF(LandfillCapital!$B$3:$B$21,"TY3",LandfillCapital!N$3:N$21)-SUMIF(LandfillCapital!$B$3:$B$21,"GR3",LandfillCapital!N$3:N$21)-SUMIF(LandfillCapital!$B$3:$B$21,"CR4",LandfillCapital!N$3:N$21)-SUMIF(LandfillCapital!$B$3:$B$21,"CR6",LandfillCapital!N$3:N$21)-SUMIF(LandfillCapital!$B$3:$B$21,"BR1",LandfillCapital!N$3:N$21)-SUMIF(LandfillCapital!$B$3:$B$21,"BR2",LandfillCapital!N$3:N$21)</f>
        <v>47003.936611585508</v>
      </c>
      <c r="O203" s="8">
        <f>SUM(LandfillCapital!O$3:O$21)-SUMIF(LandfillCapital!$B$3:$B$21,"TY3",LandfillCapital!O$3:O$21)-SUMIF(LandfillCapital!$B$3:$B$21,"GR3",LandfillCapital!O$3:O$21)-SUMIF(LandfillCapital!$B$3:$B$21,"CR4",LandfillCapital!O$3:O$21)-SUMIF(LandfillCapital!$B$3:$B$21,"CR6",LandfillCapital!O$3:O$21)-SUMIF(LandfillCapital!$B$3:$B$21,"BR1",LandfillCapital!O$3:O$21)-SUMIF(LandfillCapital!$B$3:$B$21,"BR2",LandfillCapital!O$3:O$21)</f>
        <v>48471.759269387483</v>
      </c>
      <c r="P203" s="8">
        <f>SUM(LandfillCapital!P$3:P$21)-SUMIF(LandfillCapital!$B$3:$B$21,"TY3",LandfillCapital!P$3:P$21)-SUMIF(LandfillCapital!$B$3:$B$21,"GR3",LandfillCapital!P$3:P$21)-SUMIF(LandfillCapital!$B$3:$B$21,"CR4",LandfillCapital!P$3:P$21)-SUMIF(LandfillCapital!$B$3:$B$21,"CR6",LandfillCapital!P$3:P$21)-SUMIF(LandfillCapital!$B$3:$B$21,"BR1",LandfillCapital!P$3:P$21)-SUMIF(LandfillCapital!$B$3:$B$21,"BR2",LandfillCapital!P$3:P$21)</f>
        <v>51524.429321995776</v>
      </c>
      <c r="Q203" s="8">
        <f>SUM(LandfillCapital!Q$3:Q$21)-SUMIF(LandfillCapital!$B$3:$B$21,"TY3",LandfillCapital!Q$3:Q$21)-SUMIF(LandfillCapital!$B$3:$B$21,"GR3",LandfillCapital!Q$3:Q$21)-SUMIF(LandfillCapital!$B$3:$B$21,"CR4",LandfillCapital!Q$3:Q$21)-SUMIF(LandfillCapital!$B$3:$B$21,"CR6",LandfillCapital!Q$3:Q$21)-SUMIF(LandfillCapital!$B$3:$B$21,"BR1",LandfillCapital!Q$3:Q$21)-SUMIF(LandfillCapital!$B$3:$B$21,"BR2",LandfillCapital!Q$3:Q$21)</f>
        <v>56111.184556471242</v>
      </c>
      <c r="R203" s="8">
        <f>SUM(LandfillCapital!R$3:R$21)-SUMIF(LandfillCapital!$B$3:$B$21,"TY3",LandfillCapital!R$3:R$21)-SUMIF(LandfillCapital!$B$3:$B$21,"GR3",LandfillCapital!R$3:R$21)-SUMIF(LandfillCapital!$B$3:$B$21,"CR4",LandfillCapital!R$3:R$21)-SUMIF(LandfillCapital!$B$3:$B$21,"CR6",LandfillCapital!R$3:R$21)-SUMIF(LandfillCapital!$B$3:$B$21,"BR1",LandfillCapital!R$3:R$21)-SUMIF(LandfillCapital!$B$3:$B$21,"BR2",LandfillCapital!R$3:R$21)</f>
        <v>63829.810910052132</v>
      </c>
      <c r="S203" s="8">
        <f>SUM(LandfillCapital!S$3:S$21)-SUMIF(LandfillCapital!$B$3:$B$21,"TY3",LandfillCapital!S$3:S$21)-SUMIF(LandfillCapital!$B$3:$B$21,"GR3",LandfillCapital!S$3:S$21)-SUMIF(LandfillCapital!$B$3:$B$21,"CR4",LandfillCapital!S$3:S$21)-SUMIF(LandfillCapital!$B$3:$B$21,"CR6",LandfillCapital!S$3:S$21)-SUMIF(LandfillCapital!$B$3:$B$21,"BR1",LandfillCapital!S$3:S$21)-SUMIF(LandfillCapital!$B$3:$B$21,"BR2",LandfillCapital!S$3:S$21)</f>
        <v>71281.187717262146</v>
      </c>
      <c r="T203" s="8">
        <f>SUM(LandfillCapital!T$3:T$21)-SUMIF(LandfillCapital!$B$3:$B$21,"TY3",LandfillCapital!T$3:T$21)-SUMIF(LandfillCapital!$B$3:$B$21,"GR3",LandfillCapital!T$3:T$21)-SUMIF(LandfillCapital!$B$3:$B$21,"CR4",LandfillCapital!T$3:T$21)-SUMIF(LandfillCapital!$B$3:$B$21,"CR6",LandfillCapital!T$3:T$21)-SUMIF(LandfillCapital!$B$3:$B$21,"BR1",LandfillCapital!T$3:T$21)-SUMIF(LandfillCapital!$B$3:$B$21,"BR2",LandfillCapital!T$3:T$21)</f>
        <v>76051.551557717961</v>
      </c>
      <c r="U203" s="8">
        <f>SUM(LandfillCapital!U$3:U$21)-SUMIF(LandfillCapital!$B$3:$B$21,"TY3",LandfillCapital!U$3:U$21)-SUMIF(LandfillCapital!$B$3:$B$21,"GR3",LandfillCapital!U$3:U$21)-SUMIF(LandfillCapital!$B$3:$B$21,"CR4",LandfillCapital!U$3:U$21)-SUMIF(LandfillCapital!$B$3:$B$21,"CR6",LandfillCapital!U$3:U$21)-SUMIF(LandfillCapital!$B$3:$B$21,"BR1",LandfillCapital!U$3:U$21)-SUMIF(LandfillCapital!$B$3:$B$21,"BR2",LandfillCapital!U$3:U$21)</f>
        <v>76837.202790050898</v>
      </c>
      <c r="V203" s="8">
        <f>SUM(LandfillCapital!V$3:V$21)-SUMIF(LandfillCapital!$B$3:$B$21,"TY3",LandfillCapital!V$3:V$21)-SUMIF(LandfillCapital!$B$3:$B$21,"GR3",LandfillCapital!V$3:V$21)-SUMIF(LandfillCapital!$B$3:$B$21,"CR4",LandfillCapital!V$3:V$21)-SUMIF(LandfillCapital!$B$3:$B$21,"CR6",LandfillCapital!V$3:V$21)-SUMIF(LandfillCapital!$B$3:$B$21,"BR1",LandfillCapital!V$3:V$21)-SUMIF(LandfillCapital!$B$3:$B$21,"BR2",LandfillCapital!V$3:V$21)</f>
        <v>86142.450969117155</v>
      </c>
      <c r="W203" s="8">
        <f>SUM(LandfillCapital!W$3:W$21)-SUMIF(LandfillCapital!$B$3:$B$21,"TY3",LandfillCapital!W$3:W$21)-SUMIF(LandfillCapital!$B$3:$B$21,"GR3",LandfillCapital!W$3:W$21)-SUMIF(LandfillCapital!$B$3:$B$21,"CR4",LandfillCapital!W$3:W$21)-SUMIF(LandfillCapital!$B$3:$B$21,"CR6",LandfillCapital!W$3:W$21)-SUMIF(LandfillCapital!$B$3:$B$21,"BR1",LandfillCapital!W$3:W$21)-SUMIF(LandfillCapital!$B$3:$B$21,"BR2",LandfillCapital!W$3:W$21)</f>
        <v>95515.868178742036</v>
      </c>
      <c r="X203" s="8">
        <f>SUM(LandfillCapital!X$3:X$21)-SUMIF(LandfillCapital!$B$3:$B$21,"TY3",LandfillCapital!X$3:X$21)-SUMIF(LandfillCapital!$B$3:$B$21,"GR3",LandfillCapital!X$3:X$21)-SUMIF(LandfillCapital!$B$3:$B$21,"CR4",LandfillCapital!X$3:X$21)-SUMIF(LandfillCapital!$B$3:$B$21,"CR6",LandfillCapital!X$3:X$21)-SUMIF(LandfillCapital!$B$3:$B$21,"BR1",LandfillCapital!X$3:X$21)-SUMIF(LandfillCapital!$B$3:$B$21,"BR2",LandfillCapital!X$3:X$21)</f>
        <v>96803.141590148356</v>
      </c>
      <c r="Y203" s="8">
        <f>SUM(LandfillCapital!Y$3:Y$21)-SUMIF(LandfillCapital!$B$3:$B$21,"TY3",LandfillCapital!Y$3:Y$21)-SUMIF(LandfillCapital!$B$3:$B$21,"GR3",LandfillCapital!Y$3:Y$21)-SUMIF(LandfillCapital!$B$3:$B$21,"CR4",LandfillCapital!Y$3:Y$21)-SUMIF(LandfillCapital!$B$3:$B$21,"CR6",LandfillCapital!Y$3:Y$21)-SUMIF(LandfillCapital!$B$3:$B$21,"BR1",LandfillCapital!Y$3:Y$21)-SUMIF(LandfillCapital!$B$3:$B$21,"BR2",LandfillCapital!Y$3:Y$21)</f>
        <v>105814.70366293004</v>
      </c>
      <c r="Z203" s="8">
        <f>SUM(LandfillCapital!Z$3:Z$21)-SUMIF(LandfillCapital!$B$3:$B$21,"TY3",LandfillCapital!Z$3:Z$21)-SUMIF(LandfillCapital!$B$3:$B$21,"GR3",LandfillCapital!Z$3:Z$21)-SUMIF(LandfillCapital!$B$3:$B$21,"CR4",LandfillCapital!Z$3:Z$21)-SUMIF(LandfillCapital!$B$3:$B$21,"CR6",LandfillCapital!Z$3:Z$21)-SUMIF(LandfillCapital!$B$3:$B$21,"BR1",LandfillCapital!Z$3:Z$21)-SUMIF(LandfillCapital!$B$3:$B$21,"BR2",LandfillCapital!Z$3:Z$21)</f>
        <v>107614.74606544641</v>
      </c>
      <c r="AA203" s="8">
        <f>SUM(LandfillCapital!AA$3:AA$21)-SUMIF(LandfillCapital!$B$3:$B$21,"TY3",LandfillCapital!AA$3:AA$21)-SUMIF(LandfillCapital!$B$3:$B$21,"GR3",LandfillCapital!AA$3:AA$21)-SUMIF(LandfillCapital!$B$3:$B$21,"CR4",LandfillCapital!AA$3:AA$21)-SUMIF(LandfillCapital!$B$3:$B$21,"CR6",LandfillCapital!AA$3:AA$21)-SUMIF(LandfillCapital!$B$3:$B$21,"BR1",LandfillCapital!AA$3:AA$21)-SUMIF(LandfillCapital!$B$3:$B$21,"BR2",LandfillCapital!AA$3:AA$21)</f>
        <v>109989.17213413783</v>
      </c>
      <c r="AB203" s="8">
        <f>SUM(LandfillCapital!AB$3:AB$21)-SUMIF(LandfillCapital!$B$3:$B$21,"TY3",LandfillCapital!AB$3:AB$21)-SUMIF(LandfillCapital!$B$3:$B$21,"GR3",LandfillCapital!AB$3:AB$21)-SUMIF(LandfillCapital!$B$3:$B$21,"CR4",LandfillCapital!AB$3:AB$21)-SUMIF(LandfillCapital!$B$3:$B$21,"CR6",LandfillCapital!AB$3:AB$21)-SUMIF(LandfillCapital!$B$3:$B$21,"BR1",LandfillCapital!AB$3:AB$21)-SUMIF(LandfillCapital!$B$3:$B$21,"BR2",LandfillCapital!AB$3:AB$21)</f>
        <v>112609.35086565759</v>
      </c>
      <c r="AC203" s="8">
        <f>SUM(LandfillCapital!AC$3:AC$21)-SUMIF(LandfillCapital!$B$3:$B$21,"TY3",LandfillCapital!AC$3:AC$21)-SUMIF(LandfillCapital!$B$3:$B$21,"GR3",LandfillCapital!AC$3:AC$21)-SUMIF(LandfillCapital!$B$3:$B$21,"CR4",LandfillCapital!AC$3:AC$21)-SUMIF(LandfillCapital!$B$3:$B$21,"CR6",LandfillCapital!AC$3:AC$21)-SUMIF(LandfillCapital!$B$3:$B$21,"BR1",LandfillCapital!AC$3:AC$21)-SUMIF(LandfillCapital!$B$3:$B$21,"BR2",LandfillCapital!AC$3:AC$21)</f>
        <v>114445.23377624829</v>
      </c>
      <c r="AD203" s="8">
        <f>SUM(LandfillCapital!AD$3:AD$21)-SUMIF(LandfillCapital!$B$3:$B$21,"TY3",LandfillCapital!AD$3:AD$21)-SUMIF(LandfillCapital!$B$3:$B$21,"GR3",LandfillCapital!AD$3:AD$21)-SUMIF(LandfillCapital!$B$3:$B$21,"CR4",LandfillCapital!AD$3:AD$21)-SUMIF(LandfillCapital!$B$3:$B$21,"CR6",LandfillCapital!AD$3:AD$21)-SUMIF(LandfillCapital!$B$3:$B$21,"BR1",LandfillCapital!AD$3:AD$21)-SUMIF(LandfillCapital!$B$3:$B$21,"BR2",LandfillCapital!AD$3:AD$21)</f>
        <v>115745.11650546984</v>
      </c>
      <c r="AE203" s="8">
        <f>SUM(LandfillCapital!AE$3:AE$21)-SUMIF(LandfillCapital!$B$3:$B$21,"TY3",LandfillCapital!AE$3:AE$21)-SUMIF(LandfillCapital!$B$3:$B$21,"GR3",LandfillCapital!AE$3:AE$21)-SUMIF(LandfillCapital!$B$3:$B$21,"CR4",LandfillCapital!AE$3:AE$21)-SUMIF(LandfillCapital!$B$3:$B$21,"CR6",LandfillCapital!AE$3:AE$21)-SUMIF(LandfillCapital!$B$3:$B$21,"BR1",LandfillCapital!AE$3:AE$21)-SUMIF(LandfillCapital!$B$3:$B$21,"BR2",LandfillCapital!AE$3:AE$21)</f>
        <v>37498.163909542258</v>
      </c>
      <c r="AF203" s="8">
        <f>SUM(LandfillCapital!AF$3:AF$21)-SUMIF(LandfillCapital!$B$3:$B$21,"TY3",LandfillCapital!AF$3:AF$21)-SUMIF(LandfillCapital!$B$3:$B$21,"GR3",LandfillCapital!AF$3:AF$21)-SUMIF(LandfillCapital!$B$3:$B$21,"CR4",LandfillCapital!AF$3:AF$21)-SUMIF(LandfillCapital!$B$3:$B$21,"CR6",LandfillCapital!AF$3:AF$21)-SUMIF(LandfillCapital!$B$3:$B$21,"BR1",LandfillCapital!AF$3:AF$21)-SUMIF(LandfillCapital!$B$3:$B$21,"BR2",LandfillCapital!AF$3:AF$21)</f>
        <v>34233.791614929221</v>
      </c>
      <c r="AG203" s="8">
        <f>SUM(LandfillCapital!AG$3:AG$21)-SUMIF(LandfillCapital!$B$3:$B$21,"TY3",LandfillCapital!AG$3:AG$21)-SUMIF(LandfillCapital!$B$3:$B$21,"GR3",LandfillCapital!AG$3:AG$21)-SUMIF(LandfillCapital!$B$3:$B$21,"CR4",LandfillCapital!AG$3:AG$21)-SUMIF(LandfillCapital!$B$3:$B$21,"CR6",LandfillCapital!AG$3:AG$21)-SUMIF(LandfillCapital!$B$3:$B$21,"BR1",LandfillCapital!AG$3:AG$21)-SUMIF(LandfillCapital!$B$3:$B$21,"BR2",LandfillCapital!AG$3:AG$21)</f>
        <v>32937.360148648848</v>
      </c>
    </row>
    <row r="204" spans="2:33" x14ac:dyDescent="0.3">
      <c r="B204" s="24" t="str">
        <f t="shared" si="109"/>
        <v>Retire TY GR3 and CR</v>
      </c>
      <c r="C204" s="23">
        <f t="shared" si="108"/>
        <v>559.5351666227358</v>
      </c>
      <c r="D204" s="8">
        <f>SUM(LandfillCapital!D$3:D$21)-SUMIF(LandfillCapital!$B$3:$B$21,"TY3",LandfillCapital!D$3:D$21)-SUMIF(LandfillCapital!$B$3:$B$21,"GR3",LandfillCapital!D$3:D$21)-SUMIF(LandfillCapital!$A$3:$A$21,"CR",LandfillCapital!D$3:D$21)</f>
        <v>0</v>
      </c>
      <c r="E204" s="8">
        <f>SUM(LandfillCapital!E$3:E$21)-SUMIF(LandfillCapital!$B$3:$B$21,"TY3",LandfillCapital!E$3:E$21)-SUMIF(LandfillCapital!$B$3:$B$21,"GR3",LandfillCapital!E$3:E$21)-SUMIF(LandfillCapital!$A$3:$A$21,"CR",LandfillCapital!E$3:E$21)</f>
        <v>0</v>
      </c>
      <c r="F204" s="8">
        <f>SUM(LandfillCapital!F$3:F$21)-SUMIF(LandfillCapital!$B$3:$B$21,"TY3",LandfillCapital!F$3:F$21)-SUMIF(LandfillCapital!$B$3:$B$21,"GR3",LandfillCapital!F$3:F$21)-SUMIF(LandfillCapital!$A$3:$A$21,"CR",LandfillCapital!F$3:F$21)</f>
        <v>0</v>
      </c>
      <c r="G204" s="8">
        <f>SUM(LandfillCapital!G$3:G$21)-SUMIF(LandfillCapital!$B$3:$B$21,"TY3",LandfillCapital!G$3:G$21)-SUMIF(LandfillCapital!$B$3:$B$21,"GR3",LandfillCapital!G$3:G$21)-SUMIF(LandfillCapital!$A$3:$A$21,"CR",LandfillCapital!G$3:G$21)</f>
        <v>0</v>
      </c>
      <c r="H204" s="8">
        <f>SUM(LandfillCapital!H$3:H$21)-SUMIF(LandfillCapital!$B$3:$B$21,"TY3",LandfillCapital!H$3:H$21)-SUMIF(LandfillCapital!$B$3:$B$21,"GR3",LandfillCapital!H$3:H$21)-SUMIF(LandfillCapital!$A$3:$A$21,"CR",LandfillCapital!H$3:H$21)</f>
        <v>0</v>
      </c>
      <c r="I204" s="8">
        <f>SUM(LandfillCapital!I$3:I$21)-SUMIF(LandfillCapital!$B$3:$B$21,"TY3",LandfillCapital!I$3:I$21)-SUMIF(LandfillCapital!$B$3:$B$21,"GR3",LandfillCapital!I$3:I$21)-SUMIF(LandfillCapital!$A$3:$A$21,"CR",LandfillCapital!I$3:I$21)</f>
        <v>30461.275640427113</v>
      </c>
      <c r="J204" s="8">
        <f>SUM(LandfillCapital!J$3:J$21)-SUMIF(LandfillCapital!$B$3:$B$21,"TY3",LandfillCapital!J$3:J$21)-SUMIF(LandfillCapital!$B$3:$B$21,"GR3",LandfillCapital!J$3:J$21)-SUMIF(LandfillCapital!$A$3:$A$21,"CR",LandfillCapital!J$3:J$21)</f>
        <v>32280.171294813059</v>
      </c>
      <c r="K204" s="8">
        <f>SUM(LandfillCapital!K$3:K$21)-SUMIF(LandfillCapital!$B$3:$B$21,"TY3",LandfillCapital!K$3:K$21)-SUMIF(LandfillCapital!$B$3:$B$21,"GR3",LandfillCapital!K$3:K$21)-SUMIF(LandfillCapital!$A$3:$A$21,"CR",LandfillCapital!K$3:K$21)</f>
        <v>35795.09292259498</v>
      </c>
      <c r="L204" s="8">
        <f>SUM(LandfillCapital!L$3:L$21)-SUMIF(LandfillCapital!$B$3:$B$21,"TY3",LandfillCapital!L$3:L$21)-SUMIF(LandfillCapital!$B$3:$B$21,"GR3",LandfillCapital!L$3:L$21)-SUMIF(LandfillCapital!$A$3:$A$21,"CR",LandfillCapital!L$3:L$21)</f>
        <v>39323.893323091324</v>
      </c>
      <c r="M204" s="8">
        <f>SUM(LandfillCapital!M$3:M$21)-SUMIF(LandfillCapital!$B$3:$B$21,"TY3",LandfillCapital!M$3:M$21)-SUMIF(LandfillCapital!$B$3:$B$21,"GR3",LandfillCapital!M$3:M$21)-SUMIF(LandfillCapital!$A$3:$A$21,"CR",LandfillCapital!M$3:M$21)</f>
        <v>43463.956071208995</v>
      </c>
      <c r="N204" s="8">
        <f>SUM(LandfillCapital!N$3:N$21)-SUMIF(LandfillCapital!$B$3:$B$21,"TY3",LandfillCapital!N$3:N$21)-SUMIF(LandfillCapital!$B$3:$B$21,"GR3",LandfillCapital!N$3:N$21)-SUMIF(LandfillCapital!$A$3:$A$21,"CR",LandfillCapital!N$3:N$21)</f>
        <v>46318.087491947022</v>
      </c>
      <c r="O204" s="8">
        <f>SUM(LandfillCapital!O$3:O$21)-SUMIF(LandfillCapital!$B$3:$B$21,"TY3",LandfillCapital!O$3:O$21)-SUMIF(LandfillCapital!$B$3:$B$21,"GR3",LandfillCapital!O$3:O$21)-SUMIF(LandfillCapital!$A$3:$A$21,"CR",LandfillCapital!O$3:O$21)</f>
        <v>48294.75314611716</v>
      </c>
      <c r="P204" s="8">
        <f>SUM(LandfillCapital!P$3:P$21)-SUMIF(LandfillCapital!$B$3:$B$21,"TY3",LandfillCapital!P$3:P$21)-SUMIF(LandfillCapital!$B$3:$B$21,"GR3",LandfillCapital!P$3:P$21)-SUMIF(LandfillCapital!$A$3:$A$21,"CR",LandfillCapital!P$3:P$21)</f>
        <v>52037.894450807522</v>
      </c>
      <c r="Q204" s="8">
        <f>SUM(LandfillCapital!Q$3:Q$21)-SUMIF(LandfillCapital!$B$3:$B$21,"TY3",LandfillCapital!Q$3:Q$21)-SUMIF(LandfillCapital!$B$3:$B$21,"GR3",LandfillCapital!Q$3:Q$21)-SUMIF(LandfillCapital!$A$3:$A$21,"CR",LandfillCapital!Q$3:Q$21)</f>
        <v>56661.661727300656</v>
      </c>
      <c r="R204" s="8">
        <f>SUM(LandfillCapital!R$3:R$21)-SUMIF(LandfillCapital!$B$3:$B$21,"TY3",LandfillCapital!R$3:R$21)-SUMIF(LandfillCapital!$B$3:$B$21,"GR3",LandfillCapital!R$3:R$21)-SUMIF(LandfillCapital!$A$3:$A$21,"CR",LandfillCapital!R$3:R$21)</f>
        <v>65772.391226747161</v>
      </c>
      <c r="S204" s="8">
        <f>SUM(LandfillCapital!S$3:S$21)-SUMIF(LandfillCapital!$B$3:$B$21,"TY3",LandfillCapital!S$3:S$21)-SUMIF(LandfillCapital!$B$3:$B$21,"GR3",LandfillCapital!S$3:S$21)-SUMIF(LandfillCapital!$A$3:$A$21,"CR",LandfillCapital!S$3:S$21)</f>
        <v>72913.901031562986</v>
      </c>
      <c r="T204" s="8">
        <f>SUM(LandfillCapital!T$3:T$21)-SUMIF(LandfillCapital!$B$3:$B$21,"TY3",LandfillCapital!T$3:T$21)-SUMIF(LandfillCapital!$B$3:$B$21,"GR3",LandfillCapital!T$3:T$21)-SUMIF(LandfillCapital!$A$3:$A$21,"CR",LandfillCapital!T$3:T$21)</f>
        <v>77588.823925069562</v>
      </c>
      <c r="U204" s="8">
        <f>SUM(LandfillCapital!U$3:U$21)-SUMIF(LandfillCapital!$B$3:$B$21,"TY3",LandfillCapital!U$3:U$21)-SUMIF(LandfillCapital!$B$3:$B$21,"GR3",LandfillCapital!U$3:U$21)-SUMIF(LandfillCapital!$A$3:$A$21,"CR",LandfillCapital!U$3:U$21)</f>
        <v>78264.140651867914</v>
      </c>
      <c r="V204" s="8">
        <f>SUM(LandfillCapital!V$3:V$21)-SUMIF(LandfillCapital!$B$3:$B$21,"TY3",LandfillCapital!V$3:V$21)-SUMIF(LandfillCapital!$B$3:$B$21,"GR3",LandfillCapital!V$3:V$21)-SUMIF(LandfillCapital!$A$3:$A$21,"CR",LandfillCapital!V$3:V$21)</f>
        <v>87456.73850977965</v>
      </c>
      <c r="W204" s="8">
        <f>SUM(LandfillCapital!W$3:W$21)-SUMIF(LandfillCapital!$B$3:$B$21,"TY3",LandfillCapital!W$3:W$21)-SUMIF(LandfillCapital!$B$3:$B$21,"GR3",LandfillCapital!W$3:W$21)-SUMIF(LandfillCapital!$A$3:$A$21,"CR",LandfillCapital!W$3:W$21)</f>
        <v>96709.932427990148</v>
      </c>
      <c r="X204" s="8">
        <f>SUM(LandfillCapital!X$3:X$21)-SUMIF(LandfillCapital!$B$3:$B$21,"TY3",LandfillCapital!X$3:X$21)-SUMIF(LandfillCapital!$B$3:$B$21,"GR3",LandfillCapital!X$3:X$21)-SUMIF(LandfillCapital!$A$3:$A$21,"CR",LandfillCapital!X$3:X$21)</f>
        <v>97762.761719679154</v>
      </c>
      <c r="Y204" s="8">
        <f>SUM(LandfillCapital!Y$3:Y$21)-SUMIF(LandfillCapital!$B$3:$B$21,"TY3",LandfillCapital!Y$3:Y$21)-SUMIF(LandfillCapital!$B$3:$B$21,"GR3",LandfillCapital!Y$3:Y$21)-SUMIF(LandfillCapital!$A$3:$A$21,"CR",LandfillCapital!Y$3:Y$21)</f>
        <v>104940.2689880721</v>
      </c>
      <c r="Z204" s="8">
        <f>SUM(LandfillCapital!Z$3:Z$21)-SUMIF(LandfillCapital!$B$3:$B$21,"TY3",LandfillCapital!Z$3:Z$21)-SUMIF(LandfillCapital!$B$3:$B$21,"GR3",LandfillCapital!Z$3:Z$21)-SUMIF(LandfillCapital!$A$3:$A$21,"CR",LandfillCapital!Z$3:Z$21)</f>
        <v>106709.03999647166</v>
      </c>
      <c r="AA204" s="8">
        <f>SUM(LandfillCapital!AA$3:AA$21)-SUMIF(LandfillCapital!$B$3:$B$21,"TY3",LandfillCapital!AA$3:AA$21)-SUMIF(LandfillCapital!$B$3:$B$21,"GR3",LandfillCapital!AA$3:AA$21)-SUMIF(LandfillCapital!$A$3:$A$21,"CR",LandfillCapital!AA$3:AA$21)</f>
        <v>109049.42501631551</v>
      </c>
      <c r="AB204" s="8">
        <f>SUM(LandfillCapital!AB$3:AB$21)-SUMIF(LandfillCapital!$B$3:$B$21,"TY3",LandfillCapital!AB$3:AB$21)-SUMIF(LandfillCapital!$B$3:$B$21,"GR3",LandfillCapital!AB$3:AB$21)-SUMIF(LandfillCapital!$A$3:$A$21,"CR",LandfillCapital!AB$3:AB$21)</f>
        <v>111623.54252549789</v>
      </c>
      <c r="AC204" s="8">
        <f>SUM(LandfillCapital!AC$3:AC$21)-SUMIF(LandfillCapital!$B$3:$B$21,"TY3",LandfillCapital!AC$3:AC$21)-SUMIF(LandfillCapital!$B$3:$B$21,"GR3",LandfillCapital!AC$3:AC$21)-SUMIF(LandfillCapital!$A$3:$A$21,"CR",LandfillCapital!AC$3:AC$21)</f>
        <v>112754.2955112817</v>
      </c>
      <c r="AD204" s="8">
        <f>SUM(LandfillCapital!AD$3:AD$21)-SUMIF(LandfillCapital!$B$3:$B$21,"TY3",LandfillCapital!AD$3:AD$21)-SUMIF(LandfillCapital!$B$3:$B$21,"GR3",LandfillCapital!AD$3:AD$21)-SUMIF(LandfillCapital!$A$3:$A$21,"CR",LandfillCapital!AD$3:AD$21)</f>
        <v>114015.57919228512</v>
      </c>
      <c r="AE204" s="8">
        <f>SUM(LandfillCapital!AE$3:AE$21)-SUMIF(LandfillCapital!$B$3:$B$21,"TY3",LandfillCapital!AE$3:AE$21)-SUMIF(LandfillCapital!$B$3:$B$21,"GR3",LandfillCapital!AE$3:AE$21)-SUMIF(LandfillCapital!$A$3:$A$21,"CR",LandfillCapital!AE$3:AE$21)</f>
        <v>35726.934084941211</v>
      </c>
      <c r="AF204" s="8">
        <f>SUM(LandfillCapital!AF$3:AF$21)-SUMIF(LandfillCapital!$B$3:$B$21,"TY3",LandfillCapital!AF$3:AF$21)-SUMIF(LandfillCapital!$B$3:$B$21,"GR3",LandfillCapital!AF$3:AF$21)-SUMIF(LandfillCapital!$A$3:$A$21,"CR",LandfillCapital!AF$3:AF$21)</f>
        <v>32420.002292353609</v>
      </c>
      <c r="AG204" s="8">
        <f>SUM(LandfillCapital!AG$3:AG$21)-SUMIF(LandfillCapital!$B$3:$B$21,"TY3",LandfillCapital!AG$3:AG$21)-SUMIF(LandfillCapital!$B$3:$B$21,"GR3",LandfillCapital!AG$3:AG$21)-SUMIF(LandfillCapital!$A$3:$A$21,"CR",LandfillCapital!AG$3:AG$21)</f>
        <v>31080.624240568955</v>
      </c>
    </row>
    <row r="205" spans="2:33" x14ac:dyDescent="0.3">
      <c r="B205" s="24" t="str">
        <f t="shared" si="109"/>
        <v>Retire TY GR3 CR and GH3</v>
      </c>
      <c r="C205" s="23">
        <f t="shared" si="108"/>
        <v>456.55162538031891</v>
      </c>
      <c r="D205" s="8">
        <f>SUM(LandfillCapital!D$3:D$21)-SUMIF(LandfillCapital!$B$3:$B$21,"TY3",LandfillCapital!D$3:D$21)-SUMIF(LandfillCapital!$B$3:$B$21,"GR3",LandfillCapital!D$3:D$21)-SUMIF(LandfillCapital!$A$3:$A$21,"CR",LandfillCapital!D$3:D$21)-SUMIF(LandfillCapital!$B$3:$B$21,"GH3",LandfillCapital!D$3:D$21)</f>
        <v>0</v>
      </c>
      <c r="E205" s="8">
        <f>SUM(LandfillCapital!E$3:E$21)-SUMIF(LandfillCapital!$B$3:$B$21,"TY3",LandfillCapital!E$3:E$21)-SUMIF(LandfillCapital!$B$3:$B$21,"GR3",LandfillCapital!E$3:E$21)-SUMIF(LandfillCapital!$A$3:$A$21,"CR",LandfillCapital!E$3:E$21)-SUMIF(LandfillCapital!$B$3:$B$21,"GH3",LandfillCapital!E$3:E$21)</f>
        <v>0</v>
      </c>
      <c r="F205" s="8">
        <f>SUM(LandfillCapital!F$3:F$21)-SUMIF(LandfillCapital!$B$3:$B$21,"TY3",LandfillCapital!F$3:F$21)-SUMIF(LandfillCapital!$B$3:$B$21,"GR3",LandfillCapital!F$3:F$21)-SUMIF(LandfillCapital!$A$3:$A$21,"CR",LandfillCapital!F$3:F$21)-SUMIF(LandfillCapital!$B$3:$B$21,"GH3",LandfillCapital!F$3:F$21)</f>
        <v>0</v>
      </c>
      <c r="G205" s="8">
        <f>SUM(LandfillCapital!G$3:G$21)-SUMIF(LandfillCapital!$B$3:$B$21,"TY3",LandfillCapital!G$3:G$21)-SUMIF(LandfillCapital!$B$3:$B$21,"GR3",LandfillCapital!G$3:G$21)-SUMIF(LandfillCapital!$A$3:$A$21,"CR",LandfillCapital!G$3:G$21)-SUMIF(LandfillCapital!$B$3:$B$21,"GH3",LandfillCapital!G$3:G$21)</f>
        <v>0</v>
      </c>
      <c r="H205" s="8">
        <f>SUM(LandfillCapital!H$3:H$21)-SUMIF(LandfillCapital!$B$3:$B$21,"TY3",LandfillCapital!H$3:H$21)-SUMIF(LandfillCapital!$B$3:$B$21,"GR3",LandfillCapital!H$3:H$21)-SUMIF(LandfillCapital!$A$3:$A$21,"CR",LandfillCapital!H$3:H$21)-SUMIF(LandfillCapital!$B$3:$B$21,"GH3",LandfillCapital!H$3:H$21)</f>
        <v>0</v>
      </c>
      <c r="I205" s="8">
        <f>SUM(LandfillCapital!I$3:I$21)-SUMIF(LandfillCapital!$B$3:$B$21,"TY3",LandfillCapital!I$3:I$21)-SUMIF(LandfillCapital!$B$3:$B$21,"GR3",LandfillCapital!I$3:I$21)-SUMIF(LandfillCapital!$A$3:$A$21,"CR",LandfillCapital!I$3:I$21)-SUMIF(LandfillCapital!$B$3:$B$21,"GH3",LandfillCapital!I$3:I$21)</f>
        <v>24781.757038907188</v>
      </c>
      <c r="J205" s="8">
        <f>SUM(LandfillCapital!J$3:J$21)-SUMIF(LandfillCapital!$B$3:$B$21,"TY3",LandfillCapital!J$3:J$21)-SUMIF(LandfillCapital!$B$3:$B$21,"GR3",LandfillCapital!J$3:J$21)-SUMIF(LandfillCapital!$A$3:$A$21,"CR",LandfillCapital!J$3:J$21)-SUMIF(LandfillCapital!$B$3:$B$21,"GH3",LandfillCapital!J$3:J$21)</f>
        <v>26229.156312167528</v>
      </c>
      <c r="K205" s="8">
        <f>SUM(LandfillCapital!K$3:K$21)-SUMIF(LandfillCapital!$B$3:$B$21,"TY3",LandfillCapital!K$3:K$21)-SUMIF(LandfillCapital!$B$3:$B$21,"GR3",LandfillCapital!K$3:K$21)-SUMIF(LandfillCapital!$A$3:$A$21,"CR",LandfillCapital!K$3:K$21)-SUMIF(LandfillCapital!$B$3:$B$21,"GH3",LandfillCapital!K$3:K$21)</f>
        <v>29159.761193649738</v>
      </c>
      <c r="L205" s="8">
        <f>SUM(LandfillCapital!L$3:L$21)-SUMIF(LandfillCapital!$B$3:$B$21,"TY3",LandfillCapital!L$3:L$21)-SUMIF(LandfillCapital!$B$3:$B$21,"GR3",LandfillCapital!L$3:L$21)-SUMIF(LandfillCapital!$A$3:$A$21,"CR",LandfillCapital!L$3:L$21)-SUMIF(LandfillCapital!$B$3:$B$21,"GH3",LandfillCapital!L$3:L$21)</f>
        <v>31875.675790096539</v>
      </c>
      <c r="M205" s="8">
        <f>SUM(LandfillCapital!M$3:M$21)-SUMIF(LandfillCapital!$B$3:$B$21,"TY3",LandfillCapital!M$3:M$21)-SUMIF(LandfillCapital!$B$3:$B$21,"GR3",LandfillCapital!M$3:M$21)-SUMIF(LandfillCapital!$A$3:$A$21,"CR",LandfillCapital!M$3:M$21)-SUMIF(LandfillCapital!$B$3:$B$21,"GH3",LandfillCapital!M$3:M$21)</f>
        <v>35294.26785327441</v>
      </c>
      <c r="N205" s="8">
        <f>SUM(LandfillCapital!N$3:N$21)-SUMIF(LandfillCapital!$B$3:$B$21,"TY3",LandfillCapital!N$3:N$21)-SUMIF(LandfillCapital!$B$3:$B$21,"GR3",LandfillCapital!N$3:N$21)-SUMIF(LandfillCapital!$A$3:$A$21,"CR",LandfillCapital!N$3:N$21)-SUMIF(LandfillCapital!$B$3:$B$21,"GH3",LandfillCapital!N$3:N$21)</f>
        <v>37464.39460416964</v>
      </c>
      <c r="O205" s="8">
        <f>SUM(LandfillCapital!O$3:O$21)-SUMIF(LandfillCapital!$B$3:$B$21,"TY3",LandfillCapital!O$3:O$21)-SUMIF(LandfillCapital!$B$3:$B$21,"GR3",LandfillCapital!O$3:O$21)-SUMIF(LandfillCapital!$A$3:$A$21,"CR",LandfillCapital!O$3:O$21)-SUMIF(LandfillCapital!$B$3:$B$21,"GH3",LandfillCapital!O$3:O$21)</f>
        <v>38978.516651871883</v>
      </c>
      <c r="P205" s="8">
        <f>SUM(LandfillCapital!P$3:P$21)-SUMIF(LandfillCapital!$B$3:$B$21,"TY3",LandfillCapital!P$3:P$21)-SUMIF(LandfillCapital!$B$3:$B$21,"GR3",LandfillCapital!P$3:P$21)-SUMIF(LandfillCapital!$A$3:$A$21,"CR",LandfillCapital!P$3:P$21)-SUMIF(LandfillCapital!$B$3:$B$21,"GH3",LandfillCapital!P$3:P$21)</f>
        <v>42228.834006757374</v>
      </c>
      <c r="Q205" s="8">
        <f>SUM(LandfillCapital!Q$3:Q$21)-SUMIF(LandfillCapital!$B$3:$B$21,"TY3",LandfillCapital!Q$3:Q$21)-SUMIF(LandfillCapital!$B$3:$B$21,"GR3",LandfillCapital!Q$3:Q$21)-SUMIF(LandfillCapital!$A$3:$A$21,"CR",LandfillCapital!Q$3:Q$21)-SUMIF(LandfillCapital!$B$3:$B$21,"GH3",LandfillCapital!Q$3:Q$21)</f>
        <v>45758.065997712816</v>
      </c>
      <c r="R205" s="8">
        <f>SUM(LandfillCapital!R$3:R$21)-SUMIF(LandfillCapital!$B$3:$B$21,"TY3",LandfillCapital!R$3:R$21)-SUMIF(LandfillCapital!$B$3:$B$21,"GR3",LandfillCapital!R$3:R$21)-SUMIF(LandfillCapital!$A$3:$A$21,"CR",LandfillCapital!R$3:R$21)-SUMIF(LandfillCapital!$B$3:$B$21,"GH3",LandfillCapital!R$3:R$21)</f>
        <v>53132.446293279776</v>
      </c>
      <c r="S205" s="8">
        <f>SUM(LandfillCapital!S$3:S$21)-SUMIF(LandfillCapital!$B$3:$B$21,"TY3",LandfillCapital!S$3:S$21)-SUMIF(LandfillCapital!$B$3:$B$21,"GR3",LandfillCapital!S$3:S$21)-SUMIF(LandfillCapital!$A$3:$A$21,"CR",LandfillCapital!S$3:S$21)-SUMIF(LandfillCapital!$B$3:$B$21,"GH3",LandfillCapital!S$3:S$21)</f>
        <v>58483.059395497359</v>
      </c>
      <c r="T205" s="8">
        <f>SUM(LandfillCapital!T$3:T$21)-SUMIF(LandfillCapital!$B$3:$B$21,"TY3",LandfillCapital!T$3:T$21)-SUMIF(LandfillCapital!$B$3:$B$21,"GR3",LandfillCapital!T$3:T$21)-SUMIF(LandfillCapital!$A$3:$A$21,"CR",LandfillCapital!T$3:T$21)-SUMIF(LandfillCapital!$B$3:$B$21,"GH3",LandfillCapital!T$3:T$21)</f>
        <v>61987.312713367624</v>
      </c>
      <c r="U205" s="8">
        <f>SUM(LandfillCapital!U$3:U$21)-SUMIF(LandfillCapital!$B$3:$B$21,"TY3",LandfillCapital!U$3:U$21)-SUMIF(LandfillCapital!$B$3:$B$21,"GR3",LandfillCapital!U$3:U$21)-SUMIF(LandfillCapital!$A$3:$A$21,"CR",LandfillCapital!U$3:U$21)-SUMIF(LandfillCapital!$B$3:$B$21,"GH3",LandfillCapital!U$3:U$21)</f>
        <v>62495.483257435961</v>
      </c>
      <c r="V205" s="8">
        <f>SUM(LandfillCapital!V$3:V$21)-SUMIF(LandfillCapital!$B$3:$B$21,"TY3",LandfillCapital!V$3:V$21)-SUMIF(LandfillCapital!$B$3:$B$21,"GR3",LandfillCapital!V$3:V$21)-SUMIF(LandfillCapital!$A$3:$A$21,"CR",LandfillCapital!V$3:V$21)-SUMIF(LandfillCapital!$B$3:$B$21,"GH3",LandfillCapital!V$3:V$21)</f>
        <v>71012.948728666146</v>
      </c>
      <c r="W205" s="8">
        <f>SUM(LandfillCapital!W$3:W$21)-SUMIF(LandfillCapital!$B$3:$B$21,"TY3",LandfillCapital!W$3:W$21)-SUMIF(LandfillCapital!$B$3:$B$21,"GR3",LandfillCapital!W$3:W$21)-SUMIF(LandfillCapital!$A$3:$A$21,"CR",LandfillCapital!W$3:W$21)-SUMIF(LandfillCapital!$B$3:$B$21,"GH3",LandfillCapital!W$3:W$21)</f>
        <v>79671.978595148932</v>
      </c>
      <c r="X205" s="8">
        <f>SUM(LandfillCapital!X$3:X$21)-SUMIF(LandfillCapital!$B$3:$B$21,"TY3",LandfillCapital!X$3:X$21)-SUMIF(LandfillCapital!$B$3:$B$21,"GR3",LandfillCapital!X$3:X$21)-SUMIF(LandfillCapital!$A$3:$A$21,"CR",LandfillCapital!X$3:X$21)-SUMIF(LandfillCapital!$B$3:$B$21,"GH3",LandfillCapital!X$3:X$21)</f>
        <v>80248.364767070598</v>
      </c>
      <c r="Y205" s="8">
        <f>SUM(LandfillCapital!Y$3:Y$21)-SUMIF(LandfillCapital!$B$3:$B$21,"TY3",LandfillCapital!Y$3:Y$21)-SUMIF(LandfillCapital!$B$3:$B$21,"GR3",LandfillCapital!Y$3:Y$21)-SUMIF(LandfillCapital!$A$3:$A$21,"CR",LandfillCapital!Y$3:Y$21)-SUMIF(LandfillCapital!$B$3:$B$21,"GH3",LandfillCapital!Y$3:Y$21)</f>
        <v>86896.057681264268</v>
      </c>
      <c r="Z205" s="8">
        <f>SUM(LandfillCapital!Z$3:Z$21)-SUMIF(LandfillCapital!$B$3:$B$21,"TY3",LandfillCapital!Z$3:Z$21)-SUMIF(LandfillCapital!$B$3:$B$21,"GR3",LandfillCapital!Z$3:Z$21)-SUMIF(LandfillCapital!$A$3:$A$21,"CR",LandfillCapital!Z$3:Z$21)-SUMIF(LandfillCapital!$B$3:$B$21,"GH3",LandfillCapital!Z$3:Z$21)</f>
        <v>87966.084620531692</v>
      </c>
      <c r="AA205" s="8">
        <f>SUM(LandfillCapital!AA$3:AA$21)-SUMIF(LandfillCapital!$B$3:$B$21,"TY3",LandfillCapital!AA$3:AA$21)-SUMIF(LandfillCapital!$B$3:$B$21,"GR3",LandfillCapital!AA$3:AA$21)-SUMIF(LandfillCapital!$A$3:$A$21,"CR",LandfillCapital!AA$3:AA$21)-SUMIF(LandfillCapital!$B$3:$B$21,"GH3",LandfillCapital!AA$3:AA$21)</f>
        <v>89473.244516778053</v>
      </c>
      <c r="AB205" s="8">
        <f>SUM(LandfillCapital!AB$3:AB$21)-SUMIF(LandfillCapital!$B$3:$B$21,"TY3",LandfillCapital!AB$3:AB$21)-SUMIF(LandfillCapital!$B$3:$B$21,"GR3",LandfillCapital!AB$3:AB$21)-SUMIF(LandfillCapital!$A$3:$A$21,"CR",LandfillCapital!AB$3:AB$21)-SUMIF(LandfillCapital!$B$3:$B$21,"GH3",LandfillCapital!AB$3:AB$21)</f>
        <v>91156.739926996321</v>
      </c>
      <c r="AC205" s="8">
        <f>SUM(LandfillCapital!AC$3:AC$21)-SUMIF(LandfillCapital!$B$3:$B$21,"TY3",LandfillCapital!AC$3:AC$21)-SUMIF(LandfillCapital!$B$3:$B$21,"GR3",LandfillCapital!AC$3:AC$21)-SUMIF(LandfillCapital!$A$3:$A$21,"CR",LandfillCapital!AC$3:AC$21)-SUMIF(LandfillCapital!$B$3:$B$21,"GH3",LandfillCapital!AC$3:AC$21)</f>
        <v>91345.409859148247</v>
      </c>
      <c r="AD205" s="8">
        <f>SUM(LandfillCapital!AD$3:AD$21)-SUMIF(LandfillCapital!$B$3:$B$21,"TY3",LandfillCapital!AD$3:AD$21)-SUMIF(LandfillCapital!$B$3:$B$21,"GR3",LandfillCapital!AD$3:AD$21)-SUMIF(LandfillCapital!$A$3:$A$21,"CR",LandfillCapital!AD$3:AD$21)-SUMIF(LandfillCapital!$B$3:$B$21,"GH3",LandfillCapital!AD$3:AD$21)</f>
        <v>92094.84484939609</v>
      </c>
      <c r="AE205" s="8">
        <f>SUM(LandfillCapital!AE$3:AE$21)-SUMIF(LandfillCapital!$B$3:$B$21,"TY3",LandfillCapital!AE$3:AE$21)-SUMIF(LandfillCapital!$B$3:$B$21,"GR3",LandfillCapital!AE$3:AE$21)-SUMIF(LandfillCapital!$A$3:$A$21,"CR",LandfillCapital!AE$3:AE$21)-SUMIF(LandfillCapital!$B$3:$B$21,"GH3",LandfillCapital!AE$3:AE$21)</f>
        <v>33209.087768201192</v>
      </c>
      <c r="AF205" s="8">
        <f>SUM(LandfillCapital!AF$3:AF$21)-SUMIF(LandfillCapital!$B$3:$B$21,"TY3",LandfillCapital!AF$3:AF$21)-SUMIF(LandfillCapital!$B$3:$B$21,"GR3",LandfillCapital!AF$3:AF$21)-SUMIF(LandfillCapital!$A$3:$A$21,"CR",LandfillCapital!AF$3:AF$21)-SUMIF(LandfillCapital!$B$3:$B$21,"GH3",LandfillCapital!AF$3:AF$21)</f>
        <v>30546.170314401566</v>
      </c>
      <c r="AG205" s="8">
        <f>SUM(LandfillCapital!AG$3:AG$21)-SUMIF(LandfillCapital!$B$3:$B$21,"TY3",LandfillCapital!AG$3:AG$21)-SUMIF(LandfillCapital!$B$3:$B$21,"GR3",LandfillCapital!AG$3:AG$21)-SUMIF(LandfillCapital!$A$3:$A$21,"CR",LandfillCapital!AG$3:AG$21)-SUMIF(LandfillCapital!$B$3:$B$21,"GH3",LandfillCapital!AG$3:AG$21)</f>
        <v>29362.36815375695</v>
      </c>
    </row>
    <row r="206" spans="2:33" x14ac:dyDescent="0.3">
      <c r="B206" s="24" t="str">
        <f t="shared" si="109"/>
        <v>Retire TY GR3 CR and GH1</v>
      </c>
      <c r="C206" s="23">
        <f t="shared" si="108"/>
        <v>457.62437060159408</v>
      </c>
      <c r="D206" s="8">
        <f>SUM(LandfillCapital!D$3:D$21)-SUMIF(LandfillCapital!$B$3:$B$21,"TY3",LandfillCapital!D$3:D$21)-SUMIF(LandfillCapital!$B$3:$B$21,"GR3",LandfillCapital!D$3:D$21)-SUMIF(LandfillCapital!$A$3:$A$21,"CR",LandfillCapital!D$3:D$21)-SUMIF(LandfillCapital!$B$3:$B$21,"GH1",LandfillCapital!D$3:D$21)</f>
        <v>0</v>
      </c>
      <c r="E206" s="8">
        <f>SUM(LandfillCapital!E$3:E$21)-SUMIF(LandfillCapital!$B$3:$B$21,"TY3",LandfillCapital!E$3:E$21)-SUMIF(LandfillCapital!$B$3:$B$21,"GR3",LandfillCapital!E$3:E$21)-SUMIF(LandfillCapital!$A$3:$A$21,"CR",LandfillCapital!E$3:E$21)-SUMIF(LandfillCapital!$B$3:$B$21,"GH1",LandfillCapital!E$3:E$21)</f>
        <v>0</v>
      </c>
      <c r="F206" s="8">
        <f>SUM(LandfillCapital!F$3:F$21)-SUMIF(LandfillCapital!$B$3:$B$21,"TY3",LandfillCapital!F$3:F$21)-SUMIF(LandfillCapital!$B$3:$B$21,"GR3",LandfillCapital!F$3:F$21)-SUMIF(LandfillCapital!$A$3:$A$21,"CR",LandfillCapital!F$3:F$21)-SUMIF(LandfillCapital!$B$3:$B$21,"GH1",LandfillCapital!F$3:F$21)</f>
        <v>0</v>
      </c>
      <c r="G206" s="8">
        <f>SUM(LandfillCapital!G$3:G$21)-SUMIF(LandfillCapital!$B$3:$B$21,"TY3",LandfillCapital!G$3:G$21)-SUMIF(LandfillCapital!$B$3:$B$21,"GR3",LandfillCapital!G$3:G$21)-SUMIF(LandfillCapital!$A$3:$A$21,"CR",LandfillCapital!G$3:G$21)-SUMIF(LandfillCapital!$B$3:$B$21,"GH1",LandfillCapital!G$3:G$21)</f>
        <v>0</v>
      </c>
      <c r="H206" s="8">
        <f>SUM(LandfillCapital!H$3:H$21)-SUMIF(LandfillCapital!$B$3:$B$21,"TY3",LandfillCapital!H$3:H$21)-SUMIF(LandfillCapital!$B$3:$B$21,"GR3",LandfillCapital!H$3:H$21)-SUMIF(LandfillCapital!$A$3:$A$21,"CR",LandfillCapital!H$3:H$21)-SUMIF(LandfillCapital!$B$3:$B$21,"GH1",LandfillCapital!H$3:H$21)</f>
        <v>0</v>
      </c>
      <c r="I206" s="8">
        <f>SUM(LandfillCapital!I$3:I$21)-SUMIF(LandfillCapital!$B$3:$B$21,"TY3",LandfillCapital!I$3:I$21)-SUMIF(LandfillCapital!$B$3:$B$21,"GR3",LandfillCapital!I$3:I$21)-SUMIF(LandfillCapital!$A$3:$A$21,"CR",LandfillCapital!I$3:I$21)-SUMIF(LandfillCapital!$B$3:$B$21,"GH1",LandfillCapital!I$3:I$21)</f>
        <v>24840.918691006354</v>
      </c>
      <c r="J206" s="8">
        <f>SUM(LandfillCapital!J$3:J$21)-SUMIF(LandfillCapital!$B$3:$B$21,"TY3",LandfillCapital!J$3:J$21)-SUMIF(LandfillCapital!$B$3:$B$21,"GR3",LandfillCapital!J$3:J$21)-SUMIF(LandfillCapital!$A$3:$A$21,"CR",LandfillCapital!J$3:J$21)-SUMIF(LandfillCapital!$B$3:$B$21,"GH1",LandfillCapital!J$3:J$21)</f>
        <v>26292.187718236753</v>
      </c>
      <c r="K206" s="8">
        <f>SUM(LandfillCapital!K$3:K$21)-SUMIF(LandfillCapital!$B$3:$B$21,"TY3",LandfillCapital!K$3:K$21)-SUMIF(LandfillCapital!$B$3:$B$21,"GR3",LandfillCapital!K$3:K$21)-SUMIF(LandfillCapital!$A$3:$A$21,"CR",LandfillCapital!K$3:K$21)-SUMIF(LandfillCapital!$B$3:$B$21,"GH1",LandfillCapital!K$3:K$21)</f>
        <v>29228.87923249292</v>
      </c>
      <c r="L206" s="8">
        <f>SUM(LandfillCapital!L$3:L$21)-SUMIF(LandfillCapital!$B$3:$B$21,"TY3",LandfillCapital!L$3:L$21)-SUMIF(LandfillCapital!$B$3:$B$21,"GR3",LandfillCapital!L$3:L$21)-SUMIF(LandfillCapital!$A$3:$A$21,"CR",LandfillCapital!L$3:L$21)-SUMIF(LandfillCapital!$B$3:$B$21,"GH1",LandfillCapital!L$3:L$21)</f>
        <v>31953.261389398569</v>
      </c>
      <c r="M206" s="8">
        <f>SUM(LandfillCapital!M$3:M$21)-SUMIF(LandfillCapital!$B$3:$B$21,"TY3",LandfillCapital!M$3:M$21)-SUMIF(LandfillCapital!$B$3:$B$21,"GR3",LandfillCapital!M$3:M$21)-SUMIF(LandfillCapital!$A$3:$A$21,"CR",LandfillCapital!M$3:M$21)-SUMIF(LandfillCapital!$B$3:$B$21,"GH1",LandfillCapital!M$3:M$21)</f>
        <v>35379.36877221123</v>
      </c>
      <c r="N206" s="8">
        <f>SUM(LandfillCapital!N$3:N$21)-SUMIF(LandfillCapital!$B$3:$B$21,"TY3",LandfillCapital!N$3:N$21)-SUMIF(LandfillCapital!$B$3:$B$21,"GR3",LandfillCapital!N$3:N$21)-SUMIF(LandfillCapital!$A$3:$A$21,"CR",LandfillCapital!N$3:N$21)-SUMIF(LandfillCapital!$B$3:$B$21,"GH1",LandfillCapital!N$3:N$21)</f>
        <v>37556.620571750653</v>
      </c>
      <c r="O206" s="8">
        <f>SUM(LandfillCapital!O$3:O$21)-SUMIF(LandfillCapital!$B$3:$B$21,"TY3",LandfillCapital!O$3:O$21)-SUMIF(LandfillCapital!$B$3:$B$21,"GR3",LandfillCapital!O$3:O$21)-SUMIF(LandfillCapital!$A$3:$A$21,"CR",LandfillCapital!O$3:O$21)-SUMIF(LandfillCapital!$B$3:$B$21,"GH1",LandfillCapital!O$3:O$21)</f>
        <v>39075.560782020271</v>
      </c>
      <c r="P206" s="8">
        <f>SUM(LandfillCapital!P$3:P$21)-SUMIF(LandfillCapital!$B$3:$B$21,"TY3",LandfillCapital!P$3:P$21)-SUMIF(LandfillCapital!$B$3:$B$21,"GR3",LandfillCapital!P$3:P$21)-SUMIF(LandfillCapital!$A$3:$A$21,"CR",LandfillCapital!P$3:P$21)-SUMIF(LandfillCapital!$B$3:$B$21,"GH1",LandfillCapital!P$3:P$21)</f>
        <v>42331.011719716225</v>
      </c>
      <c r="Q206" s="8">
        <f>SUM(LandfillCapital!Q$3:Q$21)-SUMIF(LandfillCapital!$B$3:$B$21,"TY3",LandfillCapital!Q$3:Q$21)-SUMIF(LandfillCapital!$B$3:$B$21,"GR3",LandfillCapital!Q$3:Q$21)-SUMIF(LandfillCapital!$A$3:$A$21,"CR",LandfillCapital!Q$3:Q$21)-SUMIF(LandfillCapital!$B$3:$B$21,"GH1",LandfillCapital!Q$3:Q$21)</f>
        <v>45871.64511989602</v>
      </c>
      <c r="R206" s="8">
        <f>SUM(LandfillCapital!R$3:R$21)-SUMIF(LandfillCapital!$B$3:$B$21,"TY3",LandfillCapital!R$3:R$21)-SUMIF(LandfillCapital!$B$3:$B$21,"GR3",LandfillCapital!R$3:R$21)-SUMIF(LandfillCapital!$A$3:$A$21,"CR",LandfillCapital!R$3:R$21)-SUMIF(LandfillCapital!$B$3:$B$21,"GH1",LandfillCapital!R$3:R$21)</f>
        <v>53264.112386336725</v>
      </c>
      <c r="S206" s="8">
        <f>SUM(LandfillCapital!S$3:S$21)-SUMIF(LandfillCapital!$B$3:$B$21,"TY3",LandfillCapital!S$3:S$21)-SUMIF(LandfillCapital!$B$3:$B$21,"GR3",LandfillCapital!S$3:S$21)-SUMIF(LandfillCapital!$A$3:$A$21,"CR",LandfillCapital!S$3:S$21)-SUMIF(LandfillCapital!$B$3:$B$21,"GH1",LandfillCapital!S$3:S$21)</f>
        <v>58633.380662539712</v>
      </c>
      <c r="T206" s="8">
        <f>SUM(LandfillCapital!T$3:T$21)-SUMIF(LandfillCapital!$B$3:$B$21,"TY3",LandfillCapital!T$3:T$21)-SUMIF(LandfillCapital!$B$3:$B$21,"GR3",LandfillCapital!T$3:T$21)-SUMIF(LandfillCapital!$A$3:$A$21,"CR",LandfillCapital!T$3:T$21)-SUMIF(LandfillCapital!$B$3:$B$21,"GH1",LandfillCapital!T$3:T$21)</f>
        <v>62149.828455156188</v>
      </c>
      <c r="U206" s="8">
        <f>SUM(LandfillCapital!U$3:U$21)-SUMIF(LandfillCapital!$B$3:$B$21,"TY3",LandfillCapital!U$3:U$21)-SUMIF(LandfillCapital!$B$3:$B$21,"GR3",LandfillCapital!U$3:U$21)-SUMIF(LandfillCapital!$A$3:$A$21,"CR",LandfillCapital!U$3:U$21)-SUMIF(LandfillCapital!$B$3:$B$21,"GH1",LandfillCapital!U$3:U$21)</f>
        <v>62659.74010529463</v>
      </c>
      <c r="V206" s="8">
        <f>SUM(LandfillCapital!V$3:V$21)-SUMIF(LandfillCapital!$B$3:$B$21,"TY3",LandfillCapital!V$3:V$21)-SUMIF(LandfillCapital!$B$3:$B$21,"GR3",LandfillCapital!V$3:V$21)-SUMIF(LandfillCapital!$A$3:$A$21,"CR",LandfillCapital!V$3:V$21)-SUMIF(LandfillCapital!$B$3:$B$21,"GH1",LandfillCapital!V$3:V$21)</f>
        <v>71184.238205552741</v>
      </c>
      <c r="W206" s="8">
        <f>SUM(LandfillCapital!W$3:W$21)-SUMIF(LandfillCapital!$B$3:$B$21,"TY3",LandfillCapital!W$3:W$21)-SUMIF(LandfillCapital!$B$3:$B$21,"GR3",LandfillCapital!W$3:W$21)-SUMIF(LandfillCapital!$A$3:$A$21,"CR",LandfillCapital!W$3:W$21)-SUMIF(LandfillCapital!$B$3:$B$21,"GH1",LandfillCapital!W$3:W$21)</f>
        <v>79849.457280907693</v>
      </c>
      <c r="X206" s="8">
        <f>SUM(LandfillCapital!X$3:X$21)-SUMIF(LandfillCapital!$B$3:$B$21,"TY3",LandfillCapital!X$3:X$21)-SUMIF(LandfillCapital!$B$3:$B$21,"GR3",LandfillCapital!X$3:X$21)-SUMIF(LandfillCapital!$A$3:$A$21,"CR",LandfillCapital!X$3:X$21)-SUMIF(LandfillCapital!$B$3:$B$21,"GH1",LandfillCapital!X$3:X$21)</f>
        <v>80430.806401993599</v>
      </c>
      <c r="Y206" s="8">
        <f>SUM(LandfillCapital!Y$3:Y$21)-SUMIF(LandfillCapital!$B$3:$B$21,"TY3",LandfillCapital!Y$3:Y$21)-SUMIF(LandfillCapital!$B$3:$B$21,"GR3",LandfillCapital!Y$3:Y$21)-SUMIF(LandfillCapital!$A$3:$A$21,"CR",LandfillCapital!Y$3:Y$21)-SUMIF(LandfillCapital!$B$3:$B$21,"GH1",LandfillCapital!Y$3:Y$21)</f>
        <v>87084.018215710181</v>
      </c>
      <c r="Z206" s="8">
        <f>SUM(LandfillCapital!Z$3:Z$21)-SUMIF(LandfillCapital!$B$3:$B$21,"TY3",LandfillCapital!Z$3:Z$21)-SUMIF(LandfillCapital!$B$3:$B$21,"GR3",LandfillCapital!Z$3:Z$21)-SUMIF(LandfillCapital!$A$3:$A$21,"CR",LandfillCapital!Z$3:Z$21)-SUMIF(LandfillCapital!$B$3:$B$21,"GH1",LandfillCapital!Z$3:Z$21)</f>
        <v>88161.323739031068</v>
      </c>
      <c r="AA206" s="8">
        <f>SUM(LandfillCapital!AA$3:AA$21)-SUMIF(LandfillCapital!$B$3:$B$21,"TY3",LandfillCapital!AA$3:AA$21)-SUMIF(LandfillCapital!$B$3:$B$21,"GR3",LandfillCapital!AA$3:AA$21)-SUMIF(LandfillCapital!$A$3:$A$21,"CR",LandfillCapital!AA$3:AA$21)-SUMIF(LandfillCapital!$B$3:$B$21,"GH1",LandfillCapital!AA$3:AA$21)</f>
        <v>89677.163063648244</v>
      </c>
      <c r="AB206" s="8">
        <f>SUM(LandfillCapital!AB$3:AB$21)-SUMIF(LandfillCapital!$B$3:$B$21,"TY3",LandfillCapital!AB$3:AB$21)-SUMIF(LandfillCapital!$B$3:$B$21,"GR3",LandfillCapital!AB$3:AB$21)-SUMIF(LandfillCapital!$A$3:$A$21,"CR",LandfillCapital!AB$3:AB$21)-SUMIF(LandfillCapital!$B$3:$B$21,"GH1",LandfillCapital!AB$3:AB$21)</f>
        <v>91369.935787397379</v>
      </c>
      <c r="AC206" s="8">
        <f>SUM(LandfillCapital!AC$3:AC$21)-SUMIF(LandfillCapital!$B$3:$B$21,"TY3",LandfillCapital!AC$3:AC$21)-SUMIF(LandfillCapital!$B$3:$B$21,"GR3",LandfillCapital!AC$3:AC$21)-SUMIF(LandfillCapital!$A$3:$A$21,"CR",LandfillCapital!AC$3:AC$21)-SUMIF(LandfillCapital!$B$3:$B$21,"GH1",LandfillCapital!AC$3:AC$21)</f>
        <v>91568.419084691297</v>
      </c>
      <c r="AD206" s="8">
        <f>SUM(LandfillCapital!AD$3:AD$21)-SUMIF(LandfillCapital!$B$3:$B$21,"TY3",LandfillCapital!AD$3:AD$21)-SUMIF(LandfillCapital!$B$3:$B$21,"GR3",LandfillCapital!AD$3:AD$21)-SUMIF(LandfillCapital!$A$3:$A$21,"CR",LandfillCapital!AD$3:AD$21)-SUMIF(LandfillCapital!$B$3:$B$21,"GH1",LandfillCapital!AD$3:AD$21)</f>
        <v>92323.185832134521</v>
      </c>
      <c r="AE206" s="8">
        <f>SUM(LandfillCapital!AE$3:AE$21)-SUMIF(LandfillCapital!$B$3:$B$21,"TY3",LandfillCapital!AE$3:AE$21)-SUMIF(LandfillCapital!$B$3:$B$21,"GR3",LandfillCapital!AE$3:AE$21)-SUMIF(LandfillCapital!$A$3:$A$21,"CR",LandfillCapital!AE$3:AE$21)-SUMIF(LandfillCapital!$B$3:$B$21,"GH1",LandfillCapital!AE$3:AE$21)</f>
        <v>33235.315334000567</v>
      </c>
      <c r="AF206" s="8">
        <f>SUM(LandfillCapital!AF$3:AF$21)-SUMIF(LandfillCapital!$B$3:$B$21,"TY3",LandfillCapital!AF$3:AF$21)-SUMIF(LandfillCapital!$B$3:$B$21,"GR3",LandfillCapital!AF$3:AF$21)-SUMIF(LandfillCapital!$A$3:$A$21,"CR",LandfillCapital!AF$3:AF$21)-SUMIF(LandfillCapital!$B$3:$B$21,"GH1",LandfillCapital!AF$3:AF$21)</f>
        <v>30565.689397505234</v>
      </c>
      <c r="AG206" s="8">
        <f>SUM(LandfillCapital!AG$3:AG$21)-SUMIF(LandfillCapital!$B$3:$B$21,"TY3",LandfillCapital!AG$3:AG$21)-SUMIF(LandfillCapital!$B$3:$B$21,"GR3",LandfillCapital!AG$3:AG$21)-SUMIF(LandfillCapital!$A$3:$A$21,"CR",LandfillCapital!AG$3:AG$21)-SUMIF(LandfillCapital!$B$3:$B$21,"GH1",LandfillCapital!AG$3:AG$21)</f>
        <v>29380.266654661242</v>
      </c>
    </row>
    <row r="207" spans="2:33" x14ac:dyDescent="0.3">
      <c r="B207" s="24" t="str">
        <f t="shared" si="109"/>
        <v>Retire TY GR and CR</v>
      </c>
      <c r="C207" s="23">
        <f t="shared" si="108"/>
        <v>559.5351666227358</v>
      </c>
      <c r="D207" s="8">
        <f>SUM(LandfillCapital!D$3:D$21)-SUMIF(LandfillCapital!$B$3:$B$21,"TY3",LandfillCapital!D$3:D$21)-SUMIF(LandfillCapital!$A$3:$A$21,"GR",LandfillCapital!D$3:D$21)-SUMIF(LandfillCapital!$A$3:$A$21,"CR",LandfillCapital!D$3:D$21)</f>
        <v>0</v>
      </c>
      <c r="E207" s="8">
        <f>SUM(LandfillCapital!E$3:E$21)-SUMIF(LandfillCapital!$B$3:$B$21,"TY3",LandfillCapital!E$3:E$21)-SUMIF(LandfillCapital!$A$3:$A$21,"GR",LandfillCapital!E$3:E$21)-SUMIF(LandfillCapital!$A$3:$A$21,"CR",LandfillCapital!E$3:E$21)</f>
        <v>0</v>
      </c>
      <c r="F207" s="8">
        <f>SUM(LandfillCapital!F$3:F$21)-SUMIF(LandfillCapital!$B$3:$B$21,"TY3",LandfillCapital!F$3:F$21)-SUMIF(LandfillCapital!$A$3:$A$21,"GR",LandfillCapital!F$3:F$21)-SUMIF(LandfillCapital!$A$3:$A$21,"CR",LandfillCapital!F$3:F$21)</f>
        <v>0</v>
      </c>
      <c r="G207" s="8">
        <f>SUM(LandfillCapital!G$3:G$21)-SUMIF(LandfillCapital!$B$3:$B$21,"TY3",LandfillCapital!G$3:G$21)-SUMIF(LandfillCapital!$A$3:$A$21,"GR",LandfillCapital!G$3:G$21)-SUMIF(LandfillCapital!$A$3:$A$21,"CR",LandfillCapital!G$3:G$21)</f>
        <v>0</v>
      </c>
      <c r="H207" s="8">
        <f>SUM(LandfillCapital!H$3:H$21)-SUMIF(LandfillCapital!$B$3:$B$21,"TY3",LandfillCapital!H$3:H$21)-SUMIF(LandfillCapital!$A$3:$A$21,"GR",LandfillCapital!H$3:H$21)-SUMIF(LandfillCapital!$A$3:$A$21,"CR",LandfillCapital!H$3:H$21)</f>
        <v>0</v>
      </c>
      <c r="I207" s="8">
        <f>SUM(LandfillCapital!I$3:I$21)-SUMIF(LandfillCapital!$B$3:$B$21,"TY3",LandfillCapital!I$3:I$21)-SUMIF(LandfillCapital!$A$3:$A$21,"GR",LandfillCapital!I$3:I$21)-SUMIF(LandfillCapital!$A$3:$A$21,"CR",LandfillCapital!I$3:I$21)</f>
        <v>30461.275640427113</v>
      </c>
      <c r="J207" s="8">
        <f>SUM(LandfillCapital!J$3:J$21)-SUMIF(LandfillCapital!$B$3:$B$21,"TY3",LandfillCapital!J$3:J$21)-SUMIF(LandfillCapital!$A$3:$A$21,"GR",LandfillCapital!J$3:J$21)-SUMIF(LandfillCapital!$A$3:$A$21,"CR",LandfillCapital!J$3:J$21)</f>
        <v>32280.171294813059</v>
      </c>
      <c r="K207" s="8">
        <f>SUM(LandfillCapital!K$3:K$21)-SUMIF(LandfillCapital!$B$3:$B$21,"TY3",LandfillCapital!K$3:K$21)-SUMIF(LandfillCapital!$A$3:$A$21,"GR",LandfillCapital!K$3:K$21)-SUMIF(LandfillCapital!$A$3:$A$21,"CR",LandfillCapital!K$3:K$21)</f>
        <v>35795.09292259498</v>
      </c>
      <c r="L207" s="8">
        <f>SUM(LandfillCapital!L$3:L$21)-SUMIF(LandfillCapital!$B$3:$B$21,"TY3",LandfillCapital!L$3:L$21)-SUMIF(LandfillCapital!$A$3:$A$21,"GR",LandfillCapital!L$3:L$21)-SUMIF(LandfillCapital!$A$3:$A$21,"CR",LandfillCapital!L$3:L$21)</f>
        <v>39323.893323091324</v>
      </c>
      <c r="M207" s="8">
        <f>SUM(LandfillCapital!M$3:M$21)-SUMIF(LandfillCapital!$B$3:$B$21,"TY3",LandfillCapital!M$3:M$21)-SUMIF(LandfillCapital!$A$3:$A$21,"GR",LandfillCapital!M$3:M$21)-SUMIF(LandfillCapital!$A$3:$A$21,"CR",LandfillCapital!M$3:M$21)</f>
        <v>43463.956071208995</v>
      </c>
      <c r="N207" s="8">
        <f>SUM(LandfillCapital!N$3:N$21)-SUMIF(LandfillCapital!$B$3:$B$21,"TY3",LandfillCapital!N$3:N$21)-SUMIF(LandfillCapital!$A$3:$A$21,"GR",LandfillCapital!N$3:N$21)-SUMIF(LandfillCapital!$A$3:$A$21,"CR",LandfillCapital!N$3:N$21)</f>
        <v>46318.087491947022</v>
      </c>
      <c r="O207" s="8">
        <f>SUM(LandfillCapital!O$3:O$21)-SUMIF(LandfillCapital!$B$3:$B$21,"TY3",LandfillCapital!O$3:O$21)-SUMIF(LandfillCapital!$A$3:$A$21,"GR",LandfillCapital!O$3:O$21)-SUMIF(LandfillCapital!$A$3:$A$21,"CR",LandfillCapital!O$3:O$21)</f>
        <v>48294.75314611716</v>
      </c>
      <c r="P207" s="8">
        <f>SUM(LandfillCapital!P$3:P$21)-SUMIF(LandfillCapital!$B$3:$B$21,"TY3",LandfillCapital!P$3:P$21)-SUMIF(LandfillCapital!$A$3:$A$21,"GR",LandfillCapital!P$3:P$21)-SUMIF(LandfillCapital!$A$3:$A$21,"CR",LandfillCapital!P$3:P$21)</f>
        <v>52037.894450807522</v>
      </c>
      <c r="Q207" s="8">
        <f>SUM(LandfillCapital!Q$3:Q$21)-SUMIF(LandfillCapital!$B$3:$B$21,"TY3",LandfillCapital!Q$3:Q$21)-SUMIF(LandfillCapital!$A$3:$A$21,"GR",LandfillCapital!Q$3:Q$21)-SUMIF(LandfillCapital!$A$3:$A$21,"CR",LandfillCapital!Q$3:Q$21)</f>
        <v>56661.661727300656</v>
      </c>
      <c r="R207" s="8">
        <f>SUM(LandfillCapital!R$3:R$21)-SUMIF(LandfillCapital!$B$3:$B$21,"TY3",LandfillCapital!R$3:R$21)-SUMIF(LandfillCapital!$A$3:$A$21,"GR",LandfillCapital!R$3:R$21)-SUMIF(LandfillCapital!$A$3:$A$21,"CR",LandfillCapital!R$3:R$21)</f>
        <v>65772.391226747161</v>
      </c>
      <c r="S207" s="8">
        <f>SUM(LandfillCapital!S$3:S$21)-SUMIF(LandfillCapital!$B$3:$B$21,"TY3",LandfillCapital!S$3:S$21)-SUMIF(LandfillCapital!$A$3:$A$21,"GR",LandfillCapital!S$3:S$21)-SUMIF(LandfillCapital!$A$3:$A$21,"CR",LandfillCapital!S$3:S$21)</f>
        <v>72913.901031562986</v>
      </c>
      <c r="T207" s="8">
        <f>SUM(LandfillCapital!T$3:T$21)-SUMIF(LandfillCapital!$B$3:$B$21,"TY3",LandfillCapital!T$3:T$21)-SUMIF(LandfillCapital!$A$3:$A$21,"GR",LandfillCapital!T$3:T$21)-SUMIF(LandfillCapital!$A$3:$A$21,"CR",LandfillCapital!T$3:T$21)</f>
        <v>77588.823925069562</v>
      </c>
      <c r="U207" s="8">
        <f>SUM(LandfillCapital!U$3:U$21)-SUMIF(LandfillCapital!$B$3:$B$21,"TY3",LandfillCapital!U$3:U$21)-SUMIF(LandfillCapital!$A$3:$A$21,"GR",LandfillCapital!U$3:U$21)-SUMIF(LandfillCapital!$A$3:$A$21,"CR",LandfillCapital!U$3:U$21)</f>
        <v>78264.140651867914</v>
      </c>
      <c r="V207" s="8">
        <f>SUM(LandfillCapital!V$3:V$21)-SUMIF(LandfillCapital!$B$3:$B$21,"TY3",LandfillCapital!V$3:V$21)-SUMIF(LandfillCapital!$A$3:$A$21,"GR",LandfillCapital!V$3:V$21)-SUMIF(LandfillCapital!$A$3:$A$21,"CR",LandfillCapital!V$3:V$21)</f>
        <v>87456.73850977965</v>
      </c>
      <c r="W207" s="8">
        <f>SUM(LandfillCapital!W$3:W$21)-SUMIF(LandfillCapital!$B$3:$B$21,"TY3",LandfillCapital!W$3:W$21)-SUMIF(LandfillCapital!$A$3:$A$21,"GR",LandfillCapital!W$3:W$21)-SUMIF(LandfillCapital!$A$3:$A$21,"CR",LandfillCapital!W$3:W$21)</f>
        <v>96709.932427990148</v>
      </c>
      <c r="X207" s="8">
        <f>SUM(LandfillCapital!X$3:X$21)-SUMIF(LandfillCapital!$B$3:$B$21,"TY3",LandfillCapital!X$3:X$21)-SUMIF(LandfillCapital!$A$3:$A$21,"GR",LandfillCapital!X$3:X$21)-SUMIF(LandfillCapital!$A$3:$A$21,"CR",LandfillCapital!X$3:X$21)</f>
        <v>97762.761719679154</v>
      </c>
      <c r="Y207" s="8">
        <f>SUM(LandfillCapital!Y$3:Y$21)-SUMIF(LandfillCapital!$B$3:$B$21,"TY3",LandfillCapital!Y$3:Y$21)-SUMIF(LandfillCapital!$A$3:$A$21,"GR",LandfillCapital!Y$3:Y$21)-SUMIF(LandfillCapital!$A$3:$A$21,"CR",LandfillCapital!Y$3:Y$21)</f>
        <v>104940.2689880721</v>
      </c>
      <c r="Z207" s="8">
        <f>SUM(LandfillCapital!Z$3:Z$21)-SUMIF(LandfillCapital!$B$3:$B$21,"TY3",LandfillCapital!Z$3:Z$21)-SUMIF(LandfillCapital!$A$3:$A$21,"GR",LandfillCapital!Z$3:Z$21)-SUMIF(LandfillCapital!$A$3:$A$21,"CR",LandfillCapital!Z$3:Z$21)</f>
        <v>106709.03999647166</v>
      </c>
      <c r="AA207" s="8">
        <f>SUM(LandfillCapital!AA$3:AA$21)-SUMIF(LandfillCapital!$B$3:$B$21,"TY3",LandfillCapital!AA$3:AA$21)-SUMIF(LandfillCapital!$A$3:$A$21,"GR",LandfillCapital!AA$3:AA$21)-SUMIF(LandfillCapital!$A$3:$A$21,"CR",LandfillCapital!AA$3:AA$21)</f>
        <v>109049.42501631551</v>
      </c>
      <c r="AB207" s="8">
        <f>SUM(LandfillCapital!AB$3:AB$21)-SUMIF(LandfillCapital!$B$3:$B$21,"TY3",LandfillCapital!AB$3:AB$21)-SUMIF(LandfillCapital!$A$3:$A$21,"GR",LandfillCapital!AB$3:AB$21)-SUMIF(LandfillCapital!$A$3:$A$21,"CR",LandfillCapital!AB$3:AB$21)</f>
        <v>111623.54252549789</v>
      </c>
      <c r="AC207" s="8">
        <f>SUM(LandfillCapital!AC$3:AC$21)-SUMIF(LandfillCapital!$B$3:$B$21,"TY3",LandfillCapital!AC$3:AC$21)-SUMIF(LandfillCapital!$A$3:$A$21,"GR",LandfillCapital!AC$3:AC$21)-SUMIF(LandfillCapital!$A$3:$A$21,"CR",LandfillCapital!AC$3:AC$21)</f>
        <v>112754.2955112817</v>
      </c>
      <c r="AD207" s="8">
        <f>SUM(LandfillCapital!AD$3:AD$21)-SUMIF(LandfillCapital!$B$3:$B$21,"TY3",LandfillCapital!AD$3:AD$21)-SUMIF(LandfillCapital!$A$3:$A$21,"GR",LandfillCapital!AD$3:AD$21)-SUMIF(LandfillCapital!$A$3:$A$21,"CR",LandfillCapital!AD$3:AD$21)</f>
        <v>114015.57919228512</v>
      </c>
      <c r="AE207" s="8">
        <f>SUM(LandfillCapital!AE$3:AE$21)-SUMIF(LandfillCapital!$B$3:$B$21,"TY3",LandfillCapital!AE$3:AE$21)-SUMIF(LandfillCapital!$A$3:$A$21,"GR",LandfillCapital!AE$3:AE$21)-SUMIF(LandfillCapital!$A$3:$A$21,"CR",LandfillCapital!AE$3:AE$21)</f>
        <v>35726.934084941211</v>
      </c>
      <c r="AF207" s="8">
        <f>SUM(LandfillCapital!AF$3:AF$21)-SUMIF(LandfillCapital!$B$3:$B$21,"TY3",LandfillCapital!AF$3:AF$21)-SUMIF(LandfillCapital!$A$3:$A$21,"GR",LandfillCapital!AF$3:AF$21)-SUMIF(LandfillCapital!$A$3:$A$21,"CR",LandfillCapital!AF$3:AF$21)</f>
        <v>32420.002292353609</v>
      </c>
      <c r="AG207" s="8">
        <f>SUM(LandfillCapital!AG$3:AG$21)-SUMIF(LandfillCapital!$B$3:$B$21,"TY3",LandfillCapital!AG$3:AG$21)-SUMIF(LandfillCapital!$A$3:$A$21,"GR",LandfillCapital!AG$3:AG$21)-SUMIF(LandfillCapital!$A$3:$A$21,"CR",LandfillCapital!AG$3:AG$21)</f>
        <v>31080.624240568955</v>
      </c>
    </row>
    <row r="208" spans="2:33" x14ac:dyDescent="0.3">
      <c r="B208" s="24" t="str">
        <f t="shared" si="109"/>
        <v>Retire TY GR CR and MC4</v>
      </c>
      <c r="C208" s="23">
        <f t="shared" si="108"/>
        <v>559.5351666227358</v>
      </c>
      <c r="D208" s="8">
        <f>SUM(LandfillCapital!D$3:D$21)-SUMIF(LandfillCapital!$B$3:$B$21,"TY3",LandfillCapital!D$3:D$21)-SUMIF(LandfillCapital!$A$3:$A$21,"GR",LandfillCapital!D$3:D$21)-SUMIF(LandfillCapital!$A$3:$A$21,"CR",LandfillCapital!D$3:D$21)-SUMIF(LandfillCapital!$B$3:$B$21,"MC4",LandfillCapital!D$3:D$21)</f>
        <v>0</v>
      </c>
      <c r="E208" s="8">
        <f>SUM(LandfillCapital!E$3:E$21)-SUMIF(LandfillCapital!$B$3:$B$21,"TY3",LandfillCapital!E$3:E$21)-SUMIF(LandfillCapital!$A$3:$A$21,"GR",LandfillCapital!E$3:E$21)-SUMIF(LandfillCapital!$A$3:$A$21,"CR",LandfillCapital!E$3:E$21)-SUMIF(LandfillCapital!$B$3:$B$21,"MC4",LandfillCapital!E$3:E$21)</f>
        <v>0</v>
      </c>
      <c r="F208" s="8">
        <f>SUM(LandfillCapital!F$3:F$21)-SUMIF(LandfillCapital!$B$3:$B$21,"TY3",LandfillCapital!F$3:F$21)-SUMIF(LandfillCapital!$A$3:$A$21,"GR",LandfillCapital!F$3:F$21)-SUMIF(LandfillCapital!$A$3:$A$21,"CR",LandfillCapital!F$3:F$21)-SUMIF(LandfillCapital!$B$3:$B$21,"MC4",LandfillCapital!F$3:F$21)</f>
        <v>0</v>
      </c>
      <c r="G208" s="8">
        <f>SUM(LandfillCapital!G$3:G$21)-SUMIF(LandfillCapital!$B$3:$B$21,"TY3",LandfillCapital!G$3:G$21)-SUMIF(LandfillCapital!$A$3:$A$21,"GR",LandfillCapital!G$3:G$21)-SUMIF(LandfillCapital!$A$3:$A$21,"CR",LandfillCapital!G$3:G$21)-SUMIF(LandfillCapital!$B$3:$B$21,"MC4",LandfillCapital!G$3:G$21)</f>
        <v>0</v>
      </c>
      <c r="H208" s="8">
        <f>SUM(LandfillCapital!H$3:H$21)-SUMIF(LandfillCapital!$B$3:$B$21,"TY3",LandfillCapital!H$3:H$21)-SUMIF(LandfillCapital!$A$3:$A$21,"GR",LandfillCapital!H$3:H$21)-SUMIF(LandfillCapital!$A$3:$A$21,"CR",LandfillCapital!H$3:H$21)-SUMIF(LandfillCapital!$B$3:$B$21,"MC4",LandfillCapital!H$3:H$21)</f>
        <v>0</v>
      </c>
      <c r="I208" s="8">
        <f>SUM(LandfillCapital!I$3:I$21)-SUMIF(LandfillCapital!$B$3:$B$21,"TY3",LandfillCapital!I$3:I$21)-SUMIF(LandfillCapital!$A$3:$A$21,"GR",LandfillCapital!I$3:I$21)-SUMIF(LandfillCapital!$A$3:$A$21,"CR",LandfillCapital!I$3:I$21)-SUMIF(LandfillCapital!$B$3:$B$21,"MC4",LandfillCapital!I$3:I$21)</f>
        <v>30461.275640427113</v>
      </c>
      <c r="J208" s="8">
        <f>SUM(LandfillCapital!J$3:J$21)-SUMIF(LandfillCapital!$B$3:$B$21,"TY3",LandfillCapital!J$3:J$21)-SUMIF(LandfillCapital!$A$3:$A$21,"GR",LandfillCapital!J$3:J$21)-SUMIF(LandfillCapital!$A$3:$A$21,"CR",LandfillCapital!J$3:J$21)-SUMIF(LandfillCapital!$B$3:$B$21,"MC4",LandfillCapital!J$3:J$21)</f>
        <v>32280.171294813059</v>
      </c>
      <c r="K208" s="8">
        <f>SUM(LandfillCapital!K$3:K$21)-SUMIF(LandfillCapital!$B$3:$B$21,"TY3",LandfillCapital!K$3:K$21)-SUMIF(LandfillCapital!$A$3:$A$21,"GR",LandfillCapital!K$3:K$21)-SUMIF(LandfillCapital!$A$3:$A$21,"CR",LandfillCapital!K$3:K$21)-SUMIF(LandfillCapital!$B$3:$B$21,"MC4",LandfillCapital!K$3:K$21)</f>
        <v>35795.09292259498</v>
      </c>
      <c r="L208" s="8">
        <f>SUM(LandfillCapital!L$3:L$21)-SUMIF(LandfillCapital!$B$3:$B$21,"TY3",LandfillCapital!L$3:L$21)-SUMIF(LandfillCapital!$A$3:$A$21,"GR",LandfillCapital!L$3:L$21)-SUMIF(LandfillCapital!$A$3:$A$21,"CR",LandfillCapital!L$3:L$21)-SUMIF(LandfillCapital!$B$3:$B$21,"MC4",LandfillCapital!L$3:L$21)</f>
        <v>39323.893323091324</v>
      </c>
      <c r="M208" s="8">
        <f>SUM(LandfillCapital!M$3:M$21)-SUMIF(LandfillCapital!$B$3:$B$21,"TY3",LandfillCapital!M$3:M$21)-SUMIF(LandfillCapital!$A$3:$A$21,"GR",LandfillCapital!M$3:M$21)-SUMIF(LandfillCapital!$A$3:$A$21,"CR",LandfillCapital!M$3:M$21)-SUMIF(LandfillCapital!$B$3:$B$21,"MC4",LandfillCapital!M$3:M$21)</f>
        <v>43463.956071208995</v>
      </c>
      <c r="N208" s="8">
        <f>SUM(LandfillCapital!N$3:N$21)-SUMIF(LandfillCapital!$B$3:$B$21,"TY3",LandfillCapital!N$3:N$21)-SUMIF(LandfillCapital!$A$3:$A$21,"GR",LandfillCapital!N$3:N$21)-SUMIF(LandfillCapital!$A$3:$A$21,"CR",LandfillCapital!N$3:N$21)-SUMIF(LandfillCapital!$B$3:$B$21,"MC4",LandfillCapital!N$3:N$21)</f>
        <v>46318.087491947022</v>
      </c>
      <c r="O208" s="8">
        <f>SUM(LandfillCapital!O$3:O$21)-SUMIF(LandfillCapital!$B$3:$B$21,"TY3",LandfillCapital!O$3:O$21)-SUMIF(LandfillCapital!$A$3:$A$21,"GR",LandfillCapital!O$3:O$21)-SUMIF(LandfillCapital!$A$3:$A$21,"CR",LandfillCapital!O$3:O$21)-SUMIF(LandfillCapital!$B$3:$B$21,"MC4",LandfillCapital!O$3:O$21)</f>
        <v>48294.75314611716</v>
      </c>
      <c r="P208" s="8">
        <f>SUM(LandfillCapital!P$3:P$21)-SUMIF(LandfillCapital!$B$3:$B$21,"TY3",LandfillCapital!P$3:P$21)-SUMIF(LandfillCapital!$A$3:$A$21,"GR",LandfillCapital!P$3:P$21)-SUMIF(LandfillCapital!$A$3:$A$21,"CR",LandfillCapital!P$3:P$21)-SUMIF(LandfillCapital!$B$3:$B$21,"MC4",LandfillCapital!P$3:P$21)</f>
        <v>52037.894450807522</v>
      </c>
      <c r="Q208" s="8">
        <f>SUM(LandfillCapital!Q$3:Q$21)-SUMIF(LandfillCapital!$B$3:$B$21,"TY3",LandfillCapital!Q$3:Q$21)-SUMIF(LandfillCapital!$A$3:$A$21,"GR",LandfillCapital!Q$3:Q$21)-SUMIF(LandfillCapital!$A$3:$A$21,"CR",LandfillCapital!Q$3:Q$21)-SUMIF(LandfillCapital!$B$3:$B$21,"MC4",LandfillCapital!Q$3:Q$21)</f>
        <v>56661.661727300656</v>
      </c>
      <c r="R208" s="8">
        <f>SUM(LandfillCapital!R$3:R$21)-SUMIF(LandfillCapital!$B$3:$B$21,"TY3",LandfillCapital!R$3:R$21)-SUMIF(LandfillCapital!$A$3:$A$21,"GR",LandfillCapital!R$3:R$21)-SUMIF(LandfillCapital!$A$3:$A$21,"CR",LandfillCapital!R$3:R$21)-SUMIF(LandfillCapital!$B$3:$B$21,"MC4",LandfillCapital!R$3:R$21)</f>
        <v>65772.391226747161</v>
      </c>
      <c r="S208" s="8">
        <f>SUM(LandfillCapital!S$3:S$21)-SUMIF(LandfillCapital!$B$3:$B$21,"TY3",LandfillCapital!S$3:S$21)-SUMIF(LandfillCapital!$A$3:$A$21,"GR",LandfillCapital!S$3:S$21)-SUMIF(LandfillCapital!$A$3:$A$21,"CR",LandfillCapital!S$3:S$21)-SUMIF(LandfillCapital!$B$3:$B$21,"MC4",LandfillCapital!S$3:S$21)</f>
        <v>72913.901031562986</v>
      </c>
      <c r="T208" s="8">
        <f>SUM(LandfillCapital!T$3:T$21)-SUMIF(LandfillCapital!$B$3:$B$21,"TY3",LandfillCapital!T$3:T$21)-SUMIF(LandfillCapital!$A$3:$A$21,"GR",LandfillCapital!T$3:T$21)-SUMIF(LandfillCapital!$A$3:$A$21,"CR",LandfillCapital!T$3:T$21)-SUMIF(LandfillCapital!$B$3:$B$21,"MC4",LandfillCapital!T$3:T$21)</f>
        <v>77588.823925069562</v>
      </c>
      <c r="U208" s="8">
        <f>SUM(LandfillCapital!U$3:U$21)-SUMIF(LandfillCapital!$B$3:$B$21,"TY3",LandfillCapital!U$3:U$21)-SUMIF(LandfillCapital!$A$3:$A$21,"GR",LandfillCapital!U$3:U$21)-SUMIF(LandfillCapital!$A$3:$A$21,"CR",LandfillCapital!U$3:U$21)-SUMIF(LandfillCapital!$B$3:$B$21,"MC4",LandfillCapital!U$3:U$21)</f>
        <v>78264.140651867914</v>
      </c>
      <c r="V208" s="8">
        <f>SUM(LandfillCapital!V$3:V$21)-SUMIF(LandfillCapital!$B$3:$B$21,"TY3",LandfillCapital!V$3:V$21)-SUMIF(LandfillCapital!$A$3:$A$21,"GR",LandfillCapital!V$3:V$21)-SUMIF(LandfillCapital!$A$3:$A$21,"CR",LandfillCapital!V$3:V$21)-SUMIF(LandfillCapital!$B$3:$B$21,"MC4",LandfillCapital!V$3:V$21)</f>
        <v>87456.73850977965</v>
      </c>
      <c r="W208" s="8">
        <f>SUM(LandfillCapital!W$3:W$21)-SUMIF(LandfillCapital!$B$3:$B$21,"TY3",LandfillCapital!W$3:W$21)-SUMIF(LandfillCapital!$A$3:$A$21,"GR",LandfillCapital!W$3:W$21)-SUMIF(LandfillCapital!$A$3:$A$21,"CR",LandfillCapital!W$3:W$21)-SUMIF(LandfillCapital!$B$3:$B$21,"MC4",LandfillCapital!W$3:W$21)</f>
        <v>96709.932427990148</v>
      </c>
      <c r="X208" s="8">
        <f>SUM(LandfillCapital!X$3:X$21)-SUMIF(LandfillCapital!$B$3:$B$21,"TY3",LandfillCapital!X$3:X$21)-SUMIF(LandfillCapital!$A$3:$A$21,"GR",LandfillCapital!X$3:X$21)-SUMIF(LandfillCapital!$A$3:$A$21,"CR",LandfillCapital!X$3:X$21)-SUMIF(LandfillCapital!$B$3:$B$21,"MC4",LandfillCapital!X$3:X$21)</f>
        <v>97762.761719679154</v>
      </c>
      <c r="Y208" s="8">
        <f>SUM(LandfillCapital!Y$3:Y$21)-SUMIF(LandfillCapital!$B$3:$B$21,"TY3",LandfillCapital!Y$3:Y$21)-SUMIF(LandfillCapital!$A$3:$A$21,"GR",LandfillCapital!Y$3:Y$21)-SUMIF(LandfillCapital!$A$3:$A$21,"CR",LandfillCapital!Y$3:Y$21)-SUMIF(LandfillCapital!$B$3:$B$21,"MC4",LandfillCapital!Y$3:Y$21)</f>
        <v>104940.2689880721</v>
      </c>
      <c r="Z208" s="8">
        <f>SUM(LandfillCapital!Z$3:Z$21)-SUMIF(LandfillCapital!$B$3:$B$21,"TY3",LandfillCapital!Z$3:Z$21)-SUMIF(LandfillCapital!$A$3:$A$21,"GR",LandfillCapital!Z$3:Z$21)-SUMIF(LandfillCapital!$A$3:$A$21,"CR",LandfillCapital!Z$3:Z$21)-SUMIF(LandfillCapital!$B$3:$B$21,"MC4",LandfillCapital!Z$3:Z$21)</f>
        <v>106709.03999647166</v>
      </c>
      <c r="AA208" s="8">
        <f>SUM(LandfillCapital!AA$3:AA$21)-SUMIF(LandfillCapital!$B$3:$B$21,"TY3",LandfillCapital!AA$3:AA$21)-SUMIF(LandfillCapital!$A$3:$A$21,"GR",LandfillCapital!AA$3:AA$21)-SUMIF(LandfillCapital!$A$3:$A$21,"CR",LandfillCapital!AA$3:AA$21)-SUMIF(LandfillCapital!$B$3:$B$21,"MC4",LandfillCapital!AA$3:AA$21)</f>
        <v>109049.42501631551</v>
      </c>
      <c r="AB208" s="8">
        <f>SUM(LandfillCapital!AB$3:AB$21)-SUMIF(LandfillCapital!$B$3:$B$21,"TY3",LandfillCapital!AB$3:AB$21)-SUMIF(LandfillCapital!$A$3:$A$21,"GR",LandfillCapital!AB$3:AB$21)-SUMIF(LandfillCapital!$A$3:$A$21,"CR",LandfillCapital!AB$3:AB$21)-SUMIF(LandfillCapital!$B$3:$B$21,"MC4",LandfillCapital!AB$3:AB$21)</f>
        <v>111623.54252549789</v>
      </c>
      <c r="AC208" s="8">
        <f>SUM(LandfillCapital!AC$3:AC$21)-SUMIF(LandfillCapital!$B$3:$B$21,"TY3",LandfillCapital!AC$3:AC$21)-SUMIF(LandfillCapital!$A$3:$A$21,"GR",LandfillCapital!AC$3:AC$21)-SUMIF(LandfillCapital!$A$3:$A$21,"CR",LandfillCapital!AC$3:AC$21)-SUMIF(LandfillCapital!$B$3:$B$21,"MC4",LandfillCapital!AC$3:AC$21)</f>
        <v>112754.2955112817</v>
      </c>
      <c r="AD208" s="8">
        <f>SUM(LandfillCapital!AD$3:AD$21)-SUMIF(LandfillCapital!$B$3:$B$21,"TY3",LandfillCapital!AD$3:AD$21)-SUMIF(LandfillCapital!$A$3:$A$21,"GR",LandfillCapital!AD$3:AD$21)-SUMIF(LandfillCapital!$A$3:$A$21,"CR",LandfillCapital!AD$3:AD$21)-SUMIF(LandfillCapital!$B$3:$B$21,"MC4",LandfillCapital!AD$3:AD$21)</f>
        <v>114015.57919228512</v>
      </c>
      <c r="AE208" s="8">
        <f>SUM(LandfillCapital!AE$3:AE$21)-SUMIF(LandfillCapital!$B$3:$B$21,"TY3",LandfillCapital!AE$3:AE$21)-SUMIF(LandfillCapital!$A$3:$A$21,"GR",LandfillCapital!AE$3:AE$21)-SUMIF(LandfillCapital!$A$3:$A$21,"CR",LandfillCapital!AE$3:AE$21)-SUMIF(LandfillCapital!$B$3:$B$21,"MC4",LandfillCapital!AE$3:AE$21)</f>
        <v>35726.934084941211</v>
      </c>
      <c r="AF208" s="8">
        <f>SUM(LandfillCapital!AF$3:AF$21)-SUMIF(LandfillCapital!$B$3:$B$21,"TY3",LandfillCapital!AF$3:AF$21)-SUMIF(LandfillCapital!$A$3:$A$21,"GR",LandfillCapital!AF$3:AF$21)-SUMIF(LandfillCapital!$A$3:$A$21,"CR",LandfillCapital!AF$3:AF$21)-SUMIF(LandfillCapital!$B$3:$B$21,"MC4",LandfillCapital!AF$3:AF$21)</f>
        <v>32420.002292353609</v>
      </c>
      <c r="AG208" s="8">
        <f>SUM(LandfillCapital!AG$3:AG$21)-SUMIF(LandfillCapital!$B$3:$B$21,"TY3",LandfillCapital!AG$3:AG$21)-SUMIF(LandfillCapital!$A$3:$A$21,"GR",LandfillCapital!AG$3:AG$21)-SUMIF(LandfillCapital!$A$3:$A$21,"CR",LandfillCapital!AG$3:AG$21)-SUMIF(LandfillCapital!$B$3:$B$21,"MC4",LandfillCapital!AG$3:AG$21)</f>
        <v>31080.624240568955</v>
      </c>
    </row>
    <row r="209" spans="2:33" x14ac:dyDescent="0.3">
      <c r="B209" s="24" t="str">
        <f t="shared" si="109"/>
        <v>Retire TY GR CR and TC1</v>
      </c>
      <c r="C209" s="23">
        <f t="shared" si="108"/>
        <v>518.00328262362359</v>
      </c>
      <c r="D209" s="8">
        <f>SUM(LandfillCapital!D$3:D$21)-SUMIF(LandfillCapital!$B$3:$B$21,"TY3",LandfillCapital!D$3:D$21)-SUMIF(LandfillCapital!$A$3:$A$21,"GR",LandfillCapital!D$3:D$21)-SUMIF(LandfillCapital!$A$3:$A$21,"CR",LandfillCapital!D$3:D$21)-SUMIF(LandfillCapital!$B$3:$B$21,"TC1",LandfillCapital!D$3:D$21)</f>
        <v>0</v>
      </c>
      <c r="E209" s="8">
        <f>SUM(LandfillCapital!E$3:E$21)-SUMIF(LandfillCapital!$B$3:$B$21,"TY3",LandfillCapital!E$3:E$21)-SUMIF(LandfillCapital!$A$3:$A$21,"GR",LandfillCapital!E$3:E$21)-SUMIF(LandfillCapital!$A$3:$A$21,"CR",LandfillCapital!E$3:E$21)-SUMIF(LandfillCapital!$B$3:$B$21,"TC1",LandfillCapital!E$3:E$21)</f>
        <v>0</v>
      </c>
      <c r="F209" s="8">
        <f>SUM(LandfillCapital!F$3:F$21)-SUMIF(LandfillCapital!$B$3:$B$21,"TY3",LandfillCapital!F$3:F$21)-SUMIF(LandfillCapital!$A$3:$A$21,"GR",LandfillCapital!F$3:F$21)-SUMIF(LandfillCapital!$A$3:$A$21,"CR",LandfillCapital!F$3:F$21)-SUMIF(LandfillCapital!$B$3:$B$21,"TC1",LandfillCapital!F$3:F$21)</f>
        <v>0</v>
      </c>
      <c r="G209" s="8">
        <f>SUM(LandfillCapital!G$3:G$21)-SUMIF(LandfillCapital!$B$3:$B$21,"TY3",LandfillCapital!G$3:G$21)-SUMIF(LandfillCapital!$A$3:$A$21,"GR",LandfillCapital!G$3:G$21)-SUMIF(LandfillCapital!$A$3:$A$21,"CR",LandfillCapital!G$3:G$21)-SUMIF(LandfillCapital!$B$3:$B$21,"TC1",LandfillCapital!G$3:G$21)</f>
        <v>0</v>
      </c>
      <c r="H209" s="8">
        <f>SUM(LandfillCapital!H$3:H$21)-SUMIF(LandfillCapital!$B$3:$B$21,"TY3",LandfillCapital!H$3:H$21)-SUMIF(LandfillCapital!$A$3:$A$21,"GR",LandfillCapital!H$3:H$21)-SUMIF(LandfillCapital!$A$3:$A$21,"CR",LandfillCapital!H$3:H$21)-SUMIF(LandfillCapital!$B$3:$B$21,"TC1",LandfillCapital!H$3:H$21)</f>
        <v>0</v>
      </c>
      <c r="I209" s="8">
        <f>SUM(LandfillCapital!I$3:I$21)-SUMIF(LandfillCapital!$B$3:$B$21,"TY3",LandfillCapital!I$3:I$21)-SUMIF(LandfillCapital!$A$3:$A$21,"GR",LandfillCapital!I$3:I$21)-SUMIF(LandfillCapital!$A$3:$A$21,"CR",LandfillCapital!I$3:I$21)-SUMIF(LandfillCapital!$B$3:$B$21,"TC1",LandfillCapital!I$3:I$21)</f>
        <v>28496.2492842789</v>
      </c>
      <c r="J209" s="8">
        <f>SUM(LandfillCapital!J$3:J$21)-SUMIF(LandfillCapital!$B$3:$B$21,"TY3",LandfillCapital!J$3:J$21)-SUMIF(LandfillCapital!$A$3:$A$21,"GR",LandfillCapital!J$3:J$21)-SUMIF(LandfillCapital!$A$3:$A$21,"CR",LandfillCapital!J$3:J$21)-SUMIF(LandfillCapital!$B$3:$B$21,"TC1",LandfillCapital!J$3:J$21)</f>
        <v>30214.503013948313</v>
      </c>
      <c r="K209" s="8">
        <f>SUM(LandfillCapital!K$3:K$21)-SUMIF(LandfillCapital!$B$3:$B$21,"TY3",LandfillCapital!K$3:K$21)-SUMIF(LandfillCapital!$A$3:$A$21,"GR",LandfillCapital!K$3:K$21)-SUMIF(LandfillCapital!$A$3:$A$21,"CR",LandfillCapital!K$3:K$21)-SUMIF(LandfillCapital!$B$3:$B$21,"TC1",LandfillCapital!K$3:K$21)</f>
        <v>33622.74420153071</v>
      </c>
      <c r="L209" s="8">
        <f>SUM(LandfillCapital!L$3:L$21)-SUMIF(LandfillCapital!$B$3:$B$21,"TY3",LandfillCapital!L$3:L$21)-SUMIF(LandfillCapital!$A$3:$A$21,"GR",LandfillCapital!L$3:L$21)-SUMIF(LandfillCapital!$A$3:$A$21,"CR",LandfillCapital!L$3:L$21)-SUMIF(LandfillCapital!$B$3:$B$21,"TC1",LandfillCapital!L$3:L$21)</f>
        <v>37108.09762760577</v>
      </c>
      <c r="M209" s="8">
        <f>SUM(LandfillCapital!M$3:M$21)-SUMIF(LandfillCapital!$B$3:$B$21,"TY3",LandfillCapital!M$3:M$21)-SUMIF(LandfillCapital!$A$3:$A$21,"GR",LandfillCapital!M$3:M$21)-SUMIF(LandfillCapital!$A$3:$A$21,"CR",LandfillCapital!M$3:M$21)-SUMIF(LandfillCapital!$B$3:$B$21,"TC1",LandfillCapital!M$3:M$21)</f>
        <v>41203.844461813729</v>
      </c>
      <c r="N209" s="8">
        <f>SUM(LandfillCapital!N$3:N$21)-SUMIF(LandfillCapital!$B$3:$B$21,"TY3",LandfillCapital!N$3:N$21)-SUMIF(LandfillCapital!$A$3:$A$21,"GR",LandfillCapital!N$3:N$21)-SUMIF(LandfillCapital!$A$3:$A$21,"CR",LandfillCapital!N$3:N$21)-SUMIF(LandfillCapital!$B$3:$B$21,"TC1",LandfillCapital!N$3:N$21)</f>
        <v>44012.773650363852</v>
      </c>
      <c r="O209" s="8">
        <f>SUM(LandfillCapital!O$3:O$21)-SUMIF(LandfillCapital!$B$3:$B$21,"TY3",LandfillCapital!O$3:O$21)-SUMIF(LandfillCapital!$A$3:$A$21,"GR",LandfillCapital!O$3:O$21)-SUMIF(LandfillCapital!$A$3:$A$21,"CR",LandfillCapital!O$3:O$21)-SUMIF(LandfillCapital!$B$3:$B$21,"TC1",LandfillCapital!O$3:O$21)</f>
        <v>45943.333027702327</v>
      </c>
      <c r="P209" s="8">
        <f>SUM(LandfillCapital!P$3:P$21)-SUMIF(LandfillCapital!$B$3:$B$21,"TY3",LandfillCapital!P$3:P$21)-SUMIF(LandfillCapital!$A$3:$A$21,"GR",LandfillCapital!P$3:P$21)-SUMIF(LandfillCapital!$A$3:$A$21,"CR",LandfillCapital!P$3:P$21)-SUMIF(LandfillCapital!$B$3:$B$21,"TC1",LandfillCapital!P$3:P$21)</f>
        <v>49639.445930024391</v>
      </c>
      <c r="Q209" s="8">
        <f>SUM(LandfillCapital!Q$3:Q$21)-SUMIF(LandfillCapital!$B$3:$B$21,"TY3",LandfillCapital!Q$3:Q$21)-SUMIF(LandfillCapital!$A$3:$A$21,"GR",LandfillCapital!Q$3:Q$21)-SUMIF(LandfillCapital!$A$3:$A$21,"CR",LandfillCapital!Q$3:Q$21)-SUMIF(LandfillCapital!$B$3:$B$21,"TC1",LandfillCapital!Q$3:Q$21)</f>
        <v>54215.244236101862</v>
      </c>
      <c r="R209" s="8">
        <f>SUM(LandfillCapital!R$3:R$21)-SUMIF(LandfillCapital!$B$3:$B$21,"TY3",LandfillCapital!R$3:R$21)-SUMIF(LandfillCapital!$A$3:$A$21,"GR",LandfillCapital!R$3:R$21)-SUMIF(LandfillCapital!$A$3:$A$21,"CR",LandfillCapital!R$3:R$21)-SUMIF(LandfillCapital!$B$3:$B$21,"TC1",LandfillCapital!R$3:R$21)</f>
        <v>63277.045385724392</v>
      </c>
      <c r="S209" s="8">
        <f>SUM(LandfillCapital!S$3:S$21)-SUMIF(LandfillCapital!$B$3:$B$21,"TY3",LandfillCapital!S$3:S$21)-SUMIF(LandfillCapital!$A$3:$A$21,"GR",LandfillCapital!S$3:S$21)-SUMIF(LandfillCapital!$A$3:$A$21,"CR",LandfillCapital!S$3:S$21)-SUMIF(LandfillCapital!$B$3:$B$21,"TC1",LandfillCapital!S$3:S$21)</f>
        <v>70368.648273719766</v>
      </c>
      <c r="T209" s="8">
        <f>SUM(LandfillCapital!T$3:T$21)-SUMIF(LandfillCapital!$B$3:$B$21,"TY3",LandfillCapital!T$3:T$21)-SUMIF(LandfillCapital!$A$3:$A$21,"GR",LandfillCapital!T$3:T$21)-SUMIF(LandfillCapital!$A$3:$A$21,"CR",LandfillCapital!T$3:T$21)-SUMIF(LandfillCapital!$B$3:$B$21,"TC1",LandfillCapital!T$3:T$21)</f>
        <v>74992.666112069477</v>
      </c>
      <c r="U209" s="8">
        <f>SUM(LandfillCapital!U$3:U$21)-SUMIF(LandfillCapital!$B$3:$B$21,"TY3",LandfillCapital!U$3:U$21)-SUMIF(LandfillCapital!$A$3:$A$21,"GR",LandfillCapital!U$3:U$21)-SUMIF(LandfillCapital!$A$3:$A$21,"CR",LandfillCapital!U$3:U$21)-SUMIF(LandfillCapital!$B$3:$B$21,"TC1",LandfillCapital!U$3:U$21)</f>
        <v>75616.059682607825</v>
      </c>
      <c r="V209" s="8">
        <f>SUM(LandfillCapital!V$3:V$21)-SUMIF(LandfillCapital!$B$3:$B$21,"TY3",LandfillCapital!V$3:V$21)-SUMIF(LandfillCapital!$A$3:$A$21,"GR",LandfillCapital!V$3:V$21)-SUMIF(LandfillCapital!$A$3:$A$21,"CR",LandfillCapital!V$3:V$21)-SUMIF(LandfillCapital!$B$3:$B$21,"TC1",LandfillCapital!V$3:V$21)</f>
        <v>82093.790443666541</v>
      </c>
      <c r="W209" s="8">
        <f>SUM(LandfillCapital!W$3:W$21)-SUMIF(LandfillCapital!$B$3:$B$21,"TY3",LandfillCapital!W$3:W$21)-SUMIF(LandfillCapital!$A$3:$A$21,"GR",LandfillCapital!W$3:W$21)-SUMIF(LandfillCapital!$A$3:$A$21,"CR",LandfillCapital!W$3:W$21)-SUMIF(LandfillCapital!$B$3:$B$21,"TC1",LandfillCapital!W$3:W$21)</f>
        <v>88471.340457529033</v>
      </c>
      <c r="X209" s="8">
        <f>SUM(LandfillCapital!X$3:X$21)-SUMIF(LandfillCapital!$B$3:$B$21,"TY3",LandfillCapital!X$3:X$21)-SUMIF(LandfillCapital!$A$3:$A$21,"GR",LandfillCapital!X$3:X$21)-SUMIF(LandfillCapital!$A$3:$A$21,"CR",LandfillCapital!X$3:X$21)-SUMIF(LandfillCapital!$B$3:$B$21,"TC1",LandfillCapital!X$3:X$21)</f>
        <v>89469.072589851741</v>
      </c>
      <c r="Y209" s="8">
        <f>SUM(LandfillCapital!Y$3:Y$21)-SUMIF(LandfillCapital!$B$3:$B$21,"TY3",LandfillCapital!Y$3:Y$21)-SUMIF(LandfillCapital!$A$3:$A$21,"GR",LandfillCapital!Y$3:Y$21)-SUMIF(LandfillCapital!$A$3:$A$21,"CR",LandfillCapital!Y$3:Y$21)-SUMIF(LandfillCapital!$B$3:$B$21,"TC1",LandfillCapital!Y$3:Y$21)</f>
        <v>92586.086907407793</v>
      </c>
      <c r="Z209" s="8">
        <f>SUM(LandfillCapital!Z$3:Z$21)-SUMIF(LandfillCapital!$B$3:$B$21,"TY3",LandfillCapital!Z$3:Z$21)-SUMIF(LandfillCapital!$A$3:$A$21,"GR",LandfillCapital!Z$3:Z$21)-SUMIF(LandfillCapital!$A$3:$A$21,"CR",LandfillCapital!Z$3:Z$21)-SUMIF(LandfillCapital!$B$3:$B$21,"TC1",LandfillCapital!Z$3:Z$21)</f>
        <v>94705.836499945144</v>
      </c>
      <c r="AA209" s="8">
        <f>SUM(LandfillCapital!AA$3:AA$21)-SUMIF(LandfillCapital!$B$3:$B$21,"TY3",LandfillCapital!AA$3:AA$21)-SUMIF(LandfillCapital!$A$3:$A$21,"GR",LandfillCapital!AA$3:AA$21)-SUMIF(LandfillCapital!$A$3:$A$21,"CR",LandfillCapital!AA$3:AA$21)-SUMIF(LandfillCapital!$B$3:$B$21,"TC1",LandfillCapital!AA$3:AA$21)</f>
        <v>97383.125252004378</v>
      </c>
      <c r="AB209" s="8">
        <f>SUM(LandfillCapital!AB$3:AB$21)-SUMIF(LandfillCapital!$B$3:$B$21,"TY3",LandfillCapital!AB$3:AB$21)-SUMIF(LandfillCapital!$A$3:$A$21,"GR",LandfillCapital!AB$3:AB$21)-SUMIF(LandfillCapital!$A$3:$A$21,"CR",LandfillCapital!AB$3:AB$21)-SUMIF(LandfillCapital!$B$3:$B$21,"TC1",LandfillCapital!AB$3:AB$21)</f>
        <v>100281.02675774603</v>
      </c>
      <c r="AC209" s="8">
        <f>SUM(LandfillCapital!AC$3:AC$21)-SUMIF(LandfillCapital!$B$3:$B$21,"TY3",LandfillCapital!AC$3:AC$21)-SUMIF(LandfillCapital!$A$3:$A$21,"GR",LandfillCapital!AC$3:AC$21)-SUMIF(LandfillCapital!$A$3:$A$21,"CR",LandfillCapital!AC$3:AC$21)-SUMIF(LandfillCapital!$B$3:$B$21,"TC1",LandfillCapital!AC$3:AC$21)</f>
        <v>101723.31236379711</v>
      </c>
      <c r="AD209" s="8">
        <f>SUM(LandfillCapital!AD$3:AD$21)-SUMIF(LandfillCapital!$B$3:$B$21,"TY3",LandfillCapital!AD$3:AD$21)-SUMIF(LandfillCapital!$A$3:$A$21,"GR",LandfillCapital!AD$3:AD$21)-SUMIF(LandfillCapital!$A$3:$A$21,"CR",LandfillCapital!AD$3:AD$21)-SUMIF(LandfillCapital!$B$3:$B$21,"TC1",LandfillCapital!AD$3:AD$21)</f>
        <v>103284.67942927574</v>
      </c>
      <c r="AE209" s="8">
        <f>SUM(LandfillCapital!AE$3:AE$21)-SUMIF(LandfillCapital!$B$3:$B$21,"TY3",LandfillCapital!AE$3:AE$21)-SUMIF(LandfillCapital!$A$3:$A$21,"GR",LandfillCapital!AE$3:AE$21)-SUMIF(LandfillCapital!$A$3:$A$21,"CR",LandfillCapital!AE$3:AE$21)-SUMIF(LandfillCapital!$B$3:$B$21,"TC1",LandfillCapital!AE$3:AE$21)</f>
        <v>25285.416711220998</v>
      </c>
      <c r="AF209" s="8">
        <f>SUM(LandfillCapital!AF$3:AF$21)-SUMIF(LandfillCapital!$B$3:$B$21,"TY3",LandfillCapital!AF$3:AF$21)-SUMIF(LandfillCapital!$A$3:$A$21,"GR",LandfillCapital!AF$3:AF$21)-SUMIF(LandfillCapital!$A$3:$A$21,"CR",LandfillCapital!AF$3:AF$21)-SUMIF(LandfillCapital!$B$3:$B$21,"TC1",LandfillCapital!AF$3:AF$21)</f>
        <v>22257.848315579591</v>
      </c>
      <c r="AG209" s="8">
        <f>SUM(LandfillCapital!AG$3:AG$21)-SUMIF(LandfillCapital!$B$3:$B$21,"TY3",LandfillCapital!AG$3:AG$21)-SUMIF(LandfillCapital!$A$3:$A$21,"GR",LandfillCapital!AG$3:AG$21)-SUMIF(LandfillCapital!$A$3:$A$21,"CR",LandfillCapital!AG$3:AG$21)-SUMIF(LandfillCapital!$B$3:$B$21,"TC1",LandfillCapital!AG$3:AG$21)</f>
        <v>21195.104157650014</v>
      </c>
    </row>
    <row r="210" spans="2:33" x14ac:dyDescent="0.3">
      <c r="B210" s="24" t="str">
        <f t="shared" si="109"/>
        <v>Retire TY GR CR and GH4</v>
      </c>
      <c r="C210" s="23">
        <f t="shared" si="108"/>
        <v>456.76617442457399</v>
      </c>
      <c r="D210" s="8">
        <f>SUM(LandfillCapital!D$3:D$21)-SUMIF(LandfillCapital!$B$3:$B$21,"TY3",LandfillCapital!D$3:D$21)-SUMIF(LandfillCapital!$A$3:$A$21,"GR",LandfillCapital!D$3:D$21)-SUMIF(LandfillCapital!$A$3:$A$21,"CR",LandfillCapital!D$3:D$21)-SUMIF(LandfillCapital!$B$3:$B$21,"GH4",LandfillCapital!D$3:D$21)</f>
        <v>0</v>
      </c>
      <c r="E210" s="8">
        <f>SUM(LandfillCapital!E$3:E$21)-SUMIF(LandfillCapital!$B$3:$B$21,"TY3",LandfillCapital!E$3:E$21)-SUMIF(LandfillCapital!$A$3:$A$21,"GR",LandfillCapital!E$3:E$21)-SUMIF(LandfillCapital!$A$3:$A$21,"CR",LandfillCapital!E$3:E$21)-SUMIF(LandfillCapital!$B$3:$B$21,"GH4",LandfillCapital!E$3:E$21)</f>
        <v>0</v>
      </c>
      <c r="F210" s="8">
        <f>SUM(LandfillCapital!F$3:F$21)-SUMIF(LandfillCapital!$B$3:$B$21,"TY3",LandfillCapital!F$3:F$21)-SUMIF(LandfillCapital!$A$3:$A$21,"GR",LandfillCapital!F$3:F$21)-SUMIF(LandfillCapital!$A$3:$A$21,"CR",LandfillCapital!F$3:F$21)-SUMIF(LandfillCapital!$B$3:$B$21,"GH4",LandfillCapital!F$3:F$21)</f>
        <v>0</v>
      </c>
      <c r="G210" s="8">
        <f>SUM(LandfillCapital!G$3:G$21)-SUMIF(LandfillCapital!$B$3:$B$21,"TY3",LandfillCapital!G$3:G$21)-SUMIF(LandfillCapital!$A$3:$A$21,"GR",LandfillCapital!G$3:G$21)-SUMIF(LandfillCapital!$A$3:$A$21,"CR",LandfillCapital!G$3:G$21)-SUMIF(LandfillCapital!$B$3:$B$21,"GH4",LandfillCapital!G$3:G$21)</f>
        <v>0</v>
      </c>
      <c r="H210" s="8">
        <f>SUM(LandfillCapital!H$3:H$21)-SUMIF(LandfillCapital!$B$3:$B$21,"TY3",LandfillCapital!H$3:H$21)-SUMIF(LandfillCapital!$A$3:$A$21,"GR",LandfillCapital!H$3:H$21)-SUMIF(LandfillCapital!$A$3:$A$21,"CR",LandfillCapital!H$3:H$21)-SUMIF(LandfillCapital!$B$3:$B$21,"GH4",LandfillCapital!H$3:H$21)</f>
        <v>0</v>
      </c>
      <c r="I210" s="8">
        <f>SUM(LandfillCapital!I$3:I$21)-SUMIF(LandfillCapital!$B$3:$B$21,"TY3",LandfillCapital!I$3:I$21)-SUMIF(LandfillCapital!$A$3:$A$21,"GR",LandfillCapital!I$3:I$21)-SUMIF(LandfillCapital!$A$3:$A$21,"CR",LandfillCapital!I$3:I$21)-SUMIF(LandfillCapital!$B$3:$B$21,"GH4",LandfillCapital!I$3:I$21)</f>
        <v>24793.589369327023</v>
      </c>
      <c r="J210" s="8">
        <f>SUM(LandfillCapital!J$3:J$21)-SUMIF(LandfillCapital!$B$3:$B$21,"TY3",LandfillCapital!J$3:J$21)-SUMIF(LandfillCapital!$A$3:$A$21,"GR",LandfillCapital!J$3:J$21)-SUMIF(LandfillCapital!$A$3:$A$21,"CR",LandfillCapital!J$3:J$21)-SUMIF(LandfillCapital!$B$3:$B$21,"GH4",LandfillCapital!J$3:J$21)</f>
        <v>26241.762593381372</v>
      </c>
      <c r="K210" s="8">
        <f>SUM(LandfillCapital!K$3:K$21)-SUMIF(LandfillCapital!$B$3:$B$21,"TY3",LandfillCapital!K$3:K$21)-SUMIF(LandfillCapital!$A$3:$A$21,"GR",LandfillCapital!K$3:K$21)-SUMIF(LandfillCapital!$A$3:$A$21,"CR",LandfillCapital!K$3:K$21)-SUMIF(LandfillCapital!$B$3:$B$21,"GH4",LandfillCapital!K$3:K$21)</f>
        <v>29173.584801418376</v>
      </c>
      <c r="L210" s="8">
        <f>SUM(LandfillCapital!L$3:L$21)-SUMIF(LandfillCapital!$B$3:$B$21,"TY3",LandfillCapital!L$3:L$21)-SUMIF(LandfillCapital!$A$3:$A$21,"GR",LandfillCapital!L$3:L$21)-SUMIF(LandfillCapital!$A$3:$A$21,"CR",LandfillCapital!L$3:L$21)-SUMIF(LandfillCapital!$B$3:$B$21,"GH4",LandfillCapital!L$3:L$21)</f>
        <v>31891.192909956946</v>
      </c>
      <c r="M210" s="8">
        <f>SUM(LandfillCapital!M$3:M$21)-SUMIF(LandfillCapital!$B$3:$B$21,"TY3",LandfillCapital!M$3:M$21)-SUMIF(LandfillCapital!$A$3:$A$21,"GR",LandfillCapital!M$3:M$21)-SUMIF(LandfillCapital!$A$3:$A$21,"CR",LandfillCapital!M$3:M$21)-SUMIF(LandfillCapital!$B$3:$B$21,"GH4",LandfillCapital!M$3:M$21)</f>
        <v>35311.288037061779</v>
      </c>
      <c r="N210" s="8">
        <f>SUM(LandfillCapital!N$3:N$21)-SUMIF(LandfillCapital!$B$3:$B$21,"TY3",LandfillCapital!N$3:N$21)-SUMIF(LandfillCapital!$A$3:$A$21,"GR",LandfillCapital!N$3:N$21)-SUMIF(LandfillCapital!$A$3:$A$21,"CR",LandfillCapital!N$3:N$21)-SUMIF(LandfillCapital!$B$3:$B$21,"GH4",LandfillCapital!N$3:N$21)</f>
        <v>37482.839797685847</v>
      </c>
      <c r="O210" s="8">
        <f>SUM(LandfillCapital!O$3:O$21)-SUMIF(LandfillCapital!$B$3:$B$21,"TY3",LandfillCapital!O$3:O$21)-SUMIF(LandfillCapital!$A$3:$A$21,"GR",LandfillCapital!O$3:O$21)-SUMIF(LandfillCapital!$A$3:$A$21,"CR",LandfillCapital!O$3:O$21)-SUMIF(LandfillCapital!$B$3:$B$21,"GH4",LandfillCapital!O$3:O$21)</f>
        <v>38997.925477901561</v>
      </c>
      <c r="P210" s="8">
        <f>SUM(LandfillCapital!P$3:P$21)-SUMIF(LandfillCapital!$B$3:$B$21,"TY3",LandfillCapital!P$3:P$21)-SUMIF(LandfillCapital!$A$3:$A$21,"GR",LandfillCapital!P$3:P$21)-SUMIF(LandfillCapital!$A$3:$A$21,"CR",LandfillCapital!P$3:P$21)-SUMIF(LandfillCapital!$B$3:$B$21,"GH4",LandfillCapital!P$3:P$21)</f>
        <v>42249.269549349141</v>
      </c>
      <c r="Q210" s="8">
        <f>SUM(LandfillCapital!Q$3:Q$21)-SUMIF(LandfillCapital!$B$3:$B$21,"TY3",LandfillCapital!Q$3:Q$21)-SUMIF(LandfillCapital!$A$3:$A$21,"GR",LandfillCapital!Q$3:Q$21)-SUMIF(LandfillCapital!$A$3:$A$21,"CR",LandfillCapital!Q$3:Q$21)-SUMIF(LandfillCapital!$B$3:$B$21,"GH4",LandfillCapital!Q$3:Q$21)</f>
        <v>45780.781822149453</v>
      </c>
      <c r="R210" s="8">
        <f>SUM(LandfillCapital!R$3:R$21)-SUMIF(LandfillCapital!$B$3:$B$21,"TY3",LandfillCapital!R$3:R$21)-SUMIF(LandfillCapital!$A$3:$A$21,"GR",LandfillCapital!R$3:R$21)-SUMIF(LandfillCapital!$A$3:$A$21,"CR",LandfillCapital!R$3:R$21)-SUMIF(LandfillCapital!$B$3:$B$21,"GH4",LandfillCapital!R$3:R$21)</f>
        <v>53158.779511891167</v>
      </c>
      <c r="S210" s="8">
        <f>SUM(LandfillCapital!S$3:S$21)-SUMIF(LandfillCapital!$B$3:$B$21,"TY3",LandfillCapital!S$3:S$21)-SUMIF(LandfillCapital!$A$3:$A$21,"GR",LandfillCapital!S$3:S$21)-SUMIF(LandfillCapital!$A$3:$A$21,"CR",LandfillCapital!S$3:S$21)-SUMIF(LandfillCapital!$B$3:$B$21,"GH4",LandfillCapital!S$3:S$21)</f>
        <v>58513.123648905828</v>
      </c>
      <c r="T210" s="8">
        <f>SUM(LandfillCapital!T$3:T$21)-SUMIF(LandfillCapital!$B$3:$B$21,"TY3",LandfillCapital!T$3:T$21)-SUMIF(LandfillCapital!$A$3:$A$21,"GR",LandfillCapital!T$3:T$21)-SUMIF(LandfillCapital!$A$3:$A$21,"CR",LandfillCapital!T$3:T$21)-SUMIF(LandfillCapital!$B$3:$B$21,"GH4",LandfillCapital!T$3:T$21)</f>
        <v>62019.815861725336</v>
      </c>
      <c r="U210" s="8">
        <f>SUM(LandfillCapital!U$3:U$21)-SUMIF(LandfillCapital!$B$3:$B$21,"TY3",LandfillCapital!U$3:U$21)-SUMIF(LandfillCapital!$A$3:$A$21,"GR",LandfillCapital!U$3:U$21)-SUMIF(LandfillCapital!$A$3:$A$21,"CR",LandfillCapital!U$3:U$21)-SUMIF(LandfillCapital!$B$3:$B$21,"GH4",LandfillCapital!U$3:U$21)</f>
        <v>62528.334627007702</v>
      </c>
      <c r="V210" s="8">
        <f>SUM(LandfillCapital!V$3:V$21)-SUMIF(LandfillCapital!$B$3:$B$21,"TY3",LandfillCapital!V$3:V$21)-SUMIF(LandfillCapital!$A$3:$A$21,"GR",LandfillCapital!V$3:V$21)-SUMIF(LandfillCapital!$A$3:$A$21,"CR",LandfillCapital!V$3:V$21)-SUMIF(LandfillCapital!$B$3:$B$21,"GH4",LandfillCapital!V$3:V$21)</f>
        <v>71047.206624043465</v>
      </c>
      <c r="W210" s="8">
        <f>SUM(LandfillCapital!W$3:W$21)-SUMIF(LandfillCapital!$B$3:$B$21,"TY3",LandfillCapital!W$3:W$21)-SUMIF(LandfillCapital!$A$3:$A$21,"GR",LandfillCapital!W$3:W$21)-SUMIF(LandfillCapital!$A$3:$A$21,"CR",LandfillCapital!W$3:W$21)-SUMIF(LandfillCapital!$B$3:$B$21,"GH4",LandfillCapital!W$3:W$21)</f>
        <v>79707.474332300684</v>
      </c>
      <c r="X210" s="8">
        <f>SUM(LandfillCapital!X$3:X$21)-SUMIF(LandfillCapital!$B$3:$B$21,"TY3",LandfillCapital!X$3:X$21)-SUMIF(LandfillCapital!$A$3:$A$21,"GR",LandfillCapital!X$3:X$21)-SUMIF(LandfillCapital!$A$3:$A$21,"CR",LandfillCapital!X$3:X$21)-SUMIF(LandfillCapital!$B$3:$B$21,"GH4",LandfillCapital!X$3:X$21)</f>
        <v>80284.853094055201</v>
      </c>
      <c r="Y210" s="8">
        <f>SUM(LandfillCapital!Y$3:Y$21)-SUMIF(LandfillCapital!$B$3:$B$21,"TY3",LandfillCapital!Y$3:Y$21)-SUMIF(LandfillCapital!$A$3:$A$21,"GR",LandfillCapital!Y$3:Y$21)-SUMIF(LandfillCapital!$A$3:$A$21,"CR",LandfillCapital!Y$3:Y$21)-SUMIF(LandfillCapital!$B$3:$B$21,"GH4",LandfillCapital!Y$3:Y$21)</f>
        <v>86933.64978815346</v>
      </c>
      <c r="Z210" s="8">
        <f>SUM(LandfillCapital!Z$3:Z$21)-SUMIF(LandfillCapital!$B$3:$B$21,"TY3",LandfillCapital!Z$3:Z$21)-SUMIF(LandfillCapital!$A$3:$A$21,"GR",LandfillCapital!Z$3:Z$21)-SUMIF(LandfillCapital!$A$3:$A$21,"CR",LandfillCapital!Z$3:Z$21)-SUMIF(LandfillCapital!$B$3:$B$21,"GH4",LandfillCapital!Z$3:Z$21)</f>
        <v>88005.132444231567</v>
      </c>
      <c r="AA210" s="8">
        <f>SUM(LandfillCapital!AA$3:AA$21)-SUMIF(LandfillCapital!$B$3:$B$21,"TY3",LandfillCapital!AA$3:AA$21)-SUMIF(LandfillCapital!$A$3:$A$21,"GR",LandfillCapital!AA$3:AA$21)-SUMIF(LandfillCapital!$A$3:$A$21,"CR",LandfillCapital!AA$3:AA$21)-SUMIF(LandfillCapital!$B$3:$B$21,"GH4",LandfillCapital!AA$3:AA$21)</f>
        <v>89514.028226152092</v>
      </c>
      <c r="AB210" s="8">
        <f>SUM(LandfillCapital!AB$3:AB$21)-SUMIF(LandfillCapital!$B$3:$B$21,"TY3",LandfillCapital!AB$3:AB$21)-SUMIF(LandfillCapital!$A$3:$A$21,"GR",LandfillCapital!AB$3:AB$21)-SUMIF(LandfillCapital!$A$3:$A$21,"CR",LandfillCapital!AB$3:AB$21)-SUMIF(LandfillCapital!$B$3:$B$21,"GH4",LandfillCapital!AB$3:AB$21)</f>
        <v>91199.379099076541</v>
      </c>
      <c r="AC210" s="8">
        <f>SUM(LandfillCapital!AC$3:AC$21)-SUMIF(LandfillCapital!$B$3:$B$21,"TY3",LandfillCapital!AC$3:AC$21)-SUMIF(LandfillCapital!$A$3:$A$21,"GR",LandfillCapital!AC$3:AC$21)-SUMIF(LandfillCapital!$A$3:$A$21,"CR",LandfillCapital!AC$3:AC$21)-SUMIF(LandfillCapital!$B$3:$B$21,"GH4",LandfillCapital!AC$3:AC$21)</f>
        <v>91390.01170425686</v>
      </c>
      <c r="AD210" s="8">
        <f>SUM(LandfillCapital!AD$3:AD$21)-SUMIF(LandfillCapital!$B$3:$B$21,"TY3",LandfillCapital!AD$3:AD$21)-SUMIF(LandfillCapital!$A$3:$A$21,"GR",LandfillCapital!AD$3:AD$21)-SUMIF(LandfillCapital!$A$3:$A$21,"CR",LandfillCapital!AD$3:AD$21)-SUMIF(LandfillCapital!$B$3:$B$21,"GH4",LandfillCapital!AD$3:AD$21)</f>
        <v>92140.513045943779</v>
      </c>
      <c r="AE210" s="8">
        <f>SUM(LandfillCapital!AE$3:AE$21)-SUMIF(LandfillCapital!$B$3:$B$21,"TY3",LandfillCapital!AE$3:AE$21)-SUMIF(LandfillCapital!$A$3:$A$21,"GR",LandfillCapital!AE$3:AE$21)-SUMIF(LandfillCapital!$A$3:$A$21,"CR",LandfillCapital!AE$3:AE$21)-SUMIF(LandfillCapital!$B$3:$B$21,"GH4",LandfillCapital!AE$3:AE$21)</f>
        <v>33214.333281361069</v>
      </c>
      <c r="AF210" s="8">
        <f>SUM(LandfillCapital!AF$3:AF$21)-SUMIF(LandfillCapital!$B$3:$B$21,"TY3",LandfillCapital!AF$3:AF$21)-SUMIF(LandfillCapital!$A$3:$A$21,"GR",LandfillCapital!AF$3:AF$21)-SUMIF(LandfillCapital!$A$3:$A$21,"CR",LandfillCapital!AF$3:AF$21)-SUMIF(LandfillCapital!$B$3:$B$21,"GH4",LandfillCapital!AF$3:AF$21)</f>
        <v>30550.074131022302</v>
      </c>
      <c r="AG210" s="8">
        <f>SUM(LandfillCapital!AG$3:AG$21)-SUMIF(LandfillCapital!$B$3:$B$21,"TY3",LandfillCapital!AG$3:AG$21)-SUMIF(LandfillCapital!$A$3:$A$21,"GR",LandfillCapital!AG$3:AG$21)-SUMIF(LandfillCapital!$A$3:$A$21,"CR",LandfillCapital!AG$3:AG$21)-SUMIF(LandfillCapital!$B$3:$B$21,"GH4",LandfillCapital!AG$3:AG$21)</f>
        <v>29365.947853937807</v>
      </c>
    </row>
    <row r="211" spans="2:33" x14ac:dyDescent="0.3">
      <c r="B211" s="24" t="str">
        <f t="shared" si="109"/>
        <v>Retire TY GR CR and MC3</v>
      </c>
      <c r="C211" s="23">
        <f t="shared" si="108"/>
        <v>559.5351666227358</v>
      </c>
      <c r="D211" s="8">
        <f>SUM(LandfillCapital!D$3:D$21)-SUMIF(LandfillCapital!$B$3:$B$21,"TY3",LandfillCapital!D$3:D$21)-SUMIF(LandfillCapital!$A$3:$A$21,"GR",LandfillCapital!D$3:D$21)-SUMIF(LandfillCapital!$A$3:$A$21,"CR",LandfillCapital!D$3:D$21)-SUMIF(LandfillCapital!$B$3:$B$21,"MC3",LandfillCapital!D$3:D$21)</f>
        <v>0</v>
      </c>
      <c r="E211" s="8">
        <f>SUM(LandfillCapital!E$3:E$21)-SUMIF(LandfillCapital!$B$3:$B$21,"TY3",LandfillCapital!E$3:E$21)-SUMIF(LandfillCapital!$A$3:$A$21,"GR",LandfillCapital!E$3:E$21)-SUMIF(LandfillCapital!$A$3:$A$21,"CR",LandfillCapital!E$3:E$21)-SUMIF(LandfillCapital!$B$3:$B$21,"MC3",LandfillCapital!E$3:E$21)</f>
        <v>0</v>
      </c>
      <c r="F211" s="8">
        <f>SUM(LandfillCapital!F$3:F$21)-SUMIF(LandfillCapital!$B$3:$B$21,"TY3",LandfillCapital!F$3:F$21)-SUMIF(LandfillCapital!$A$3:$A$21,"GR",LandfillCapital!F$3:F$21)-SUMIF(LandfillCapital!$A$3:$A$21,"CR",LandfillCapital!F$3:F$21)-SUMIF(LandfillCapital!$B$3:$B$21,"MC3",LandfillCapital!F$3:F$21)</f>
        <v>0</v>
      </c>
      <c r="G211" s="8">
        <f>SUM(LandfillCapital!G$3:G$21)-SUMIF(LandfillCapital!$B$3:$B$21,"TY3",LandfillCapital!G$3:G$21)-SUMIF(LandfillCapital!$A$3:$A$21,"GR",LandfillCapital!G$3:G$21)-SUMIF(LandfillCapital!$A$3:$A$21,"CR",LandfillCapital!G$3:G$21)-SUMIF(LandfillCapital!$B$3:$B$21,"MC3",LandfillCapital!G$3:G$21)</f>
        <v>0</v>
      </c>
      <c r="H211" s="8">
        <f>SUM(LandfillCapital!H$3:H$21)-SUMIF(LandfillCapital!$B$3:$B$21,"TY3",LandfillCapital!H$3:H$21)-SUMIF(LandfillCapital!$A$3:$A$21,"GR",LandfillCapital!H$3:H$21)-SUMIF(LandfillCapital!$A$3:$A$21,"CR",LandfillCapital!H$3:H$21)-SUMIF(LandfillCapital!$B$3:$B$21,"MC3",LandfillCapital!H$3:H$21)</f>
        <v>0</v>
      </c>
      <c r="I211" s="8">
        <f>SUM(LandfillCapital!I$3:I$21)-SUMIF(LandfillCapital!$B$3:$B$21,"TY3",LandfillCapital!I$3:I$21)-SUMIF(LandfillCapital!$A$3:$A$21,"GR",LandfillCapital!I$3:I$21)-SUMIF(LandfillCapital!$A$3:$A$21,"CR",LandfillCapital!I$3:I$21)-SUMIF(LandfillCapital!$B$3:$B$21,"MC3",LandfillCapital!I$3:I$21)</f>
        <v>30461.275640427113</v>
      </c>
      <c r="J211" s="8">
        <f>SUM(LandfillCapital!J$3:J$21)-SUMIF(LandfillCapital!$B$3:$B$21,"TY3",LandfillCapital!J$3:J$21)-SUMIF(LandfillCapital!$A$3:$A$21,"GR",LandfillCapital!J$3:J$21)-SUMIF(LandfillCapital!$A$3:$A$21,"CR",LandfillCapital!J$3:J$21)-SUMIF(LandfillCapital!$B$3:$B$21,"MC3",LandfillCapital!J$3:J$21)</f>
        <v>32280.171294813059</v>
      </c>
      <c r="K211" s="8">
        <f>SUM(LandfillCapital!K$3:K$21)-SUMIF(LandfillCapital!$B$3:$B$21,"TY3",LandfillCapital!K$3:K$21)-SUMIF(LandfillCapital!$A$3:$A$21,"GR",LandfillCapital!K$3:K$21)-SUMIF(LandfillCapital!$A$3:$A$21,"CR",LandfillCapital!K$3:K$21)-SUMIF(LandfillCapital!$B$3:$B$21,"MC3",LandfillCapital!K$3:K$21)</f>
        <v>35795.09292259498</v>
      </c>
      <c r="L211" s="8">
        <f>SUM(LandfillCapital!L$3:L$21)-SUMIF(LandfillCapital!$B$3:$B$21,"TY3",LandfillCapital!L$3:L$21)-SUMIF(LandfillCapital!$A$3:$A$21,"GR",LandfillCapital!L$3:L$21)-SUMIF(LandfillCapital!$A$3:$A$21,"CR",LandfillCapital!L$3:L$21)-SUMIF(LandfillCapital!$B$3:$B$21,"MC3",LandfillCapital!L$3:L$21)</f>
        <v>39323.893323091324</v>
      </c>
      <c r="M211" s="8">
        <f>SUM(LandfillCapital!M$3:M$21)-SUMIF(LandfillCapital!$B$3:$B$21,"TY3",LandfillCapital!M$3:M$21)-SUMIF(LandfillCapital!$A$3:$A$21,"GR",LandfillCapital!M$3:M$21)-SUMIF(LandfillCapital!$A$3:$A$21,"CR",LandfillCapital!M$3:M$21)-SUMIF(LandfillCapital!$B$3:$B$21,"MC3",LandfillCapital!M$3:M$21)</f>
        <v>43463.956071208995</v>
      </c>
      <c r="N211" s="8">
        <f>SUM(LandfillCapital!N$3:N$21)-SUMIF(LandfillCapital!$B$3:$B$21,"TY3",LandfillCapital!N$3:N$21)-SUMIF(LandfillCapital!$A$3:$A$21,"GR",LandfillCapital!N$3:N$21)-SUMIF(LandfillCapital!$A$3:$A$21,"CR",LandfillCapital!N$3:N$21)-SUMIF(LandfillCapital!$B$3:$B$21,"MC3",LandfillCapital!N$3:N$21)</f>
        <v>46318.087491947022</v>
      </c>
      <c r="O211" s="8">
        <f>SUM(LandfillCapital!O$3:O$21)-SUMIF(LandfillCapital!$B$3:$B$21,"TY3",LandfillCapital!O$3:O$21)-SUMIF(LandfillCapital!$A$3:$A$21,"GR",LandfillCapital!O$3:O$21)-SUMIF(LandfillCapital!$A$3:$A$21,"CR",LandfillCapital!O$3:O$21)-SUMIF(LandfillCapital!$B$3:$B$21,"MC3",LandfillCapital!O$3:O$21)</f>
        <v>48294.75314611716</v>
      </c>
      <c r="P211" s="8">
        <f>SUM(LandfillCapital!P$3:P$21)-SUMIF(LandfillCapital!$B$3:$B$21,"TY3",LandfillCapital!P$3:P$21)-SUMIF(LandfillCapital!$A$3:$A$21,"GR",LandfillCapital!P$3:P$21)-SUMIF(LandfillCapital!$A$3:$A$21,"CR",LandfillCapital!P$3:P$21)-SUMIF(LandfillCapital!$B$3:$B$21,"MC3",LandfillCapital!P$3:P$21)</f>
        <v>52037.894450807522</v>
      </c>
      <c r="Q211" s="8">
        <f>SUM(LandfillCapital!Q$3:Q$21)-SUMIF(LandfillCapital!$B$3:$B$21,"TY3",LandfillCapital!Q$3:Q$21)-SUMIF(LandfillCapital!$A$3:$A$21,"GR",LandfillCapital!Q$3:Q$21)-SUMIF(LandfillCapital!$A$3:$A$21,"CR",LandfillCapital!Q$3:Q$21)-SUMIF(LandfillCapital!$B$3:$B$21,"MC3",LandfillCapital!Q$3:Q$21)</f>
        <v>56661.661727300656</v>
      </c>
      <c r="R211" s="8">
        <f>SUM(LandfillCapital!R$3:R$21)-SUMIF(LandfillCapital!$B$3:$B$21,"TY3",LandfillCapital!R$3:R$21)-SUMIF(LandfillCapital!$A$3:$A$21,"GR",LandfillCapital!R$3:R$21)-SUMIF(LandfillCapital!$A$3:$A$21,"CR",LandfillCapital!R$3:R$21)-SUMIF(LandfillCapital!$B$3:$B$21,"MC3",LandfillCapital!R$3:R$21)</f>
        <v>65772.391226747161</v>
      </c>
      <c r="S211" s="8">
        <f>SUM(LandfillCapital!S$3:S$21)-SUMIF(LandfillCapital!$B$3:$B$21,"TY3",LandfillCapital!S$3:S$21)-SUMIF(LandfillCapital!$A$3:$A$21,"GR",LandfillCapital!S$3:S$21)-SUMIF(LandfillCapital!$A$3:$A$21,"CR",LandfillCapital!S$3:S$21)-SUMIF(LandfillCapital!$B$3:$B$21,"MC3",LandfillCapital!S$3:S$21)</f>
        <v>72913.901031562986</v>
      </c>
      <c r="T211" s="8">
        <f>SUM(LandfillCapital!T$3:T$21)-SUMIF(LandfillCapital!$B$3:$B$21,"TY3",LandfillCapital!T$3:T$21)-SUMIF(LandfillCapital!$A$3:$A$21,"GR",LandfillCapital!T$3:T$21)-SUMIF(LandfillCapital!$A$3:$A$21,"CR",LandfillCapital!T$3:T$21)-SUMIF(LandfillCapital!$B$3:$B$21,"MC3",LandfillCapital!T$3:T$21)</f>
        <v>77588.823925069562</v>
      </c>
      <c r="U211" s="8">
        <f>SUM(LandfillCapital!U$3:U$21)-SUMIF(LandfillCapital!$B$3:$B$21,"TY3",LandfillCapital!U$3:U$21)-SUMIF(LandfillCapital!$A$3:$A$21,"GR",LandfillCapital!U$3:U$21)-SUMIF(LandfillCapital!$A$3:$A$21,"CR",LandfillCapital!U$3:U$21)-SUMIF(LandfillCapital!$B$3:$B$21,"MC3",LandfillCapital!U$3:U$21)</f>
        <v>78264.140651867914</v>
      </c>
      <c r="V211" s="8">
        <f>SUM(LandfillCapital!V$3:V$21)-SUMIF(LandfillCapital!$B$3:$B$21,"TY3",LandfillCapital!V$3:V$21)-SUMIF(LandfillCapital!$A$3:$A$21,"GR",LandfillCapital!V$3:V$21)-SUMIF(LandfillCapital!$A$3:$A$21,"CR",LandfillCapital!V$3:V$21)-SUMIF(LandfillCapital!$B$3:$B$21,"MC3",LandfillCapital!V$3:V$21)</f>
        <v>87456.73850977965</v>
      </c>
      <c r="W211" s="8">
        <f>SUM(LandfillCapital!W$3:W$21)-SUMIF(LandfillCapital!$B$3:$B$21,"TY3",LandfillCapital!W$3:W$21)-SUMIF(LandfillCapital!$A$3:$A$21,"GR",LandfillCapital!W$3:W$21)-SUMIF(LandfillCapital!$A$3:$A$21,"CR",LandfillCapital!W$3:W$21)-SUMIF(LandfillCapital!$B$3:$B$21,"MC3",LandfillCapital!W$3:W$21)</f>
        <v>96709.932427990148</v>
      </c>
      <c r="X211" s="8">
        <f>SUM(LandfillCapital!X$3:X$21)-SUMIF(LandfillCapital!$B$3:$B$21,"TY3",LandfillCapital!X$3:X$21)-SUMIF(LandfillCapital!$A$3:$A$21,"GR",LandfillCapital!X$3:X$21)-SUMIF(LandfillCapital!$A$3:$A$21,"CR",LandfillCapital!X$3:X$21)-SUMIF(LandfillCapital!$B$3:$B$21,"MC3",LandfillCapital!X$3:X$21)</f>
        <v>97762.761719679154</v>
      </c>
      <c r="Y211" s="8">
        <f>SUM(LandfillCapital!Y$3:Y$21)-SUMIF(LandfillCapital!$B$3:$B$21,"TY3",LandfillCapital!Y$3:Y$21)-SUMIF(LandfillCapital!$A$3:$A$21,"GR",LandfillCapital!Y$3:Y$21)-SUMIF(LandfillCapital!$A$3:$A$21,"CR",LandfillCapital!Y$3:Y$21)-SUMIF(LandfillCapital!$B$3:$B$21,"MC3",LandfillCapital!Y$3:Y$21)</f>
        <v>104940.2689880721</v>
      </c>
      <c r="Z211" s="8">
        <f>SUM(LandfillCapital!Z$3:Z$21)-SUMIF(LandfillCapital!$B$3:$B$21,"TY3",LandfillCapital!Z$3:Z$21)-SUMIF(LandfillCapital!$A$3:$A$21,"GR",LandfillCapital!Z$3:Z$21)-SUMIF(LandfillCapital!$A$3:$A$21,"CR",LandfillCapital!Z$3:Z$21)-SUMIF(LandfillCapital!$B$3:$B$21,"MC3",LandfillCapital!Z$3:Z$21)</f>
        <v>106709.03999647166</v>
      </c>
      <c r="AA211" s="8">
        <f>SUM(LandfillCapital!AA$3:AA$21)-SUMIF(LandfillCapital!$B$3:$B$21,"TY3",LandfillCapital!AA$3:AA$21)-SUMIF(LandfillCapital!$A$3:$A$21,"GR",LandfillCapital!AA$3:AA$21)-SUMIF(LandfillCapital!$A$3:$A$21,"CR",LandfillCapital!AA$3:AA$21)-SUMIF(LandfillCapital!$B$3:$B$21,"MC3",LandfillCapital!AA$3:AA$21)</f>
        <v>109049.42501631551</v>
      </c>
      <c r="AB211" s="8">
        <f>SUM(LandfillCapital!AB$3:AB$21)-SUMIF(LandfillCapital!$B$3:$B$21,"TY3",LandfillCapital!AB$3:AB$21)-SUMIF(LandfillCapital!$A$3:$A$21,"GR",LandfillCapital!AB$3:AB$21)-SUMIF(LandfillCapital!$A$3:$A$21,"CR",LandfillCapital!AB$3:AB$21)-SUMIF(LandfillCapital!$B$3:$B$21,"MC3",LandfillCapital!AB$3:AB$21)</f>
        <v>111623.54252549789</v>
      </c>
      <c r="AC211" s="8">
        <f>SUM(LandfillCapital!AC$3:AC$21)-SUMIF(LandfillCapital!$B$3:$B$21,"TY3",LandfillCapital!AC$3:AC$21)-SUMIF(LandfillCapital!$A$3:$A$21,"GR",LandfillCapital!AC$3:AC$21)-SUMIF(LandfillCapital!$A$3:$A$21,"CR",LandfillCapital!AC$3:AC$21)-SUMIF(LandfillCapital!$B$3:$B$21,"MC3",LandfillCapital!AC$3:AC$21)</f>
        <v>112754.2955112817</v>
      </c>
      <c r="AD211" s="8">
        <f>SUM(LandfillCapital!AD$3:AD$21)-SUMIF(LandfillCapital!$B$3:$B$21,"TY3",LandfillCapital!AD$3:AD$21)-SUMIF(LandfillCapital!$A$3:$A$21,"GR",LandfillCapital!AD$3:AD$21)-SUMIF(LandfillCapital!$A$3:$A$21,"CR",LandfillCapital!AD$3:AD$21)-SUMIF(LandfillCapital!$B$3:$B$21,"MC3",LandfillCapital!AD$3:AD$21)</f>
        <v>114015.57919228512</v>
      </c>
      <c r="AE211" s="8">
        <f>SUM(LandfillCapital!AE$3:AE$21)-SUMIF(LandfillCapital!$B$3:$B$21,"TY3",LandfillCapital!AE$3:AE$21)-SUMIF(LandfillCapital!$A$3:$A$21,"GR",LandfillCapital!AE$3:AE$21)-SUMIF(LandfillCapital!$A$3:$A$21,"CR",LandfillCapital!AE$3:AE$21)-SUMIF(LandfillCapital!$B$3:$B$21,"MC3",LandfillCapital!AE$3:AE$21)</f>
        <v>35726.934084941211</v>
      </c>
      <c r="AF211" s="8">
        <f>SUM(LandfillCapital!AF$3:AF$21)-SUMIF(LandfillCapital!$B$3:$B$21,"TY3",LandfillCapital!AF$3:AF$21)-SUMIF(LandfillCapital!$A$3:$A$21,"GR",LandfillCapital!AF$3:AF$21)-SUMIF(LandfillCapital!$A$3:$A$21,"CR",LandfillCapital!AF$3:AF$21)-SUMIF(LandfillCapital!$B$3:$B$21,"MC3",LandfillCapital!AF$3:AF$21)</f>
        <v>32420.002292353609</v>
      </c>
      <c r="AG211" s="8">
        <f>SUM(LandfillCapital!AG$3:AG$21)-SUMIF(LandfillCapital!$B$3:$B$21,"TY3",LandfillCapital!AG$3:AG$21)-SUMIF(LandfillCapital!$A$3:$A$21,"GR",LandfillCapital!AG$3:AG$21)-SUMIF(LandfillCapital!$A$3:$A$21,"CR",LandfillCapital!AG$3:AG$21)-SUMIF(LandfillCapital!$B$3:$B$21,"MC3",LandfillCapital!AG$3:AG$21)</f>
        <v>31080.624240568955</v>
      </c>
    </row>
    <row r="212" spans="2:33" x14ac:dyDescent="0.3">
      <c r="B212" s="24" t="str">
        <f t="shared" si="109"/>
        <v>Retire TY GR CR and GH2</v>
      </c>
      <c r="C212" s="23">
        <f t="shared" si="108"/>
        <v>455.69342920329876</v>
      </c>
      <c r="D212" s="8">
        <f>SUM(LandfillCapital!D$3:D$21)-SUMIF(LandfillCapital!$B$3:$B$21,"TY3",LandfillCapital!D$3:D$21)-SUMIF(LandfillCapital!$A$3:$A$21,"GR",LandfillCapital!D$3:D$21)-SUMIF(LandfillCapital!$A$3:$A$21,"CR",LandfillCapital!D$3:D$21)-SUMIF(LandfillCapital!$B$3:$B$21,"GH2",LandfillCapital!D$3:D$21)</f>
        <v>0</v>
      </c>
      <c r="E212" s="8">
        <f>SUM(LandfillCapital!E$3:E$21)-SUMIF(LandfillCapital!$B$3:$B$21,"TY3",LandfillCapital!E$3:E$21)-SUMIF(LandfillCapital!$A$3:$A$21,"GR",LandfillCapital!E$3:E$21)-SUMIF(LandfillCapital!$A$3:$A$21,"CR",LandfillCapital!E$3:E$21)-SUMIF(LandfillCapital!$B$3:$B$21,"GH2",LandfillCapital!E$3:E$21)</f>
        <v>0</v>
      </c>
      <c r="F212" s="8">
        <f>SUM(LandfillCapital!F$3:F$21)-SUMIF(LandfillCapital!$B$3:$B$21,"TY3",LandfillCapital!F$3:F$21)-SUMIF(LandfillCapital!$A$3:$A$21,"GR",LandfillCapital!F$3:F$21)-SUMIF(LandfillCapital!$A$3:$A$21,"CR",LandfillCapital!F$3:F$21)-SUMIF(LandfillCapital!$B$3:$B$21,"GH2",LandfillCapital!F$3:F$21)</f>
        <v>0</v>
      </c>
      <c r="G212" s="8">
        <f>SUM(LandfillCapital!G$3:G$21)-SUMIF(LandfillCapital!$B$3:$B$21,"TY3",LandfillCapital!G$3:G$21)-SUMIF(LandfillCapital!$A$3:$A$21,"GR",LandfillCapital!G$3:G$21)-SUMIF(LandfillCapital!$A$3:$A$21,"CR",LandfillCapital!G$3:G$21)-SUMIF(LandfillCapital!$B$3:$B$21,"GH2",LandfillCapital!G$3:G$21)</f>
        <v>0</v>
      </c>
      <c r="H212" s="8">
        <f>SUM(LandfillCapital!H$3:H$21)-SUMIF(LandfillCapital!$B$3:$B$21,"TY3",LandfillCapital!H$3:H$21)-SUMIF(LandfillCapital!$A$3:$A$21,"GR",LandfillCapital!H$3:H$21)-SUMIF(LandfillCapital!$A$3:$A$21,"CR",LandfillCapital!H$3:H$21)-SUMIF(LandfillCapital!$B$3:$B$21,"GH2",LandfillCapital!H$3:H$21)</f>
        <v>0</v>
      </c>
      <c r="I212" s="8">
        <f>SUM(LandfillCapital!I$3:I$21)-SUMIF(LandfillCapital!$B$3:$B$21,"TY3",LandfillCapital!I$3:I$21)-SUMIF(LandfillCapital!$A$3:$A$21,"GR",LandfillCapital!I$3:I$21)-SUMIF(LandfillCapital!$A$3:$A$21,"CR",LandfillCapital!I$3:I$21)-SUMIF(LandfillCapital!$B$3:$B$21,"GH2",LandfillCapital!I$3:I$21)</f>
        <v>24734.427717227856</v>
      </c>
      <c r="J212" s="8">
        <f>SUM(LandfillCapital!J$3:J$21)-SUMIF(LandfillCapital!$B$3:$B$21,"TY3",LandfillCapital!J$3:J$21)-SUMIF(LandfillCapital!$A$3:$A$21,"GR",LandfillCapital!J$3:J$21)-SUMIF(LandfillCapital!$A$3:$A$21,"CR",LandfillCapital!J$3:J$21)-SUMIF(LandfillCapital!$B$3:$B$21,"GH2",LandfillCapital!J$3:J$21)</f>
        <v>26178.731187312151</v>
      </c>
      <c r="K212" s="8">
        <f>SUM(LandfillCapital!K$3:K$21)-SUMIF(LandfillCapital!$B$3:$B$21,"TY3",LandfillCapital!K$3:K$21)-SUMIF(LandfillCapital!$A$3:$A$21,"GR",LandfillCapital!K$3:K$21)-SUMIF(LandfillCapital!$A$3:$A$21,"CR",LandfillCapital!K$3:K$21)-SUMIF(LandfillCapital!$B$3:$B$21,"GH2",LandfillCapital!K$3:K$21)</f>
        <v>29104.466762575197</v>
      </c>
      <c r="L212" s="8">
        <f>SUM(LandfillCapital!L$3:L$21)-SUMIF(LandfillCapital!$B$3:$B$21,"TY3",LandfillCapital!L$3:L$21)-SUMIF(LandfillCapital!$A$3:$A$21,"GR",LandfillCapital!L$3:L$21)-SUMIF(LandfillCapital!$A$3:$A$21,"CR",LandfillCapital!L$3:L$21)-SUMIF(LandfillCapital!$B$3:$B$21,"GH2",LandfillCapital!L$3:L$21)</f>
        <v>31813.607310654916</v>
      </c>
      <c r="M212" s="8">
        <f>SUM(LandfillCapital!M$3:M$21)-SUMIF(LandfillCapital!$B$3:$B$21,"TY3",LandfillCapital!M$3:M$21)-SUMIF(LandfillCapital!$A$3:$A$21,"GR",LandfillCapital!M$3:M$21)-SUMIF(LandfillCapital!$A$3:$A$21,"CR",LandfillCapital!M$3:M$21)-SUMIF(LandfillCapital!$B$3:$B$21,"GH2",LandfillCapital!M$3:M$21)</f>
        <v>35226.187118124959</v>
      </c>
      <c r="N212" s="8">
        <f>SUM(LandfillCapital!N$3:N$21)-SUMIF(LandfillCapital!$B$3:$B$21,"TY3",LandfillCapital!N$3:N$21)-SUMIF(LandfillCapital!$A$3:$A$21,"GR",LandfillCapital!N$3:N$21)-SUMIF(LandfillCapital!$A$3:$A$21,"CR",LandfillCapital!N$3:N$21)-SUMIF(LandfillCapital!$B$3:$B$21,"GH2",LandfillCapital!N$3:N$21)</f>
        <v>37390.613830104834</v>
      </c>
      <c r="O212" s="8">
        <f>SUM(LandfillCapital!O$3:O$21)-SUMIF(LandfillCapital!$B$3:$B$21,"TY3",LandfillCapital!O$3:O$21)-SUMIF(LandfillCapital!$A$3:$A$21,"GR",LandfillCapital!O$3:O$21)-SUMIF(LandfillCapital!$A$3:$A$21,"CR",LandfillCapital!O$3:O$21)-SUMIF(LandfillCapital!$B$3:$B$21,"GH2",LandfillCapital!O$3:O$21)</f>
        <v>38900.881347753173</v>
      </c>
      <c r="P212" s="8">
        <f>SUM(LandfillCapital!P$3:P$21)-SUMIF(LandfillCapital!$B$3:$B$21,"TY3",LandfillCapital!P$3:P$21)-SUMIF(LandfillCapital!$A$3:$A$21,"GR",LandfillCapital!P$3:P$21)-SUMIF(LandfillCapital!$A$3:$A$21,"CR",LandfillCapital!P$3:P$21)-SUMIF(LandfillCapital!$B$3:$B$21,"GH2",LandfillCapital!P$3:P$21)</f>
        <v>42147.091836390289</v>
      </c>
      <c r="Q212" s="8">
        <f>SUM(LandfillCapital!Q$3:Q$21)-SUMIF(LandfillCapital!$B$3:$B$21,"TY3",LandfillCapital!Q$3:Q$21)-SUMIF(LandfillCapital!$A$3:$A$21,"GR",LandfillCapital!Q$3:Q$21)-SUMIF(LandfillCapital!$A$3:$A$21,"CR",LandfillCapital!Q$3:Q$21)-SUMIF(LandfillCapital!$B$3:$B$21,"GH2",LandfillCapital!Q$3:Q$21)</f>
        <v>45667.202699966248</v>
      </c>
      <c r="R212" s="8">
        <f>SUM(LandfillCapital!R$3:R$21)-SUMIF(LandfillCapital!$B$3:$B$21,"TY3",LandfillCapital!R$3:R$21)-SUMIF(LandfillCapital!$A$3:$A$21,"GR",LandfillCapital!R$3:R$21)-SUMIF(LandfillCapital!$A$3:$A$21,"CR",LandfillCapital!R$3:R$21)-SUMIF(LandfillCapital!$B$3:$B$21,"GH2",LandfillCapital!R$3:R$21)</f>
        <v>53027.113418834211</v>
      </c>
      <c r="S212" s="8">
        <f>SUM(LandfillCapital!S$3:S$21)-SUMIF(LandfillCapital!$B$3:$B$21,"TY3",LandfillCapital!S$3:S$21)-SUMIF(LandfillCapital!$A$3:$A$21,"GR",LandfillCapital!S$3:S$21)-SUMIF(LandfillCapital!$A$3:$A$21,"CR",LandfillCapital!S$3:S$21)-SUMIF(LandfillCapital!$B$3:$B$21,"GH2",LandfillCapital!S$3:S$21)</f>
        <v>58362.802381863476</v>
      </c>
      <c r="T212" s="8">
        <f>SUM(LandfillCapital!T$3:T$21)-SUMIF(LandfillCapital!$B$3:$B$21,"TY3",LandfillCapital!T$3:T$21)-SUMIF(LandfillCapital!$A$3:$A$21,"GR",LandfillCapital!T$3:T$21)-SUMIF(LandfillCapital!$A$3:$A$21,"CR",LandfillCapital!T$3:T$21)-SUMIF(LandfillCapital!$B$3:$B$21,"GH2",LandfillCapital!T$3:T$21)</f>
        <v>61857.300119936779</v>
      </c>
      <c r="U212" s="8">
        <f>SUM(LandfillCapital!U$3:U$21)-SUMIF(LandfillCapital!$B$3:$B$21,"TY3",LandfillCapital!U$3:U$21)-SUMIF(LandfillCapital!$A$3:$A$21,"GR",LandfillCapital!U$3:U$21)-SUMIF(LandfillCapital!$A$3:$A$21,"CR",LandfillCapital!U$3:U$21)-SUMIF(LandfillCapital!$B$3:$B$21,"GH2",LandfillCapital!U$3:U$21)</f>
        <v>62364.077779149033</v>
      </c>
      <c r="V212" s="8">
        <f>SUM(LandfillCapital!V$3:V$21)-SUMIF(LandfillCapital!$B$3:$B$21,"TY3",LandfillCapital!V$3:V$21)-SUMIF(LandfillCapital!$A$3:$A$21,"GR",LandfillCapital!V$3:V$21)-SUMIF(LandfillCapital!$A$3:$A$21,"CR",LandfillCapital!V$3:V$21)-SUMIF(LandfillCapital!$B$3:$B$21,"GH2",LandfillCapital!V$3:V$21)</f>
        <v>70875.91714715687</v>
      </c>
      <c r="W212" s="8">
        <f>SUM(LandfillCapital!W$3:W$21)-SUMIF(LandfillCapital!$B$3:$B$21,"TY3",LandfillCapital!W$3:W$21)-SUMIF(LandfillCapital!$A$3:$A$21,"GR",LandfillCapital!W$3:W$21)-SUMIF(LandfillCapital!$A$3:$A$21,"CR",LandfillCapital!W$3:W$21)-SUMIF(LandfillCapital!$B$3:$B$21,"GH2",LandfillCapital!W$3:W$21)</f>
        <v>79529.995646541924</v>
      </c>
      <c r="X212" s="8">
        <f>SUM(LandfillCapital!X$3:X$21)-SUMIF(LandfillCapital!$B$3:$B$21,"TY3",LandfillCapital!X$3:X$21)-SUMIF(LandfillCapital!$A$3:$A$21,"GR",LandfillCapital!X$3:X$21)-SUMIF(LandfillCapital!$A$3:$A$21,"CR",LandfillCapital!X$3:X$21)-SUMIF(LandfillCapital!$B$3:$B$21,"GH2",LandfillCapital!X$3:X$21)</f>
        <v>80102.411459132185</v>
      </c>
      <c r="Y212" s="8">
        <f>SUM(LandfillCapital!Y$3:Y$21)-SUMIF(LandfillCapital!$B$3:$B$21,"TY3",LandfillCapital!Y$3:Y$21)-SUMIF(LandfillCapital!$A$3:$A$21,"GR",LandfillCapital!Y$3:Y$21)-SUMIF(LandfillCapital!$A$3:$A$21,"CR",LandfillCapital!Y$3:Y$21)-SUMIF(LandfillCapital!$B$3:$B$21,"GH2",LandfillCapital!Y$3:Y$21)</f>
        <v>86745.689253707533</v>
      </c>
      <c r="Z212" s="8">
        <f>SUM(LandfillCapital!Z$3:Z$21)-SUMIF(LandfillCapital!$B$3:$B$21,"TY3",LandfillCapital!Z$3:Z$21)-SUMIF(LandfillCapital!$A$3:$A$21,"GR",LandfillCapital!Z$3:Z$21)-SUMIF(LandfillCapital!$A$3:$A$21,"CR",LandfillCapital!Z$3:Z$21)-SUMIF(LandfillCapital!$B$3:$B$21,"GH2",LandfillCapital!Z$3:Z$21)</f>
        <v>87809.893325732191</v>
      </c>
      <c r="AA212" s="8">
        <f>SUM(LandfillCapital!AA$3:AA$21)-SUMIF(LandfillCapital!$B$3:$B$21,"TY3",LandfillCapital!AA$3:AA$21)-SUMIF(LandfillCapital!$A$3:$A$21,"GR",LandfillCapital!AA$3:AA$21)-SUMIF(LandfillCapital!$A$3:$A$21,"CR",LandfillCapital!AA$3:AA$21)-SUMIF(LandfillCapital!$B$3:$B$21,"GH2",LandfillCapital!AA$3:AA$21)</f>
        <v>89310.109679281915</v>
      </c>
      <c r="AB212" s="8">
        <f>SUM(LandfillCapital!AB$3:AB$21)-SUMIF(LandfillCapital!$B$3:$B$21,"TY3",LandfillCapital!AB$3:AB$21)-SUMIF(LandfillCapital!$A$3:$A$21,"GR",LandfillCapital!AB$3:AB$21)-SUMIF(LandfillCapital!$A$3:$A$21,"CR",LandfillCapital!AB$3:AB$21)-SUMIF(LandfillCapital!$B$3:$B$21,"GH2",LandfillCapital!AB$3:AB$21)</f>
        <v>90986.183238675469</v>
      </c>
      <c r="AC212" s="8">
        <f>SUM(LandfillCapital!AC$3:AC$21)-SUMIF(LandfillCapital!$B$3:$B$21,"TY3",LandfillCapital!AC$3:AC$21)-SUMIF(LandfillCapital!$A$3:$A$21,"GR",LandfillCapital!AC$3:AC$21)-SUMIF(LandfillCapital!$A$3:$A$21,"CR",LandfillCapital!AC$3:AC$21)-SUMIF(LandfillCapital!$B$3:$B$21,"GH2",LandfillCapital!AC$3:AC$21)</f>
        <v>91167.002478713795</v>
      </c>
      <c r="AD212" s="8">
        <f>SUM(LandfillCapital!AD$3:AD$21)-SUMIF(LandfillCapital!$B$3:$B$21,"TY3",LandfillCapital!AD$3:AD$21)-SUMIF(LandfillCapital!$A$3:$A$21,"GR",LandfillCapital!AD$3:AD$21)-SUMIF(LandfillCapital!$A$3:$A$21,"CR",LandfillCapital!AD$3:AD$21)-SUMIF(LandfillCapital!$B$3:$B$21,"GH2",LandfillCapital!AD$3:AD$21)</f>
        <v>91912.172063205348</v>
      </c>
      <c r="AE212" s="8">
        <f>SUM(LandfillCapital!AE$3:AE$21)-SUMIF(LandfillCapital!$B$3:$B$21,"TY3",LandfillCapital!AE$3:AE$21)-SUMIF(LandfillCapital!$A$3:$A$21,"GR",LandfillCapital!AE$3:AE$21)-SUMIF(LandfillCapital!$A$3:$A$21,"CR",LandfillCapital!AE$3:AE$21)-SUMIF(LandfillCapital!$B$3:$B$21,"GH2",LandfillCapital!AE$3:AE$21)</f>
        <v>33188.105715561695</v>
      </c>
      <c r="AF212" s="8">
        <f>SUM(LandfillCapital!AF$3:AF$21)-SUMIF(LandfillCapital!$B$3:$B$21,"TY3",LandfillCapital!AF$3:AF$21)-SUMIF(LandfillCapital!$A$3:$A$21,"GR",LandfillCapital!AF$3:AF$21)-SUMIF(LandfillCapital!$A$3:$A$21,"CR",LandfillCapital!AF$3:AF$21)-SUMIF(LandfillCapital!$B$3:$B$21,"GH2",LandfillCapital!AF$3:AF$21)</f>
        <v>30530.555047918635</v>
      </c>
      <c r="AG212" s="8">
        <f>SUM(LandfillCapital!AG$3:AG$21)-SUMIF(LandfillCapital!$B$3:$B$21,"TY3",LandfillCapital!AG$3:AG$21)-SUMIF(LandfillCapital!$A$3:$A$21,"GR",LandfillCapital!AG$3:AG$21)-SUMIF(LandfillCapital!$A$3:$A$21,"CR",LandfillCapital!AG$3:AG$21)-SUMIF(LandfillCapital!$B$3:$B$21,"GH2",LandfillCapital!AG$3:AG$21)</f>
        <v>29348.049353033515</v>
      </c>
    </row>
    <row r="213" spans="2:33" x14ac:dyDescent="0.3">
      <c r="B213" s="24" t="str">
        <f t="shared" si="109"/>
        <v>Retire TY GR CR and MC1-2</v>
      </c>
      <c r="C213" s="23">
        <f t="shared" si="108"/>
        <v>559.5351666227358</v>
      </c>
      <c r="D213" s="8">
        <f>SUM(LandfillCapital!D$3:D$21)-SUMIF(LandfillCapital!$B$3:$B$21,"TY3",LandfillCapital!D$3:D$21)-SUMIF(LandfillCapital!$A$3:$A$21,"GR",LandfillCapital!D$3:D$21)-SUMIF(LandfillCapital!$A$3:$A$21,"CR",LandfillCapital!D$3:D$21)-SUMIF(LandfillCapital!$B$3:$B$21,"MC1",LandfillCapital!D$3:D$21)-SUMIF(LandfillCapital!$B$3:$B$21,"MC2",LandfillCapital!D$3:D$21)</f>
        <v>0</v>
      </c>
      <c r="E213" s="8">
        <f>SUM(LandfillCapital!E$3:E$21)-SUMIF(LandfillCapital!$B$3:$B$21,"TY3",LandfillCapital!E$3:E$21)-SUMIF(LandfillCapital!$A$3:$A$21,"GR",LandfillCapital!E$3:E$21)-SUMIF(LandfillCapital!$A$3:$A$21,"CR",LandfillCapital!E$3:E$21)-SUMIF(LandfillCapital!$B$3:$B$21,"MC1",LandfillCapital!E$3:E$21)-SUMIF(LandfillCapital!$B$3:$B$21,"MC2",LandfillCapital!E$3:E$21)</f>
        <v>0</v>
      </c>
      <c r="F213" s="8">
        <f>SUM(LandfillCapital!F$3:F$21)-SUMIF(LandfillCapital!$B$3:$B$21,"TY3",LandfillCapital!F$3:F$21)-SUMIF(LandfillCapital!$A$3:$A$21,"GR",LandfillCapital!F$3:F$21)-SUMIF(LandfillCapital!$A$3:$A$21,"CR",LandfillCapital!F$3:F$21)-SUMIF(LandfillCapital!$B$3:$B$21,"MC1",LandfillCapital!F$3:F$21)-SUMIF(LandfillCapital!$B$3:$B$21,"MC2",LandfillCapital!F$3:F$21)</f>
        <v>0</v>
      </c>
      <c r="G213" s="8">
        <f>SUM(LandfillCapital!G$3:G$21)-SUMIF(LandfillCapital!$B$3:$B$21,"TY3",LandfillCapital!G$3:G$21)-SUMIF(LandfillCapital!$A$3:$A$21,"GR",LandfillCapital!G$3:G$21)-SUMIF(LandfillCapital!$A$3:$A$21,"CR",LandfillCapital!G$3:G$21)-SUMIF(LandfillCapital!$B$3:$B$21,"MC1",LandfillCapital!G$3:G$21)-SUMIF(LandfillCapital!$B$3:$B$21,"MC2",LandfillCapital!G$3:G$21)</f>
        <v>0</v>
      </c>
      <c r="H213" s="8">
        <f>SUM(LandfillCapital!H$3:H$21)-SUMIF(LandfillCapital!$B$3:$B$21,"TY3",LandfillCapital!H$3:H$21)-SUMIF(LandfillCapital!$A$3:$A$21,"GR",LandfillCapital!H$3:H$21)-SUMIF(LandfillCapital!$A$3:$A$21,"CR",LandfillCapital!H$3:H$21)-SUMIF(LandfillCapital!$B$3:$B$21,"MC1",LandfillCapital!H$3:H$21)-SUMIF(LandfillCapital!$B$3:$B$21,"MC2",LandfillCapital!H$3:H$21)</f>
        <v>0</v>
      </c>
      <c r="I213" s="8">
        <f>SUM(LandfillCapital!I$3:I$21)-SUMIF(LandfillCapital!$B$3:$B$21,"TY3",LandfillCapital!I$3:I$21)-SUMIF(LandfillCapital!$A$3:$A$21,"GR",LandfillCapital!I$3:I$21)-SUMIF(LandfillCapital!$A$3:$A$21,"CR",LandfillCapital!I$3:I$21)-SUMIF(LandfillCapital!$B$3:$B$21,"MC1",LandfillCapital!I$3:I$21)-SUMIF(LandfillCapital!$B$3:$B$21,"MC2",LandfillCapital!I$3:I$21)</f>
        <v>30461.275640427113</v>
      </c>
      <c r="J213" s="8">
        <f>SUM(LandfillCapital!J$3:J$21)-SUMIF(LandfillCapital!$B$3:$B$21,"TY3",LandfillCapital!J$3:J$21)-SUMIF(LandfillCapital!$A$3:$A$21,"GR",LandfillCapital!J$3:J$21)-SUMIF(LandfillCapital!$A$3:$A$21,"CR",LandfillCapital!J$3:J$21)-SUMIF(LandfillCapital!$B$3:$B$21,"MC1",LandfillCapital!J$3:J$21)-SUMIF(LandfillCapital!$B$3:$B$21,"MC2",LandfillCapital!J$3:J$21)</f>
        <v>32280.171294813059</v>
      </c>
      <c r="K213" s="8">
        <f>SUM(LandfillCapital!K$3:K$21)-SUMIF(LandfillCapital!$B$3:$B$21,"TY3",LandfillCapital!K$3:K$21)-SUMIF(LandfillCapital!$A$3:$A$21,"GR",LandfillCapital!K$3:K$21)-SUMIF(LandfillCapital!$A$3:$A$21,"CR",LandfillCapital!K$3:K$21)-SUMIF(LandfillCapital!$B$3:$B$21,"MC1",LandfillCapital!K$3:K$21)-SUMIF(LandfillCapital!$B$3:$B$21,"MC2",LandfillCapital!K$3:K$21)</f>
        <v>35795.09292259498</v>
      </c>
      <c r="L213" s="8">
        <f>SUM(LandfillCapital!L$3:L$21)-SUMIF(LandfillCapital!$B$3:$B$21,"TY3",LandfillCapital!L$3:L$21)-SUMIF(LandfillCapital!$A$3:$A$21,"GR",LandfillCapital!L$3:L$21)-SUMIF(LandfillCapital!$A$3:$A$21,"CR",LandfillCapital!L$3:L$21)-SUMIF(LandfillCapital!$B$3:$B$21,"MC1",LandfillCapital!L$3:L$21)-SUMIF(LandfillCapital!$B$3:$B$21,"MC2",LandfillCapital!L$3:L$21)</f>
        <v>39323.893323091324</v>
      </c>
      <c r="M213" s="8">
        <f>SUM(LandfillCapital!M$3:M$21)-SUMIF(LandfillCapital!$B$3:$B$21,"TY3",LandfillCapital!M$3:M$21)-SUMIF(LandfillCapital!$A$3:$A$21,"GR",LandfillCapital!M$3:M$21)-SUMIF(LandfillCapital!$A$3:$A$21,"CR",LandfillCapital!M$3:M$21)-SUMIF(LandfillCapital!$B$3:$B$21,"MC1",LandfillCapital!M$3:M$21)-SUMIF(LandfillCapital!$B$3:$B$21,"MC2",LandfillCapital!M$3:M$21)</f>
        <v>43463.956071208995</v>
      </c>
      <c r="N213" s="8">
        <f>SUM(LandfillCapital!N$3:N$21)-SUMIF(LandfillCapital!$B$3:$B$21,"TY3",LandfillCapital!N$3:N$21)-SUMIF(LandfillCapital!$A$3:$A$21,"GR",LandfillCapital!N$3:N$21)-SUMIF(LandfillCapital!$A$3:$A$21,"CR",LandfillCapital!N$3:N$21)-SUMIF(LandfillCapital!$B$3:$B$21,"MC1",LandfillCapital!N$3:N$21)-SUMIF(LandfillCapital!$B$3:$B$21,"MC2",LandfillCapital!N$3:N$21)</f>
        <v>46318.087491947022</v>
      </c>
      <c r="O213" s="8">
        <f>SUM(LandfillCapital!O$3:O$21)-SUMIF(LandfillCapital!$B$3:$B$21,"TY3",LandfillCapital!O$3:O$21)-SUMIF(LandfillCapital!$A$3:$A$21,"GR",LandfillCapital!O$3:O$21)-SUMIF(LandfillCapital!$A$3:$A$21,"CR",LandfillCapital!O$3:O$21)-SUMIF(LandfillCapital!$B$3:$B$21,"MC1",LandfillCapital!O$3:O$21)-SUMIF(LandfillCapital!$B$3:$B$21,"MC2",LandfillCapital!O$3:O$21)</f>
        <v>48294.75314611716</v>
      </c>
      <c r="P213" s="8">
        <f>SUM(LandfillCapital!P$3:P$21)-SUMIF(LandfillCapital!$B$3:$B$21,"TY3",LandfillCapital!P$3:P$21)-SUMIF(LandfillCapital!$A$3:$A$21,"GR",LandfillCapital!P$3:P$21)-SUMIF(LandfillCapital!$A$3:$A$21,"CR",LandfillCapital!P$3:P$21)-SUMIF(LandfillCapital!$B$3:$B$21,"MC1",LandfillCapital!P$3:P$21)-SUMIF(LandfillCapital!$B$3:$B$21,"MC2",LandfillCapital!P$3:P$21)</f>
        <v>52037.894450807522</v>
      </c>
      <c r="Q213" s="8">
        <f>SUM(LandfillCapital!Q$3:Q$21)-SUMIF(LandfillCapital!$B$3:$B$21,"TY3",LandfillCapital!Q$3:Q$21)-SUMIF(LandfillCapital!$A$3:$A$21,"GR",LandfillCapital!Q$3:Q$21)-SUMIF(LandfillCapital!$A$3:$A$21,"CR",LandfillCapital!Q$3:Q$21)-SUMIF(LandfillCapital!$B$3:$B$21,"MC1",LandfillCapital!Q$3:Q$21)-SUMIF(LandfillCapital!$B$3:$B$21,"MC2",LandfillCapital!Q$3:Q$21)</f>
        <v>56661.661727300656</v>
      </c>
      <c r="R213" s="8">
        <f>SUM(LandfillCapital!R$3:R$21)-SUMIF(LandfillCapital!$B$3:$B$21,"TY3",LandfillCapital!R$3:R$21)-SUMIF(LandfillCapital!$A$3:$A$21,"GR",LandfillCapital!R$3:R$21)-SUMIF(LandfillCapital!$A$3:$A$21,"CR",LandfillCapital!R$3:R$21)-SUMIF(LandfillCapital!$B$3:$B$21,"MC1",LandfillCapital!R$3:R$21)-SUMIF(LandfillCapital!$B$3:$B$21,"MC2",LandfillCapital!R$3:R$21)</f>
        <v>65772.391226747161</v>
      </c>
      <c r="S213" s="8">
        <f>SUM(LandfillCapital!S$3:S$21)-SUMIF(LandfillCapital!$B$3:$B$21,"TY3",LandfillCapital!S$3:S$21)-SUMIF(LandfillCapital!$A$3:$A$21,"GR",LandfillCapital!S$3:S$21)-SUMIF(LandfillCapital!$A$3:$A$21,"CR",LandfillCapital!S$3:S$21)-SUMIF(LandfillCapital!$B$3:$B$21,"MC1",LandfillCapital!S$3:S$21)-SUMIF(LandfillCapital!$B$3:$B$21,"MC2",LandfillCapital!S$3:S$21)</f>
        <v>72913.901031562986</v>
      </c>
      <c r="T213" s="8">
        <f>SUM(LandfillCapital!T$3:T$21)-SUMIF(LandfillCapital!$B$3:$B$21,"TY3",LandfillCapital!T$3:T$21)-SUMIF(LandfillCapital!$A$3:$A$21,"GR",LandfillCapital!T$3:T$21)-SUMIF(LandfillCapital!$A$3:$A$21,"CR",LandfillCapital!T$3:T$21)-SUMIF(LandfillCapital!$B$3:$B$21,"MC1",LandfillCapital!T$3:T$21)-SUMIF(LandfillCapital!$B$3:$B$21,"MC2",LandfillCapital!T$3:T$21)</f>
        <v>77588.823925069562</v>
      </c>
      <c r="U213" s="8">
        <f>SUM(LandfillCapital!U$3:U$21)-SUMIF(LandfillCapital!$B$3:$B$21,"TY3",LandfillCapital!U$3:U$21)-SUMIF(LandfillCapital!$A$3:$A$21,"GR",LandfillCapital!U$3:U$21)-SUMIF(LandfillCapital!$A$3:$A$21,"CR",LandfillCapital!U$3:U$21)-SUMIF(LandfillCapital!$B$3:$B$21,"MC1",LandfillCapital!U$3:U$21)-SUMIF(LandfillCapital!$B$3:$B$21,"MC2",LandfillCapital!U$3:U$21)</f>
        <v>78264.140651867914</v>
      </c>
      <c r="V213" s="8">
        <f>SUM(LandfillCapital!V$3:V$21)-SUMIF(LandfillCapital!$B$3:$B$21,"TY3",LandfillCapital!V$3:V$21)-SUMIF(LandfillCapital!$A$3:$A$21,"GR",LandfillCapital!V$3:V$21)-SUMIF(LandfillCapital!$A$3:$A$21,"CR",LandfillCapital!V$3:V$21)-SUMIF(LandfillCapital!$B$3:$B$21,"MC1",LandfillCapital!V$3:V$21)-SUMIF(LandfillCapital!$B$3:$B$21,"MC2",LandfillCapital!V$3:V$21)</f>
        <v>87456.73850977965</v>
      </c>
      <c r="W213" s="8">
        <f>SUM(LandfillCapital!W$3:W$21)-SUMIF(LandfillCapital!$B$3:$B$21,"TY3",LandfillCapital!W$3:W$21)-SUMIF(LandfillCapital!$A$3:$A$21,"GR",LandfillCapital!W$3:W$21)-SUMIF(LandfillCapital!$A$3:$A$21,"CR",LandfillCapital!W$3:W$21)-SUMIF(LandfillCapital!$B$3:$B$21,"MC1",LandfillCapital!W$3:W$21)-SUMIF(LandfillCapital!$B$3:$B$21,"MC2",LandfillCapital!W$3:W$21)</f>
        <v>96709.932427990148</v>
      </c>
      <c r="X213" s="8">
        <f>SUM(LandfillCapital!X$3:X$21)-SUMIF(LandfillCapital!$B$3:$B$21,"TY3",LandfillCapital!X$3:X$21)-SUMIF(LandfillCapital!$A$3:$A$21,"GR",LandfillCapital!X$3:X$21)-SUMIF(LandfillCapital!$A$3:$A$21,"CR",LandfillCapital!X$3:X$21)-SUMIF(LandfillCapital!$B$3:$B$21,"MC1",LandfillCapital!X$3:X$21)-SUMIF(LandfillCapital!$B$3:$B$21,"MC2",LandfillCapital!X$3:X$21)</f>
        <v>97762.761719679154</v>
      </c>
      <c r="Y213" s="8">
        <f>SUM(LandfillCapital!Y$3:Y$21)-SUMIF(LandfillCapital!$B$3:$B$21,"TY3",LandfillCapital!Y$3:Y$21)-SUMIF(LandfillCapital!$A$3:$A$21,"GR",LandfillCapital!Y$3:Y$21)-SUMIF(LandfillCapital!$A$3:$A$21,"CR",LandfillCapital!Y$3:Y$21)-SUMIF(LandfillCapital!$B$3:$B$21,"MC1",LandfillCapital!Y$3:Y$21)-SUMIF(LandfillCapital!$B$3:$B$21,"MC2",LandfillCapital!Y$3:Y$21)</f>
        <v>104940.2689880721</v>
      </c>
      <c r="Z213" s="8">
        <f>SUM(LandfillCapital!Z$3:Z$21)-SUMIF(LandfillCapital!$B$3:$B$21,"TY3",LandfillCapital!Z$3:Z$21)-SUMIF(LandfillCapital!$A$3:$A$21,"GR",LandfillCapital!Z$3:Z$21)-SUMIF(LandfillCapital!$A$3:$A$21,"CR",LandfillCapital!Z$3:Z$21)-SUMIF(LandfillCapital!$B$3:$B$21,"MC1",LandfillCapital!Z$3:Z$21)-SUMIF(LandfillCapital!$B$3:$B$21,"MC2",LandfillCapital!Z$3:Z$21)</f>
        <v>106709.03999647166</v>
      </c>
      <c r="AA213" s="8">
        <f>SUM(LandfillCapital!AA$3:AA$21)-SUMIF(LandfillCapital!$B$3:$B$21,"TY3",LandfillCapital!AA$3:AA$21)-SUMIF(LandfillCapital!$A$3:$A$21,"GR",LandfillCapital!AA$3:AA$21)-SUMIF(LandfillCapital!$A$3:$A$21,"CR",LandfillCapital!AA$3:AA$21)-SUMIF(LandfillCapital!$B$3:$B$21,"MC1",LandfillCapital!AA$3:AA$21)-SUMIF(LandfillCapital!$B$3:$B$21,"MC2",LandfillCapital!AA$3:AA$21)</f>
        <v>109049.42501631551</v>
      </c>
      <c r="AB213" s="8">
        <f>SUM(LandfillCapital!AB$3:AB$21)-SUMIF(LandfillCapital!$B$3:$B$21,"TY3",LandfillCapital!AB$3:AB$21)-SUMIF(LandfillCapital!$A$3:$A$21,"GR",LandfillCapital!AB$3:AB$21)-SUMIF(LandfillCapital!$A$3:$A$21,"CR",LandfillCapital!AB$3:AB$21)-SUMIF(LandfillCapital!$B$3:$B$21,"MC1",LandfillCapital!AB$3:AB$21)-SUMIF(LandfillCapital!$B$3:$B$21,"MC2",LandfillCapital!AB$3:AB$21)</f>
        <v>111623.54252549789</v>
      </c>
      <c r="AC213" s="8">
        <f>SUM(LandfillCapital!AC$3:AC$21)-SUMIF(LandfillCapital!$B$3:$B$21,"TY3",LandfillCapital!AC$3:AC$21)-SUMIF(LandfillCapital!$A$3:$A$21,"GR",LandfillCapital!AC$3:AC$21)-SUMIF(LandfillCapital!$A$3:$A$21,"CR",LandfillCapital!AC$3:AC$21)-SUMIF(LandfillCapital!$B$3:$B$21,"MC1",LandfillCapital!AC$3:AC$21)-SUMIF(LandfillCapital!$B$3:$B$21,"MC2",LandfillCapital!AC$3:AC$21)</f>
        <v>112754.2955112817</v>
      </c>
      <c r="AD213" s="8">
        <f>SUM(LandfillCapital!AD$3:AD$21)-SUMIF(LandfillCapital!$B$3:$B$21,"TY3",LandfillCapital!AD$3:AD$21)-SUMIF(LandfillCapital!$A$3:$A$21,"GR",LandfillCapital!AD$3:AD$21)-SUMIF(LandfillCapital!$A$3:$A$21,"CR",LandfillCapital!AD$3:AD$21)-SUMIF(LandfillCapital!$B$3:$B$21,"MC1",LandfillCapital!AD$3:AD$21)-SUMIF(LandfillCapital!$B$3:$B$21,"MC2",LandfillCapital!AD$3:AD$21)</f>
        <v>114015.57919228512</v>
      </c>
      <c r="AE213" s="8">
        <f>SUM(LandfillCapital!AE$3:AE$21)-SUMIF(LandfillCapital!$B$3:$B$21,"TY3",LandfillCapital!AE$3:AE$21)-SUMIF(LandfillCapital!$A$3:$A$21,"GR",LandfillCapital!AE$3:AE$21)-SUMIF(LandfillCapital!$A$3:$A$21,"CR",LandfillCapital!AE$3:AE$21)-SUMIF(LandfillCapital!$B$3:$B$21,"MC1",LandfillCapital!AE$3:AE$21)-SUMIF(LandfillCapital!$B$3:$B$21,"MC2",LandfillCapital!AE$3:AE$21)</f>
        <v>35726.934084941211</v>
      </c>
      <c r="AF213" s="8">
        <f>SUM(LandfillCapital!AF$3:AF$21)-SUMIF(LandfillCapital!$B$3:$B$21,"TY3",LandfillCapital!AF$3:AF$21)-SUMIF(LandfillCapital!$A$3:$A$21,"GR",LandfillCapital!AF$3:AF$21)-SUMIF(LandfillCapital!$A$3:$A$21,"CR",LandfillCapital!AF$3:AF$21)-SUMIF(LandfillCapital!$B$3:$B$21,"MC1",LandfillCapital!AF$3:AF$21)-SUMIF(LandfillCapital!$B$3:$B$21,"MC2",LandfillCapital!AF$3:AF$21)</f>
        <v>32420.002292353609</v>
      </c>
      <c r="AG213" s="8">
        <f>SUM(LandfillCapital!AG$3:AG$21)-SUMIF(LandfillCapital!$B$3:$B$21,"TY3",LandfillCapital!AG$3:AG$21)-SUMIF(LandfillCapital!$A$3:$A$21,"GR",LandfillCapital!AG$3:AG$21)-SUMIF(LandfillCapital!$A$3:$A$21,"CR",LandfillCapital!AG$3:AG$21)-SUMIF(LandfillCapital!$B$3:$B$21,"MC1",LandfillCapital!AG$3:AG$21)-SUMIF(LandfillCapital!$B$3:$B$21,"MC2",LandfillCapital!AG$3:AG$21)</f>
        <v>31080.624240568955</v>
      </c>
    </row>
    <row r="214" spans="2:33" x14ac:dyDescent="0.3">
      <c r="B214" s="24" t="str">
        <f t="shared" si="109"/>
        <v>Retire TY GR CR and BR1-2</v>
      </c>
      <c r="C214" s="23">
        <f t="shared" ref="C214:C215" si="110">(D214+NPV($C$2,E214:AG214))/1000</f>
        <v>541.13345308040152</v>
      </c>
      <c r="D214" s="8">
        <f>SUM(LandfillCapital!D$3:D$21)-SUMIF(LandfillCapital!$B$3:$B$21,"TY3",LandfillCapital!D$3:D$21)-SUMIF(LandfillCapital!$A$3:$A$21,"GR",LandfillCapital!D$3:D$21)-SUMIF(LandfillCapital!$A$3:$A$21,"CR",LandfillCapital!D$3:D$21)-SUMIF(LandfillCapital!$B$3:$B$21,"BR1",LandfillCapital!D$3:D$21)-SUMIF(LandfillCapital!$B$3:$B$21,"BR2",LandfillCapital!D$3:D$21)</f>
        <v>0</v>
      </c>
      <c r="E214" s="8">
        <f>SUM(LandfillCapital!E$3:E$21)-SUMIF(LandfillCapital!$B$3:$B$21,"TY3",LandfillCapital!E$3:E$21)-SUMIF(LandfillCapital!$A$3:$A$21,"GR",LandfillCapital!E$3:E$21)-SUMIF(LandfillCapital!$A$3:$A$21,"CR",LandfillCapital!E$3:E$21)-SUMIF(LandfillCapital!$B$3:$B$21,"BR1",LandfillCapital!E$3:E$21)-SUMIF(LandfillCapital!$B$3:$B$21,"BR2",LandfillCapital!E$3:E$21)</f>
        <v>0</v>
      </c>
      <c r="F214" s="8">
        <f>SUM(LandfillCapital!F$3:F$21)-SUMIF(LandfillCapital!$B$3:$B$21,"TY3",LandfillCapital!F$3:F$21)-SUMIF(LandfillCapital!$A$3:$A$21,"GR",LandfillCapital!F$3:F$21)-SUMIF(LandfillCapital!$A$3:$A$21,"CR",LandfillCapital!F$3:F$21)-SUMIF(LandfillCapital!$B$3:$B$21,"BR1",LandfillCapital!F$3:F$21)-SUMIF(LandfillCapital!$B$3:$B$21,"BR2",LandfillCapital!F$3:F$21)</f>
        <v>0</v>
      </c>
      <c r="G214" s="8">
        <f>SUM(LandfillCapital!G$3:G$21)-SUMIF(LandfillCapital!$B$3:$B$21,"TY3",LandfillCapital!G$3:G$21)-SUMIF(LandfillCapital!$A$3:$A$21,"GR",LandfillCapital!G$3:G$21)-SUMIF(LandfillCapital!$A$3:$A$21,"CR",LandfillCapital!G$3:G$21)-SUMIF(LandfillCapital!$B$3:$B$21,"BR1",LandfillCapital!G$3:G$21)-SUMIF(LandfillCapital!$B$3:$B$21,"BR2",LandfillCapital!G$3:G$21)</f>
        <v>0</v>
      </c>
      <c r="H214" s="8">
        <f>SUM(LandfillCapital!H$3:H$21)-SUMIF(LandfillCapital!$B$3:$B$21,"TY3",LandfillCapital!H$3:H$21)-SUMIF(LandfillCapital!$A$3:$A$21,"GR",LandfillCapital!H$3:H$21)-SUMIF(LandfillCapital!$A$3:$A$21,"CR",LandfillCapital!H$3:H$21)-SUMIF(LandfillCapital!$B$3:$B$21,"BR1",LandfillCapital!H$3:H$21)-SUMIF(LandfillCapital!$B$3:$B$21,"BR2",LandfillCapital!H$3:H$21)</f>
        <v>0</v>
      </c>
      <c r="I214" s="8">
        <f>SUM(LandfillCapital!I$3:I$21)-SUMIF(LandfillCapital!$B$3:$B$21,"TY3",LandfillCapital!I$3:I$21)-SUMIF(LandfillCapital!$A$3:$A$21,"GR",LandfillCapital!I$3:I$21)-SUMIF(LandfillCapital!$A$3:$A$21,"CR",LandfillCapital!I$3:I$21)-SUMIF(LandfillCapital!$B$3:$B$21,"BR1",LandfillCapital!I$3:I$21)-SUMIF(LandfillCapital!$B$3:$B$21,"BR2",LandfillCapital!I$3:I$21)</f>
        <v>29291.663010786135</v>
      </c>
      <c r="J214" s="8">
        <f>SUM(LandfillCapital!J$3:J$21)-SUMIF(LandfillCapital!$B$3:$B$21,"TY3",LandfillCapital!J$3:J$21)-SUMIF(LandfillCapital!$A$3:$A$21,"GR",LandfillCapital!J$3:J$21)-SUMIF(LandfillCapital!$A$3:$A$21,"CR",LandfillCapital!J$3:J$21)-SUMIF(LandfillCapital!$B$3:$B$21,"BR1",LandfillCapital!J$3:J$21)-SUMIF(LandfillCapital!$B$3:$B$21,"BR2",LandfillCapital!J$3:J$21)</f>
        <v>31075.470286282849</v>
      </c>
      <c r="K214" s="8">
        <f>SUM(LandfillCapital!K$3:K$21)-SUMIF(LandfillCapital!$B$3:$B$21,"TY3",LandfillCapital!K$3:K$21)-SUMIF(LandfillCapital!$A$3:$A$21,"GR",LandfillCapital!K$3:K$21)-SUMIF(LandfillCapital!$A$3:$A$21,"CR",LandfillCapital!K$3:K$21)-SUMIF(LandfillCapital!$B$3:$B$21,"BR1",LandfillCapital!K$3:K$21)-SUMIF(LandfillCapital!$B$3:$B$21,"BR2",LandfillCapital!K$3:K$21)</f>
        <v>34229.731721235767</v>
      </c>
      <c r="L214" s="8">
        <f>SUM(LandfillCapital!L$3:L$21)-SUMIF(LandfillCapital!$B$3:$B$21,"TY3",LandfillCapital!L$3:L$21)-SUMIF(LandfillCapital!$A$3:$A$21,"GR",LandfillCapital!L$3:L$21)-SUMIF(LandfillCapital!$A$3:$A$21,"CR",LandfillCapital!L$3:L$21)-SUMIF(LandfillCapital!$B$3:$B$21,"BR1",LandfillCapital!L$3:L$21)-SUMIF(LandfillCapital!$B$3:$B$21,"BR2",LandfillCapital!L$3:L$21)</f>
        <v>37689.996428404789</v>
      </c>
      <c r="M214" s="8">
        <f>SUM(LandfillCapital!M$3:M$21)-SUMIF(LandfillCapital!$B$3:$B$21,"TY3",LandfillCapital!M$3:M$21)-SUMIF(LandfillCapital!$A$3:$A$21,"GR",LandfillCapital!M$3:M$21)-SUMIF(LandfillCapital!$A$3:$A$21,"CR",LandfillCapital!M$3:M$21)-SUMIF(LandfillCapital!$B$3:$B$21,"BR1",LandfillCapital!M$3:M$21)-SUMIF(LandfillCapital!$B$3:$B$21,"BR2",LandfillCapital!M$3:M$21)</f>
        <v>41379.730278576593</v>
      </c>
      <c r="N214" s="8">
        <f>SUM(LandfillCapital!N$3:N$21)-SUMIF(LandfillCapital!$B$3:$B$21,"TY3",LandfillCapital!N$3:N$21)-SUMIF(LandfillCapital!$A$3:$A$21,"GR",LandfillCapital!N$3:N$21)-SUMIF(LandfillCapital!$A$3:$A$21,"CR",LandfillCapital!N$3:N$21)-SUMIF(LandfillCapital!$B$3:$B$21,"BR1",LandfillCapital!N$3:N$21)-SUMIF(LandfillCapital!$B$3:$B$21,"BR2",LandfillCapital!N$3:N$21)</f>
        <v>44229.564794015183</v>
      </c>
      <c r="O214" s="8">
        <f>SUM(LandfillCapital!O$3:O$21)-SUMIF(LandfillCapital!$B$3:$B$21,"TY3",LandfillCapital!O$3:O$21)-SUMIF(LandfillCapital!$A$3:$A$21,"GR",LandfillCapital!O$3:O$21)-SUMIF(LandfillCapital!$A$3:$A$21,"CR",LandfillCapital!O$3:O$21)-SUMIF(LandfillCapital!$B$3:$B$21,"BR1",LandfillCapital!O$3:O$21)-SUMIF(LandfillCapital!$B$3:$B$21,"BR2",LandfillCapital!O$3:O$21)</f>
        <v>46199.874248183041</v>
      </c>
      <c r="P214" s="8">
        <f>SUM(LandfillCapital!P$3:P$21)-SUMIF(LandfillCapital!$B$3:$B$21,"TY3",LandfillCapital!P$3:P$21)-SUMIF(LandfillCapital!$A$3:$A$21,"GR",LandfillCapital!P$3:P$21)-SUMIF(LandfillCapital!$A$3:$A$21,"CR",LandfillCapital!P$3:P$21)-SUMIF(LandfillCapital!$B$3:$B$21,"BR1",LandfillCapital!P$3:P$21)-SUMIF(LandfillCapital!$B$3:$B$21,"BR2",LandfillCapital!P$3:P$21)</f>
        <v>49292.818140847659</v>
      </c>
      <c r="Q214" s="8">
        <f>SUM(LandfillCapital!Q$3:Q$21)-SUMIF(LandfillCapital!$B$3:$B$21,"TY3",LandfillCapital!Q$3:Q$21)-SUMIF(LandfillCapital!$A$3:$A$21,"GR",LandfillCapital!Q$3:Q$21)-SUMIF(LandfillCapital!$A$3:$A$21,"CR",LandfillCapital!Q$3:Q$21)-SUMIF(LandfillCapital!$B$3:$B$21,"BR1",LandfillCapital!Q$3:Q$21)-SUMIF(LandfillCapital!$B$3:$B$21,"BR2",LandfillCapital!Q$3:Q$21)</f>
        <v>53864.294844767137</v>
      </c>
      <c r="R214" s="8">
        <f>SUM(LandfillCapital!R$3:R$21)-SUMIF(LandfillCapital!$B$3:$B$21,"TY3",LandfillCapital!R$3:R$21)-SUMIF(LandfillCapital!$A$3:$A$21,"GR",LandfillCapital!R$3:R$21)-SUMIF(LandfillCapital!$A$3:$A$21,"CR",LandfillCapital!R$3:R$21)-SUMIF(LandfillCapital!$B$3:$B$21,"BR1",LandfillCapital!R$3:R$21)-SUMIF(LandfillCapital!$B$3:$B$21,"BR2",LandfillCapital!R$3:R$21)</f>
        <v>62170.434967796122</v>
      </c>
      <c r="S214" s="8">
        <f>SUM(LandfillCapital!S$3:S$21)-SUMIF(LandfillCapital!$B$3:$B$21,"TY3",LandfillCapital!S$3:S$21)-SUMIF(LandfillCapital!$A$3:$A$21,"GR",LandfillCapital!S$3:S$21)-SUMIF(LandfillCapital!$A$3:$A$21,"CR",LandfillCapital!S$3:S$21)-SUMIF(LandfillCapital!$B$3:$B$21,"BR1",LandfillCapital!S$3:S$21)-SUMIF(LandfillCapital!$B$3:$B$21,"BR2",LandfillCapital!S$3:S$21)</f>
        <v>69365.25461314751</v>
      </c>
      <c r="T214" s="8">
        <f>SUM(LandfillCapital!T$3:T$21)-SUMIF(LandfillCapital!$B$3:$B$21,"TY3",LandfillCapital!T$3:T$21)-SUMIF(LandfillCapital!$A$3:$A$21,"GR",LandfillCapital!T$3:T$21)-SUMIF(LandfillCapital!$A$3:$A$21,"CR",LandfillCapital!T$3:T$21)-SUMIF(LandfillCapital!$B$3:$B$21,"BR1",LandfillCapital!T$3:T$21)-SUMIF(LandfillCapital!$B$3:$B$21,"BR2",LandfillCapital!T$3:T$21)</f>
        <v>74089.84018585601</v>
      </c>
      <c r="U214" s="8">
        <f>SUM(LandfillCapital!U$3:U$21)-SUMIF(LandfillCapital!$B$3:$B$21,"TY3",LandfillCapital!U$3:U$21)-SUMIF(LandfillCapital!$A$3:$A$21,"GR",LandfillCapital!U$3:U$21)-SUMIF(LandfillCapital!$A$3:$A$21,"CR",LandfillCapital!U$3:U$21)-SUMIF(LandfillCapital!$B$3:$B$21,"BR1",LandfillCapital!U$3:U$21)-SUMIF(LandfillCapital!$B$3:$B$21,"BR2",LandfillCapital!U$3:U$21)</f>
        <v>74811.752249776197</v>
      </c>
      <c r="V214" s="8">
        <f>SUM(LandfillCapital!V$3:V$21)-SUMIF(LandfillCapital!$B$3:$B$21,"TY3",LandfillCapital!V$3:V$21)-SUMIF(LandfillCapital!$A$3:$A$21,"GR",LandfillCapital!V$3:V$21)-SUMIF(LandfillCapital!$A$3:$A$21,"CR",LandfillCapital!V$3:V$21)-SUMIF(LandfillCapital!$B$3:$B$21,"BR1",LandfillCapital!V$3:V$21)-SUMIF(LandfillCapital!$B$3:$B$21,"BR2",LandfillCapital!V$3:V$21)</f>
        <v>84048.049592291849</v>
      </c>
      <c r="W214" s="8">
        <f>SUM(LandfillCapital!W$3:W$21)-SUMIF(LandfillCapital!$B$3:$B$21,"TY3",LandfillCapital!W$3:W$21)-SUMIF(LandfillCapital!$A$3:$A$21,"GR",LandfillCapital!W$3:W$21)-SUMIF(LandfillCapital!$A$3:$A$21,"CR",LandfillCapital!W$3:W$21)-SUMIF(LandfillCapital!$B$3:$B$21,"BR1",LandfillCapital!W$3:W$21)-SUMIF(LandfillCapital!$B$3:$B$21,"BR2",LandfillCapital!W$3:W$21)</f>
        <v>93347.727031457252</v>
      </c>
      <c r="X214" s="8">
        <f>SUM(LandfillCapital!X$3:X$21)-SUMIF(LandfillCapital!$B$3:$B$21,"TY3",LandfillCapital!X$3:X$21)-SUMIF(LandfillCapital!$A$3:$A$21,"GR",LandfillCapital!X$3:X$21)-SUMIF(LandfillCapital!$A$3:$A$21,"CR",LandfillCapital!X$3:X$21)-SUMIF(LandfillCapital!$B$3:$B$21,"BR1",LandfillCapital!X$3:X$21)-SUMIF(LandfillCapital!$B$3:$B$21,"BR2",LandfillCapital!X$3:X$21)</f>
        <v>94786.50475206897</v>
      </c>
      <c r="Y214" s="8">
        <f>SUM(LandfillCapital!Y$3:Y$21)-SUMIF(LandfillCapital!$B$3:$B$21,"TY3",LandfillCapital!Y$3:Y$21)-SUMIF(LandfillCapital!$A$3:$A$21,"GR",LandfillCapital!Y$3:Y$21)-SUMIF(LandfillCapital!$A$3:$A$21,"CR",LandfillCapital!Y$3:Y$21)-SUMIF(LandfillCapital!$B$3:$B$21,"BR1",LandfillCapital!Y$3:Y$21)-SUMIF(LandfillCapital!$B$3:$B$21,"BR2",LandfillCapital!Y$3:Y$21)</f>
        <v>103852.71805298438</v>
      </c>
      <c r="Z214" s="8">
        <f>SUM(LandfillCapital!Z$3:Z$21)-SUMIF(LandfillCapital!$B$3:$B$21,"TY3",LandfillCapital!Z$3:Z$21)-SUMIF(LandfillCapital!$A$3:$A$21,"GR",LandfillCapital!Z$3:Z$21)-SUMIF(LandfillCapital!$A$3:$A$21,"CR",LandfillCapital!Z$3:Z$21)-SUMIF(LandfillCapital!$B$3:$B$21,"BR1",LandfillCapital!Z$3:Z$21)-SUMIF(LandfillCapital!$B$3:$B$21,"BR2",LandfillCapital!Z$3:Z$21)</f>
        <v>105687.78983214418</v>
      </c>
      <c r="AA214" s="8">
        <f>SUM(LandfillCapital!AA$3:AA$21)-SUMIF(LandfillCapital!$B$3:$B$21,"TY3",LandfillCapital!AA$3:AA$21)-SUMIF(LandfillCapital!$A$3:$A$21,"GR",LandfillCapital!AA$3:AA$21)-SUMIF(LandfillCapital!$A$3:$A$21,"CR",LandfillCapital!AA$3:AA$21)-SUMIF(LandfillCapital!$B$3:$B$21,"BR1",LandfillCapital!AA$3:AA$21)-SUMIF(LandfillCapital!$B$3:$B$21,"BR2",LandfillCapital!AA$3:AA$21)</f>
        <v>108094.47558356696</v>
      </c>
      <c r="AB214" s="8">
        <f>SUM(LandfillCapital!AB$3:AB$21)-SUMIF(LandfillCapital!$B$3:$B$21,"TY3",LandfillCapital!AB$3:AB$21)-SUMIF(LandfillCapital!$A$3:$A$21,"GR",LandfillCapital!AB$3:AB$21)-SUMIF(LandfillCapital!$A$3:$A$21,"CR",LandfillCapital!AB$3:AB$21)-SUMIF(LandfillCapital!$B$3:$B$21,"BR1",LandfillCapital!AB$3:AB$21)-SUMIF(LandfillCapital!$B$3:$B$21,"BR2",LandfillCapital!AB$3:AB$21)</f>
        <v>110745.68516953298</v>
      </c>
      <c r="AC214" s="8">
        <f>SUM(LandfillCapital!AC$3:AC$21)-SUMIF(LandfillCapital!$B$3:$B$21,"TY3",LandfillCapital!AC$3:AC$21)-SUMIF(LandfillCapital!$A$3:$A$21,"GR",LandfillCapital!AC$3:AC$21)-SUMIF(LandfillCapital!$A$3:$A$21,"CR",LandfillCapital!AC$3:AC$21)-SUMIF(LandfillCapital!$B$3:$B$21,"BR1",LandfillCapital!AC$3:AC$21)-SUMIF(LandfillCapital!$B$3:$B$21,"BR2",LandfillCapital!AC$3:AC$21)</f>
        <v>112611.30828408871</v>
      </c>
      <c r="AD214" s="8">
        <f>SUM(LandfillCapital!AD$3:AD$21)-SUMIF(LandfillCapital!$B$3:$B$21,"TY3",LandfillCapital!AD$3:AD$21)-SUMIF(LandfillCapital!$A$3:$A$21,"GR",LandfillCapital!AD$3:AD$21)-SUMIF(LandfillCapital!$A$3:$A$21,"CR",LandfillCapital!AD$3:AD$21)-SUMIF(LandfillCapital!$B$3:$B$21,"BR1",LandfillCapital!AD$3:AD$21)-SUMIF(LandfillCapital!$B$3:$B$21,"BR2",LandfillCapital!AD$3:AD$21)</f>
        <v>113893.65165585237</v>
      </c>
      <c r="AE214" s="8">
        <f>SUM(LandfillCapital!AE$3:AE$21)-SUMIF(LandfillCapital!$B$3:$B$21,"TY3",LandfillCapital!AE$3:AE$21)-SUMIF(LandfillCapital!$A$3:$A$21,"GR",LandfillCapital!AE$3:AE$21)-SUMIF(LandfillCapital!$A$3:$A$21,"CR",LandfillCapital!AE$3:AE$21)-SUMIF(LandfillCapital!$B$3:$B$21,"BR1",LandfillCapital!AE$3:AE$21)-SUMIF(LandfillCapital!$B$3:$B$21,"BR2",LandfillCapital!AE$3:AE$21)</f>
        <v>35626.066243186826</v>
      </c>
      <c r="AF214" s="8">
        <f>SUM(LandfillCapital!AF$3:AF$21)-SUMIF(LandfillCapital!$B$3:$B$21,"TY3",LandfillCapital!AF$3:AF$21)-SUMIF(LandfillCapital!$A$3:$A$21,"GR",LandfillCapital!AF$3:AF$21)-SUMIF(LandfillCapital!$A$3:$A$21,"CR",LandfillCapital!AF$3:AF$21)-SUMIF(LandfillCapital!$B$3:$B$21,"BR1",LandfillCapital!AF$3:AF$21)-SUMIF(LandfillCapital!$B$3:$B$21,"BR2",LandfillCapital!AF$3:AF$21)</f>
        <v>32340.194098651853</v>
      </c>
      <c r="AG214" s="8">
        <f>SUM(LandfillCapital!AG$3:AG$21)-SUMIF(LandfillCapital!$B$3:$B$21,"TY3",LandfillCapital!AG$3:AG$21)-SUMIF(LandfillCapital!$A$3:$A$21,"GR",LandfillCapital!AG$3:AG$21)-SUMIF(LandfillCapital!$A$3:$A$21,"CR",LandfillCapital!AG$3:AG$21)-SUMIF(LandfillCapital!$B$3:$B$21,"BR1",LandfillCapital!AG$3:AG$21)-SUMIF(LandfillCapital!$B$3:$B$21,"BR2",LandfillCapital!AG$3:AG$21)</f>
        <v>31018.273727118663</v>
      </c>
    </row>
    <row r="215" spans="2:33" x14ac:dyDescent="0.3">
      <c r="B215" s="24" t="str">
        <f t="shared" si="109"/>
        <v>Retire TY GR CR BR1-2 and MC1-2</v>
      </c>
      <c r="C215" s="23">
        <f t="shared" si="110"/>
        <v>541.13345308040152</v>
      </c>
      <c r="D215" s="8">
        <f>SUM(LandfillCapital!D$3:D$21)-SUMIF(LandfillCapital!$B$3:$B$21,"TY3",LandfillCapital!D$3:D$21)-SUMIF(LandfillCapital!$A$3:$A$21,"GR",LandfillCapital!D$3:D$21)-SUMIF(LandfillCapital!$A$3:$A$21,"CR",LandfillCapital!D$3:D$21)-SUMIF(LandfillCapital!$B$3:$B$21,"BR1",LandfillCapital!D$3:D$21)-SUMIF(LandfillCapital!$B$3:$B$21,"BR2",LandfillCapital!D$3:D$21)-SUMIF(LandfillCapital!$B$3:$B$21,"MC1",LandfillCapital!D$3:D$21)-SUMIF(LandfillCapital!$B$3:$B$21,"MC2",LandfillCapital!D$3:D$21)</f>
        <v>0</v>
      </c>
      <c r="E215" s="8">
        <f>SUM(LandfillCapital!E$3:E$21)-SUMIF(LandfillCapital!$B$3:$B$21,"TY3",LandfillCapital!E$3:E$21)-SUMIF(LandfillCapital!$A$3:$A$21,"GR",LandfillCapital!E$3:E$21)-SUMIF(LandfillCapital!$A$3:$A$21,"CR",LandfillCapital!E$3:E$21)-SUMIF(LandfillCapital!$B$3:$B$21,"BR1",LandfillCapital!E$3:E$21)-SUMIF(LandfillCapital!$B$3:$B$21,"BR2",LandfillCapital!E$3:E$21)-SUMIF(LandfillCapital!$B$3:$B$21,"MC1",LandfillCapital!E$3:E$21)-SUMIF(LandfillCapital!$B$3:$B$21,"MC2",LandfillCapital!E$3:E$21)</f>
        <v>0</v>
      </c>
      <c r="F215" s="8">
        <f>SUM(LandfillCapital!F$3:F$21)-SUMIF(LandfillCapital!$B$3:$B$21,"TY3",LandfillCapital!F$3:F$21)-SUMIF(LandfillCapital!$A$3:$A$21,"GR",LandfillCapital!F$3:F$21)-SUMIF(LandfillCapital!$A$3:$A$21,"CR",LandfillCapital!F$3:F$21)-SUMIF(LandfillCapital!$B$3:$B$21,"BR1",LandfillCapital!F$3:F$21)-SUMIF(LandfillCapital!$B$3:$B$21,"BR2",LandfillCapital!F$3:F$21)-SUMIF(LandfillCapital!$B$3:$B$21,"MC1",LandfillCapital!F$3:F$21)-SUMIF(LandfillCapital!$B$3:$B$21,"MC2",LandfillCapital!F$3:F$21)</f>
        <v>0</v>
      </c>
      <c r="G215" s="8">
        <f>SUM(LandfillCapital!G$3:G$21)-SUMIF(LandfillCapital!$B$3:$B$21,"TY3",LandfillCapital!G$3:G$21)-SUMIF(LandfillCapital!$A$3:$A$21,"GR",LandfillCapital!G$3:G$21)-SUMIF(LandfillCapital!$A$3:$A$21,"CR",LandfillCapital!G$3:G$21)-SUMIF(LandfillCapital!$B$3:$B$21,"BR1",LandfillCapital!G$3:G$21)-SUMIF(LandfillCapital!$B$3:$B$21,"BR2",LandfillCapital!G$3:G$21)-SUMIF(LandfillCapital!$B$3:$B$21,"MC1",LandfillCapital!G$3:G$21)-SUMIF(LandfillCapital!$B$3:$B$21,"MC2",LandfillCapital!G$3:G$21)</f>
        <v>0</v>
      </c>
      <c r="H215" s="8">
        <f>SUM(LandfillCapital!H$3:H$21)-SUMIF(LandfillCapital!$B$3:$B$21,"TY3",LandfillCapital!H$3:H$21)-SUMIF(LandfillCapital!$A$3:$A$21,"GR",LandfillCapital!H$3:H$21)-SUMIF(LandfillCapital!$A$3:$A$21,"CR",LandfillCapital!H$3:H$21)-SUMIF(LandfillCapital!$B$3:$B$21,"BR1",LandfillCapital!H$3:H$21)-SUMIF(LandfillCapital!$B$3:$B$21,"BR2",LandfillCapital!H$3:H$21)-SUMIF(LandfillCapital!$B$3:$B$21,"MC1",LandfillCapital!H$3:H$21)-SUMIF(LandfillCapital!$B$3:$B$21,"MC2",LandfillCapital!H$3:H$21)</f>
        <v>0</v>
      </c>
      <c r="I215" s="8">
        <f>SUM(LandfillCapital!I$3:I$21)-SUMIF(LandfillCapital!$B$3:$B$21,"TY3",LandfillCapital!I$3:I$21)-SUMIF(LandfillCapital!$A$3:$A$21,"GR",LandfillCapital!I$3:I$21)-SUMIF(LandfillCapital!$A$3:$A$21,"CR",LandfillCapital!I$3:I$21)-SUMIF(LandfillCapital!$B$3:$B$21,"BR1",LandfillCapital!I$3:I$21)-SUMIF(LandfillCapital!$B$3:$B$21,"BR2",LandfillCapital!I$3:I$21)-SUMIF(LandfillCapital!$B$3:$B$21,"MC1",LandfillCapital!I$3:I$21)-SUMIF(LandfillCapital!$B$3:$B$21,"MC2",LandfillCapital!I$3:I$21)</f>
        <v>29291.663010786135</v>
      </c>
      <c r="J215" s="8">
        <f>SUM(LandfillCapital!J$3:J$21)-SUMIF(LandfillCapital!$B$3:$B$21,"TY3",LandfillCapital!J$3:J$21)-SUMIF(LandfillCapital!$A$3:$A$21,"GR",LandfillCapital!J$3:J$21)-SUMIF(LandfillCapital!$A$3:$A$21,"CR",LandfillCapital!J$3:J$21)-SUMIF(LandfillCapital!$B$3:$B$21,"BR1",LandfillCapital!J$3:J$21)-SUMIF(LandfillCapital!$B$3:$B$21,"BR2",LandfillCapital!J$3:J$21)-SUMIF(LandfillCapital!$B$3:$B$21,"MC1",LandfillCapital!J$3:J$21)-SUMIF(LandfillCapital!$B$3:$B$21,"MC2",LandfillCapital!J$3:J$21)</f>
        <v>31075.470286282849</v>
      </c>
      <c r="K215" s="8">
        <f>SUM(LandfillCapital!K$3:K$21)-SUMIF(LandfillCapital!$B$3:$B$21,"TY3",LandfillCapital!K$3:K$21)-SUMIF(LandfillCapital!$A$3:$A$21,"GR",LandfillCapital!K$3:K$21)-SUMIF(LandfillCapital!$A$3:$A$21,"CR",LandfillCapital!K$3:K$21)-SUMIF(LandfillCapital!$B$3:$B$21,"BR1",LandfillCapital!K$3:K$21)-SUMIF(LandfillCapital!$B$3:$B$21,"BR2",LandfillCapital!K$3:K$21)-SUMIF(LandfillCapital!$B$3:$B$21,"MC1",LandfillCapital!K$3:K$21)-SUMIF(LandfillCapital!$B$3:$B$21,"MC2",LandfillCapital!K$3:K$21)</f>
        <v>34229.731721235767</v>
      </c>
      <c r="L215" s="8">
        <f>SUM(LandfillCapital!L$3:L$21)-SUMIF(LandfillCapital!$B$3:$B$21,"TY3",LandfillCapital!L$3:L$21)-SUMIF(LandfillCapital!$A$3:$A$21,"GR",LandfillCapital!L$3:L$21)-SUMIF(LandfillCapital!$A$3:$A$21,"CR",LandfillCapital!L$3:L$21)-SUMIF(LandfillCapital!$B$3:$B$21,"BR1",LandfillCapital!L$3:L$21)-SUMIF(LandfillCapital!$B$3:$B$21,"BR2",LandfillCapital!L$3:L$21)-SUMIF(LandfillCapital!$B$3:$B$21,"MC1",LandfillCapital!L$3:L$21)-SUMIF(LandfillCapital!$B$3:$B$21,"MC2",LandfillCapital!L$3:L$21)</f>
        <v>37689.996428404789</v>
      </c>
      <c r="M215" s="8">
        <f>SUM(LandfillCapital!M$3:M$21)-SUMIF(LandfillCapital!$B$3:$B$21,"TY3",LandfillCapital!M$3:M$21)-SUMIF(LandfillCapital!$A$3:$A$21,"GR",LandfillCapital!M$3:M$21)-SUMIF(LandfillCapital!$A$3:$A$21,"CR",LandfillCapital!M$3:M$21)-SUMIF(LandfillCapital!$B$3:$B$21,"BR1",LandfillCapital!M$3:M$21)-SUMIF(LandfillCapital!$B$3:$B$21,"BR2",LandfillCapital!M$3:M$21)-SUMIF(LandfillCapital!$B$3:$B$21,"MC1",LandfillCapital!M$3:M$21)-SUMIF(LandfillCapital!$B$3:$B$21,"MC2",LandfillCapital!M$3:M$21)</f>
        <v>41379.730278576593</v>
      </c>
      <c r="N215" s="8">
        <f>SUM(LandfillCapital!N$3:N$21)-SUMIF(LandfillCapital!$B$3:$B$21,"TY3",LandfillCapital!N$3:N$21)-SUMIF(LandfillCapital!$A$3:$A$21,"GR",LandfillCapital!N$3:N$21)-SUMIF(LandfillCapital!$A$3:$A$21,"CR",LandfillCapital!N$3:N$21)-SUMIF(LandfillCapital!$B$3:$B$21,"BR1",LandfillCapital!N$3:N$21)-SUMIF(LandfillCapital!$B$3:$B$21,"BR2",LandfillCapital!N$3:N$21)-SUMIF(LandfillCapital!$B$3:$B$21,"MC1",LandfillCapital!N$3:N$21)-SUMIF(LandfillCapital!$B$3:$B$21,"MC2",LandfillCapital!N$3:N$21)</f>
        <v>44229.564794015183</v>
      </c>
      <c r="O215" s="8">
        <f>SUM(LandfillCapital!O$3:O$21)-SUMIF(LandfillCapital!$B$3:$B$21,"TY3",LandfillCapital!O$3:O$21)-SUMIF(LandfillCapital!$A$3:$A$21,"GR",LandfillCapital!O$3:O$21)-SUMIF(LandfillCapital!$A$3:$A$21,"CR",LandfillCapital!O$3:O$21)-SUMIF(LandfillCapital!$B$3:$B$21,"BR1",LandfillCapital!O$3:O$21)-SUMIF(LandfillCapital!$B$3:$B$21,"BR2",LandfillCapital!O$3:O$21)-SUMIF(LandfillCapital!$B$3:$B$21,"MC1",LandfillCapital!O$3:O$21)-SUMIF(LandfillCapital!$B$3:$B$21,"MC2",LandfillCapital!O$3:O$21)</f>
        <v>46199.874248183041</v>
      </c>
      <c r="P215" s="8">
        <f>SUM(LandfillCapital!P$3:P$21)-SUMIF(LandfillCapital!$B$3:$B$21,"TY3",LandfillCapital!P$3:P$21)-SUMIF(LandfillCapital!$A$3:$A$21,"GR",LandfillCapital!P$3:P$21)-SUMIF(LandfillCapital!$A$3:$A$21,"CR",LandfillCapital!P$3:P$21)-SUMIF(LandfillCapital!$B$3:$B$21,"BR1",LandfillCapital!P$3:P$21)-SUMIF(LandfillCapital!$B$3:$B$21,"BR2",LandfillCapital!P$3:P$21)-SUMIF(LandfillCapital!$B$3:$B$21,"MC1",LandfillCapital!P$3:P$21)-SUMIF(LandfillCapital!$B$3:$B$21,"MC2",LandfillCapital!P$3:P$21)</f>
        <v>49292.818140847659</v>
      </c>
      <c r="Q215" s="8">
        <f>SUM(LandfillCapital!Q$3:Q$21)-SUMIF(LandfillCapital!$B$3:$B$21,"TY3",LandfillCapital!Q$3:Q$21)-SUMIF(LandfillCapital!$A$3:$A$21,"GR",LandfillCapital!Q$3:Q$21)-SUMIF(LandfillCapital!$A$3:$A$21,"CR",LandfillCapital!Q$3:Q$21)-SUMIF(LandfillCapital!$B$3:$B$21,"BR1",LandfillCapital!Q$3:Q$21)-SUMIF(LandfillCapital!$B$3:$B$21,"BR2",LandfillCapital!Q$3:Q$21)-SUMIF(LandfillCapital!$B$3:$B$21,"MC1",LandfillCapital!Q$3:Q$21)-SUMIF(LandfillCapital!$B$3:$B$21,"MC2",LandfillCapital!Q$3:Q$21)</f>
        <v>53864.294844767137</v>
      </c>
      <c r="R215" s="8">
        <f>SUM(LandfillCapital!R$3:R$21)-SUMIF(LandfillCapital!$B$3:$B$21,"TY3",LandfillCapital!R$3:R$21)-SUMIF(LandfillCapital!$A$3:$A$21,"GR",LandfillCapital!R$3:R$21)-SUMIF(LandfillCapital!$A$3:$A$21,"CR",LandfillCapital!R$3:R$21)-SUMIF(LandfillCapital!$B$3:$B$21,"BR1",LandfillCapital!R$3:R$21)-SUMIF(LandfillCapital!$B$3:$B$21,"BR2",LandfillCapital!R$3:R$21)-SUMIF(LandfillCapital!$B$3:$B$21,"MC1",LandfillCapital!R$3:R$21)-SUMIF(LandfillCapital!$B$3:$B$21,"MC2",LandfillCapital!R$3:R$21)</f>
        <v>62170.434967796122</v>
      </c>
      <c r="S215" s="8">
        <f>SUM(LandfillCapital!S$3:S$21)-SUMIF(LandfillCapital!$B$3:$B$21,"TY3",LandfillCapital!S$3:S$21)-SUMIF(LandfillCapital!$A$3:$A$21,"GR",LandfillCapital!S$3:S$21)-SUMIF(LandfillCapital!$A$3:$A$21,"CR",LandfillCapital!S$3:S$21)-SUMIF(LandfillCapital!$B$3:$B$21,"BR1",LandfillCapital!S$3:S$21)-SUMIF(LandfillCapital!$B$3:$B$21,"BR2",LandfillCapital!S$3:S$21)-SUMIF(LandfillCapital!$B$3:$B$21,"MC1",LandfillCapital!S$3:S$21)-SUMIF(LandfillCapital!$B$3:$B$21,"MC2",LandfillCapital!S$3:S$21)</f>
        <v>69365.25461314751</v>
      </c>
      <c r="T215" s="8">
        <f>SUM(LandfillCapital!T$3:T$21)-SUMIF(LandfillCapital!$B$3:$B$21,"TY3",LandfillCapital!T$3:T$21)-SUMIF(LandfillCapital!$A$3:$A$21,"GR",LandfillCapital!T$3:T$21)-SUMIF(LandfillCapital!$A$3:$A$21,"CR",LandfillCapital!T$3:T$21)-SUMIF(LandfillCapital!$B$3:$B$21,"BR1",LandfillCapital!T$3:T$21)-SUMIF(LandfillCapital!$B$3:$B$21,"BR2",LandfillCapital!T$3:T$21)-SUMIF(LandfillCapital!$B$3:$B$21,"MC1",LandfillCapital!T$3:T$21)-SUMIF(LandfillCapital!$B$3:$B$21,"MC2",LandfillCapital!T$3:T$21)</f>
        <v>74089.84018585601</v>
      </c>
      <c r="U215" s="8">
        <f>SUM(LandfillCapital!U$3:U$21)-SUMIF(LandfillCapital!$B$3:$B$21,"TY3",LandfillCapital!U$3:U$21)-SUMIF(LandfillCapital!$A$3:$A$21,"GR",LandfillCapital!U$3:U$21)-SUMIF(LandfillCapital!$A$3:$A$21,"CR",LandfillCapital!U$3:U$21)-SUMIF(LandfillCapital!$B$3:$B$21,"BR1",LandfillCapital!U$3:U$21)-SUMIF(LandfillCapital!$B$3:$B$21,"BR2",LandfillCapital!U$3:U$21)-SUMIF(LandfillCapital!$B$3:$B$21,"MC1",LandfillCapital!U$3:U$21)-SUMIF(LandfillCapital!$B$3:$B$21,"MC2",LandfillCapital!U$3:U$21)</f>
        <v>74811.752249776197</v>
      </c>
      <c r="V215" s="8">
        <f>SUM(LandfillCapital!V$3:V$21)-SUMIF(LandfillCapital!$B$3:$B$21,"TY3",LandfillCapital!V$3:V$21)-SUMIF(LandfillCapital!$A$3:$A$21,"GR",LandfillCapital!V$3:V$21)-SUMIF(LandfillCapital!$A$3:$A$21,"CR",LandfillCapital!V$3:V$21)-SUMIF(LandfillCapital!$B$3:$B$21,"BR1",LandfillCapital!V$3:V$21)-SUMIF(LandfillCapital!$B$3:$B$21,"BR2",LandfillCapital!V$3:V$21)-SUMIF(LandfillCapital!$B$3:$B$21,"MC1",LandfillCapital!V$3:V$21)-SUMIF(LandfillCapital!$B$3:$B$21,"MC2",LandfillCapital!V$3:V$21)</f>
        <v>84048.049592291849</v>
      </c>
      <c r="W215" s="8">
        <f>SUM(LandfillCapital!W$3:W$21)-SUMIF(LandfillCapital!$B$3:$B$21,"TY3",LandfillCapital!W$3:W$21)-SUMIF(LandfillCapital!$A$3:$A$21,"GR",LandfillCapital!W$3:W$21)-SUMIF(LandfillCapital!$A$3:$A$21,"CR",LandfillCapital!W$3:W$21)-SUMIF(LandfillCapital!$B$3:$B$21,"BR1",LandfillCapital!W$3:W$21)-SUMIF(LandfillCapital!$B$3:$B$21,"BR2",LandfillCapital!W$3:W$21)-SUMIF(LandfillCapital!$B$3:$B$21,"MC1",LandfillCapital!W$3:W$21)-SUMIF(LandfillCapital!$B$3:$B$21,"MC2",LandfillCapital!W$3:W$21)</f>
        <v>93347.727031457252</v>
      </c>
      <c r="X215" s="8">
        <f>SUM(LandfillCapital!X$3:X$21)-SUMIF(LandfillCapital!$B$3:$B$21,"TY3",LandfillCapital!X$3:X$21)-SUMIF(LandfillCapital!$A$3:$A$21,"GR",LandfillCapital!X$3:X$21)-SUMIF(LandfillCapital!$A$3:$A$21,"CR",LandfillCapital!X$3:X$21)-SUMIF(LandfillCapital!$B$3:$B$21,"BR1",LandfillCapital!X$3:X$21)-SUMIF(LandfillCapital!$B$3:$B$21,"BR2",LandfillCapital!X$3:X$21)-SUMIF(LandfillCapital!$B$3:$B$21,"MC1",LandfillCapital!X$3:X$21)-SUMIF(LandfillCapital!$B$3:$B$21,"MC2",LandfillCapital!X$3:X$21)</f>
        <v>94786.50475206897</v>
      </c>
      <c r="Y215" s="8">
        <f>SUM(LandfillCapital!Y$3:Y$21)-SUMIF(LandfillCapital!$B$3:$B$21,"TY3",LandfillCapital!Y$3:Y$21)-SUMIF(LandfillCapital!$A$3:$A$21,"GR",LandfillCapital!Y$3:Y$21)-SUMIF(LandfillCapital!$A$3:$A$21,"CR",LandfillCapital!Y$3:Y$21)-SUMIF(LandfillCapital!$B$3:$B$21,"BR1",LandfillCapital!Y$3:Y$21)-SUMIF(LandfillCapital!$B$3:$B$21,"BR2",LandfillCapital!Y$3:Y$21)-SUMIF(LandfillCapital!$B$3:$B$21,"MC1",LandfillCapital!Y$3:Y$21)-SUMIF(LandfillCapital!$B$3:$B$21,"MC2",LandfillCapital!Y$3:Y$21)</f>
        <v>103852.71805298438</v>
      </c>
      <c r="Z215" s="8">
        <f>SUM(LandfillCapital!Z$3:Z$21)-SUMIF(LandfillCapital!$B$3:$B$21,"TY3",LandfillCapital!Z$3:Z$21)-SUMIF(LandfillCapital!$A$3:$A$21,"GR",LandfillCapital!Z$3:Z$21)-SUMIF(LandfillCapital!$A$3:$A$21,"CR",LandfillCapital!Z$3:Z$21)-SUMIF(LandfillCapital!$B$3:$B$21,"BR1",LandfillCapital!Z$3:Z$21)-SUMIF(LandfillCapital!$B$3:$B$21,"BR2",LandfillCapital!Z$3:Z$21)-SUMIF(LandfillCapital!$B$3:$B$21,"MC1",LandfillCapital!Z$3:Z$21)-SUMIF(LandfillCapital!$B$3:$B$21,"MC2",LandfillCapital!Z$3:Z$21)</f>
        <v>105687.78983214418</v>
      </c>
      <c r="AA215" s="8">
        <f>SUM(LandfillCapital!AA$3:AA$21)-SUMIF(LandfillCapital!$B$3:$B$21,"TY3",LandfillCapital!AA$3:AA$21)-SUMIF(LandfillCapital!$A$3:$A$21,"GR",LandfillCapital!AA$3:AA$21)-SUMIF(LandfillCapital!$A$3:$A$21,"CR",LandfillCapital!AA$3:AA$21)-SUMIF(LandfillCapital!$B$3:$B$21,"BR1",LandfillCapital!AA$3:AA$21)-SUMIF(LandfillCapital!$B$3:$B$21,"BR2",LandfillCapital!AA$3:AA$21)-SUMIF(LandfillCapital!$B$3:$B$21,"MC1",LandfillCapital!AA$3:AA$21)-SUMIF(LandfillCapital!$B$3:$B$21,"MC2",LandfillCapital!AA$3:AA$21)</f>
        <v>108094.47558356696</v>
      </c>
      <c r="AB215" s="8">
        <f>SUM(LandfillCapital!AB$3:AB$21)-SUMIF(LandfillCapital!$B$3:$B$21,"TY3",LandfillCapital!AB$3:AB$21)-SUMIF(LandfillCapital!$A$3:$A$21,"GR",LandfillCapital!AB$3:AB$21)-SUMIF(LandfillCapital!$A$3:$A$21,"CR",LandfillCapital!AB$3:AB$21)-SUMIF(LandfillCapital!$B$3:$B$21,"BR1",LandfillCapital!AB$3:AB$21)-SUMIF(LandfillCapital!$B$3:$B$21,"BR2",LandfillCapital!AB$3:AB$21)-SUMIF(LandfillCapital!$B$3:$B$21,"MC1",LandfillCapital!AB$3:AB$21)-SUMIF(LandfillCapital!$B$3:$B$21,"MC2",LandfillCapital!AB$3:AB$21)</f>
        <v>110745.68516953298</v>
      </c>
      <c r="AC215" s="8">
        <f>SUM(LandfillCapital!AC$3:AC$21)-SUMIF(LandfillCapital!$B$3:$B$21,"TY3",LandfillCapital!AC$3:AC$21)-SUMIF(LandfillCapital!$A$3:$A$21,"GR",LandfillCapital!AC$3:AC$21)-SUMIF(LandfillCapital!$A$3:$A$21,"CR",LandfillCapital!AC$3:AC$21)-SUMIF(LandfillCapital!$B$3:$B$21,"BR1",LandfillCapital!AC$3:AC$21)-SUMIF(LandfillCapital!$B$3:$B$21,"BR2",LandfillCapital!AC$3:AC$21)-SUMIF(LandfillCapital!$B$3:$B$21,"MC1",LandfillCapital!AC$3:AC$21)-SUMIF(LandfillCapital!$B$3:$B$21,"MC2",LandfillCapital!AC$3:AC$21)</f>
        <v>112611.30828408871</v>
      </c>
      <c r="AD215" s="8">
        <f>SUM(LandfillCapital!AD$3:AD$21)-SUMIF(LandfillCapital!$B$3:$B$21,"TY3",LandfillCapital!AD$3:AD$21)-SUMIF(LandfillCapital!$A$3:$A$21,"GR",LandfillCapital!AD$3:AD$21)-SUMIF(LandfillCapital!$A$3:$A$21,"CR",LandfillCapital!AD$3:AD$21)-SUMIF(LandfillCapital!$B$3:$B$21,"BR1",LandfillCapital!AD$3:AD$21)-SUMIF(LandfillCapital!$B$3:$B$21,"BR2",LandfillCapital!AD$3:AD$21)-SUMIF(LandfillCapital!$B$3:$B$21,"MC1",LandfillCapital!AD$3:AD$21)-SUMIF(LandfillCapital!$B$3:$B$21,"MC2",LandfillCapital!AD$3:AD$21)</f>
        <v>113893.65165585237</v>
      </c>
      <c r="AE215" s="8">
        <f>SUM(LandfillCapital!AE$3:AE$21)-SUMIF(LandfillCapital!$B$3:$B$21,"TY3",LandfillCapital!AE$3:AE$21)-SUMIF(LandfillCapital!$A$3:$A$21,"GR",LandfillCapital!AE$3:AE$21)-SUMIF(LandfillCapital!$A$3:$A$21,"CR",LandfillCapital!AE$3:AE$21)-SUMIF(LandfillCapital!$B$3:$B$21,"BR1",LandfillCapital!AE$3:AE$21)-SUMIF(LandfillCapital!$B$3:$B$21,"BR2",LandfillCapital!AE$3:AE$21)-SUMIF(LandfillCapital!$B$3:$B$21,"MC1",LandfillCapital!AE$3:AE$21)-SUMIF(LandfillCapital!$B$3:$B$21,"MC2",LandfillCapital!AE$3:AE$21)</f>
        <v>35626.066243186826</v>
      </c>
      <c r="AF215" s="8">
        <f>SUM(LandfillCapital!AF$3:AF$21)-SUMIF(LandfillCapital!$B$3:$B$21,"TY3",LandfillCapital!AF$3:AF$21)-SUMIF(LandfillCapital!$A$3:$A$21,"GR",LandfillCapital!AF$3:AF$21)-SUMIF(LandfillCapital!$A$3:$A$21,"CR",LandfillCapital!AF$3:AF$21)-SUMIF(LandfillCapital!$B$3:$B$21,"BR1",LandfillCapital!AF$3:AF$21)-SUMIF(LandfillCapital!$B$3:$B$21,"BR2",LandfillCapital!AF$3:AF$21)-SUMIF(LandfillCapital!$B$3:$B$21,"MC1",LandfillCapital!AF$3:AF$21)-SUMIF(LandfillCapital!$B$3:$B$21,"MC2",LandfillCapital!AF$3:AF$21)</f>
        <v>32340.194098651853</v>
      </c>
      <c r="AG215" s="8">
        <f>SUM(LandfillCapital!AG$3:AG$21)-SUMIF(LandfillCapital!$B$3:$B$21,"TY3",LandfillCapital!AG$3:AG$21)-SUMIF(LandfillCapital!$A$3:$A$21,"GR",LandfillCapital!AG$3:AG$21)-SUMIF(LandfillCapital!$A$3:$A$21,"CR",LandfillCapital!AG$3:AG$21)-SUMIF(LandfillCapital!$B$3:$B$21,"BR1",LandfillCapital!AG$3:AG$21)-SUMIF(LandfillCapital!$B$3:$B$21,"BR2",LandfillCapital!AG$3:AG$21)-SUMIF(LandfillCapital!$B$3:$B$21,"MC1",LandfillCapital!AG$3:AG$21)-SUMIF(LandfillCapital!$B$3:$B$21,"MC2",LandfillCapital!AG$3:AG$21)</f>
        <v>31018.273727118663</v>
      </c>
    </row>
    <row r="216" spans="2:33" x14ac:dyDescent="0.3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</row>
    <row r="217" spans="2:33" x14ac:dyDescent="0.3">
      <c r="B217" s="21" t="str">
        <f>B196&amp;" Delta"</f>
        <v>Landfill Capital Delta</v>
      </c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</row>
    <row r="218" spans="2:33" x14ac:dyDescent="0.3">
      <c r="B218" s="22" t="str">
        <f>B197</f>
        <v>No Retirements</v>
      </c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</row>
    <row r="219" spans="2:33" x14ac:dyDescent="0.3">
      <c r="B219" s="24" t="str">
        <f>B198</f>
        <v>Retire TY</v>
      </c>
      <c r="C219" s="23">
        <f>C198-C$197</f>
        <v>0</v>
      </c>
      <c r="D219" s="23">
        <f t="shared" ref="D219:AG219" si="111">D198-D$197</f>
        <v>0</v>
      </c>
      <c r="E219" s="23">
        <f t="shared" si="111"/>
        <v>0</v>
      </c>
      <c r="F219" s="23">
        <f t="shared" si="111"/>
        <v>0</v>
      </c>
      <c r="G219" s="23">
        <f t="shared" si="111"/>
        <v>0</v>
      </c>
      <c r="H219" s="23">
        <f t="shared" si="111"/>
        <v>0</v>
      </c>
      <c r="I219" s="23">
        <f t="shared" si="111"/>
        <v>0</v>
      </c>
      <c r="J219" s="23">
        <f t="shared" si="111"/>
        <v>0</v>
      </c>
      <c r="K219" s="23">
        <f t="shared" si="111"/>
        <v>0</v>
      </c>
      <c r="L219" s="23">
        <f t="shared" si="111"/>
        <v>0</v>
      </c>
      <c r="M219" s="23">
        <f t="shared" si="111"/>
        <v>0</v>
      </c>
      <c r="N219" s="23">
        <f t="shared" si="111"/>
        <v>0</v>
      </c>
      <c r="O219" s="23">
        <f t="shared" si="111"/>
        <v>0</v>
      </c>
      <c r="P219" s="23">
        <f t="shared" si="111"/>
        <v>0</v>
      </c>
      <c r="Q219" s="23">
        <f t="shared" si="111"/>
        <v>0</v>
      </c>
      <c r="R219" s="23">
        <f t="shared" si="111"/>
        <v>0</v>
      </c>
      <c r="S219" s="23">
        <f t="shared" si="111"/>
        <v>0</v>
      </c>
      <c r="T219" s="23">
        <f t="shared" si="111"/>
        <v>0</v>
      </c>
      <c r="U219" s="23">
        <f t="shared" si="111"/>
        <v>0</v>
      </c>
      <c r="V219" s="23">
        <f t="shared" si="111"/>
        <v>0</v>
      </c>
      <c r="W219" s="23">
        <f t="shared" si="111"/>
        <v>0</v>
      </c>
      <c r="X219" s="23">
        <f t="shared" si="111"/>
        <v>0</v>
      </c>
      <c r="Y219" s="23">
        <f t="shared" si="111"/>
        <v>0</v>
      </c>
      <c r="Z219" s="23">
        <f t="shared" si="111"/>
        <v>0</v>
      </c>
      <c r="AA219" s="23">
        <f t="shared" si="111"/>
        <v>0</v>
      </c>
      <c r="AB219" s="23">
        <f t="shared" si="111"/>
        <v>0</v>
      </c>
      <c r="AC219" s="23">
        <f t="shared" si="111"/>
        <v>0</v>
      </c>
      <c r="AD219" s="23">
        <f t="shared" si="111"/>
        <v>0</v>
      </c>
      <c r="AE219" s="23">
        <f t="shared" si="111"/>
        <v>0</v>
      </c>
      <c r="AF219" s="23">
        <f t="shared" si="111"/>
        <v>0</v>
      </c>
      <c r="AG219" s="23">
        <f t="shared" si="111"/>
        <v>0</v>
      </c>
    </row>
    <row r="220" spans="2:33" x14ac:dyDescent="0.3">
      <c r="B220" s="24" t="str">
        <f t="shared" ref="B220:B236" si="112">B199</f>
        <v>Retire TY and GR3</v>
      </c>
      <c r="C220" s="23">
        <f>C199-C$198</f>
        <v>0</v>
      </c>
      <c r="D220" s="23">
        <f t="shared" ref="D220:AG220" si="113">D199-D$198</f>
        <v>0</v>
      </c>
      <c r="E220" s="23">
        <f t="shared" si="113"/>
        <v>0</v>
      </c>
      <c r="F220" s="23">
        <f t="shared" si="113"/>
        <v>0</v>
      </c>
      <c r="G220" s="23">
        <f t="shared" si="113"/>
        <v>0</v>
      </c>
      <c r="H220" s="23">
        <f t="shared" si="113"/>
        <v>0</v>
      </c>
      <c r="I220" s="23">
        <f t="shared" si="113"/>
        <v>0</v>
      </c>
      <c r="J220" s="23">
        <f t="shared" si="113"/>
        <v>0</v>
      </c>
      <c r="K220" s="23">
        <f t="shared" si="113"/>
        <v>0</v>
      </c>
      <c r="L220" s="23">
        <f t="shared" si="113"/>
        <v>0</v>
      </c>
      <c r="M220" s="23">
        <f t="shared" si="113"/>
        <v>0</v>
      </c>
      <c r="N220" s="23">
        <f t="shared" si="113"/>
        <v>0</v>
      </c>
      <c r="O220" s="23">
        <f t="shared" si="113"/>
        <v>0</v>
      </c>
      <c r="P220" s="23">
        <f t="shared" si="113"/>
        <v>0</v>
      </c>
      <c r="Q220" s="23">
        <f t="shared" si="113"/>
        <v>0</v>
      </c>
      <c r="R220" s="23">
        <f t="shared" si="113"/>
        <v>0</v>
      </c>
      <c r="S220" s="23">
        <f t="shared" si="113"/>
        <v>0</v>
      </c>
      <c r="T220" s="23">
        <f t="shared" si="113"/>
        <v>0</v>
      </c>
      <c r="U220" s="23">
        <f t="shared" si="113"/>
        <v>0</v>
      </c>
      <c r="V220" s="23">
        <f t="shared" si="113"/>
        <v>0</v>
      </c>
      <c r="W220" s="23">
        <f t="shared" si="113"/>
        <v>0</v>
      </c>
      <c r="X220" s="23">
        <f t="shared" si="113"/>
        <v>0</v>
      </c>
      <c r="Y220" s="23">
        <f t="shared" si="113"/>
        <v>0</v>
      </c>
      <c r="Z220" s="23">
        <f t="shared" si="113"/>
        <v>0</v>
      </c>
      <c r="AA220" s="23">
        <f t="shared" si="113"/>
        <v>0</v>
      </c>
      <c r="AB220" s="23">
        <f t="shared" si="113"/>
        <v>0</v>
      </c>
      <c r="AC220" s="23">
        <f t="shared" si="113"/>
        <v>0</v>
      </c>
      <c r="AD220" s="23">
        <f t="shared" si="113"/>
        <v>0</v>
      </c>
      <c r="AE220" s="23">
        <f t="shared" si="113"/>
        <v>0</v>
      </c>
      <c r="AF220" s="23">
        <f t="shared" si="113"/>
        <v>0</v>
      </c>
      <c r="AG220" s="23">
        <f t="shared" si="113"/>
        <v>0</v>
      </c>
    </row>
    <row r="221" spans="2:33" x14ac:dyDescent="0.3">
      <c r="B221" s="24" t="str">
        <f t="shared" si="112"/>
        <v>Retire TY GR3 and BR3</v>
      </c>
      <c r="C221" s="23">
        <f>C200-C$199</f>
        <v>-28.56385385675776</v>
      </c>
      <c r="D221" s="23">
        <f t="shared" ref="D221:AG221" si="114">D200-D$199</f>
        <v>0</v>
      </c>
      <c r="E221" s="23">
        <f t="shared" si="114"/>
        <v>0</v>
      </c>
      <c r="F221" s="23">
        <f t="shared" si="114"/>
        <v>0</v>
      </c>
      <c r="G221" s="23">
        <f t="shared" si="114"/>
        <v>0</v>
      </c>
      <c r="H221" s="23">
        <f t="shared" si="114"/>
        <v>0</v>
      </c>
      <c r="I221" s="23">
        <f t="shared" si="114"/>
        <v>-1815.518111681522</v>
      </c>
      <c r="J221" s="23">
        <f t="shared" si="114"/>
        <v>-1869.9836550319669</v>
      </c>
      <c r="K221" s="23">
        <f t="shared" si="114"/>
        <v>-2429.8144021098269</v>
      </c>
      <c r="L221" s="23">
        <f t="shared" si="114"/>
        <v>-2536.1981648865694</v>
      </c>
      <c r="M221" s="23">
        <f t="shared" si="114"/>
        <v>-3235.2161557279032</v>
      </c>
      <c r="N221" s="23">
        <f t="shared" si="114"/>
        <v>-3241.8859788792761</v>
      </c>
      <c r="O221" s="23">
        <f t="shared" si="114"/>
        <v>-3251.7523191813234</v>
      </c>
      <c r="P221" s="23">
        <f t="shared" si="114"/>
        <v>-4261.0139736690471</v>
      </c>
      <c r="Q221" s="23">
        <f t="shared" si="114"/>
        <v>-4342.1814296042648</v>
      </c>
      <c r="R221" s="23">
        <f t="shared" si="114"/>
        <v>-5591.0962825508759</v>
      </c>
      <c r="S221" s="23">
        <f t="shared" si="114"/>
        <v>-5508.3466793314874</v>
      </c>
      <c r="T221" s="23">
        <f t="shared" si="114"/>
        <v>-5431.2583414658147</v>
      </c>
      <c r="U221" s="23">
        <f t="shared" si="114"/>
        <v>-5358.9312510080345</v>
      </c>
      <c r="V221" s="23">
        <f t="shared" si="114"/>
        <v>-5291.0992152049439</v>
      </c>
      <c r="W221" s="23">
        <f t="shared" si="114"/>
        <v>-5218.9456901406229</v>
      </c>
      <c r="X221" s="23">
        <f t="shared" si="114"/>
        <v>-4619.8615616635652</v>
      </c>
      <c r="Y221" s="23">
        <f t="shared" si="114"/>
        <v>-1688.1387649122771</v>
      </c>
      <c r="Z221" s="23">
        <f t="shared" si="114"/>
        <v>-1585.2241356725135</v>
      </c>
      <c r="AA221" s="23">
        <f t="shared" si="114"/>
        <v>-1482.309567251461</v>
      </c>
      <c r="AB221" s="23">
        <f t="shared" si="114"/>
        <v>-1362.6442540350836</v>
      </c>
      <c r="AC221" s="23">
        <f t="shared" si="114"/>
        <v>-221.95032280702435</v>
      </c>
      <c r="AD221" s="23">
        <f t="shared" si="114"/>
        <v>-189.26065356725303</v>
      </c>
      <c r="AE221" s="23">
        <f t="shared" si="114"/>
        <v>-156.5709782456106</v>
      </c>
      <c r="AF221" s="23">
        <f t="shared" si="114"/>
        <v>-123.88137529824598</v>
      </c>
      <c r="AG221" s="23">
        <f t="shared" si="114"/>
        <v>-96.782886549706745</v>
      </c>
    </row>
    <row r="222" spans="2:33" x14ac:dyDescent="0.3">
      <c r="B222" s="24" t="str">
        <f t="shared" si="112"/>
        <v>Retire TY GR3 and CR4</v>
      </c>
      <c r="C222" s="23">
        <f>C201-C$199</f>
        <v>-21.807695427594922</v>
      </c>
      <c r="D222" s="23">
        <f t="shared" ref="D222:AG222" si="115">D201-D$199</f>
        <v>-257.62163738898755</v>
      </c>
      <c r="E222" s="23">
        <f t="shared" si="115"/>
        <v>-839.54406483126104</v>
      </c>
      <c r="F222" s="23">
        <f t="shared" si="115"/>
        <v>-1124.2276174955596</v>
      </c>
      <c r="G222" s="23">
        <f t="shared" si="115"/>
        <v>-1095.4837622557725</v>
      </c>
      <c r="H222" s="23">
        <f t="shared" si="115"/>
        <v>-1215.6376809058611</v>
      </c>
      <c r="I222" s="23">
        <f t="shared" si="115"/>
        <v>-1959.8285659163666</v>
      </c>
      <c r="J222" s="23">
        <f t="shared" si="115"/>
        <v>-1948.8299043523293</v>
      </c>
      <c r="K222" s="23">
        <f t="shared" si="115"/>
        <v>-1644.0868981397944</v>
      </c>
      <c r="L222" s="23">
        <f t="shared" si="115"/>
        <v>-1927.3775677439917</v>
      </c>
      <c r="M222" s="23">
        <f t="shared" si="115"/>
        <v>-2572.2294967782072</v>
      </c>
      <c r="N222" s="23">
        <f t="shared" si="115"/>
        <v>-2559.6882840678591</v>
      </c>
      <c r="O222" s="23">
        <f t="shared" si="115"/>
        <v>-2096.0843945636225</v>
      </c>
      <c r="P222" s="23">
        <f t="shared" si="115"/>
        <v>-2058.9269826068848</v>
      </c>
      <c r="Q222" s="23">
        <f t="shared" si="115"/>
        <v>-2073.0232459174731</v>
      </c>
      <c r="R222" s="23">
        <f t="shared" si="115"/>
        <v>-1530.9718514862034</v>
      </c>
      <c r="S222" s="23">
        <f t="shared" si="115"/>
        <v>-1767.6763758200541</v>
      </c>
      <c r="T222" s="23">
        <f t="shared" si="115"/>
        <v>-1809.9122776107251</v>
      </c>
      <c r="U222" s="23">
        <f t="shared" si="115"/>
        <v>-1868.7192484677216</v>
      </c>
      <c r="V222" s="23">
        <f t="shared" si="115"/>
        <v>-1932.3346036185976</v>
      </c>
      <c r="W222" s="23">
        <f t="shared" si="115"/>
        <v>-2000.3683204115514</v>
      </c>
      <c r="X222" s="23">
        <f t="shared" si="115"/>
        <v>-1860.587558942294</v>
      </c>
      <c r="Y222" s="23">
        <f t="shared" si="115"/>
        <v>-1810.1652948903356</v>
      </c>
      <c r="Z222" s="23">
        <f t="shared" si="115"/>
        <v>-1777.8465247729036</v>
      </c>
      <c r="AA222" s="23">
        <f t="shared" si="115"/>
        <v>-1748.0831270147901</v>
      </c>
      <c r="AB222" s="23">
        <f t="shared" si="115"/>
        <v>-1719.4534696387855</v>
      </c>
      <c r="AC222" s="23">
        <f t="shared" si="115"/>
        <v>-1692.0145909805578</v>
      </c>
      <c r="AD222" s="23">
        <f t="shared" si="115"/>
        <v>-1708.1967362542055</v>
      </c>
      <c r="AE222" s="23">
        <f t="shared" si="115"/>
        <v>-1727.2329659826864</v>
      </c>
      <c r="AF222" s="23">
        <f t="shared" si="115"/>
        <v>-1747.0691370416098</v>
      </c>
      <c r="AG222" s="23">
        <f t="shared" si="115"/>
        <v>-1770.5856865308306</v>
      </c>
    </row>
    <row r="223" spans="2:33" x14ac:dyDescent="0.3">
      <c r="B223" s="24" t="str">
        <f t="shared" si="112"/>
        <v>Retire TY GR3 CR4 and CR6</v>
      </c>
      <c r="C223" s="23">
        <f>C202-C$201</f>
        <v>-46.336290876054818</v>
      </c>
      <c r="D223" s="23">
        <f t="shared" ref="D223:AG223" si="116">D202-D$201</f>
        <v>-398.89801918294842</v>
      </c>
      <c r="E223" s="23">
        <f t="shared" si="116"/>
        <v>-1299.9391971580817</v>
      </c>
      <c r="F223" s="23">
        <f t="shared" si="116"/>
        <v>-1740.739536767318</v>
      </c>
      <c r="G223" s="23">
        <f t="shared" si="116"/>
        <v>-1696.2329222024866</v>
      </c>
      <c r="H223" s="23">
        <f t="shared" si="116"/>
        <v>-1882.2776994671401</v>
      </c>
      <c r="I223" s="23">
        <f t="shared" si="116"/>
        <v>-5221.4882633543784</v>
      </c>
      <c r="J223" s="23">
        <f t="shared" si="116"/>
        <v>-5152.2760777068324</v>
      </c>
      <c r="K223" s="23">
        <f t="shared" si="116"/>
        <v>-4565.8909390551635</v>
      </c>
      <c r="L223" s="23">
        <f t="shared" si="116"/>
        <v>-4898.6185565068299</v>
      </c>
      <c r="M223" s="23">
        <f t="shared" si="116"/>
        <v>-5798.619962753357</v>
      </c>
      <c r="N223" s="23">
        <f t="shared" si="116"/>
        <v>-5681.929310814754</v>
      </c>
      <c r="O223" s="23">
        <f t="shared" si="116"/>
        <v>-4866.8190302920557</v>
      </c>
      <c r="P223" s="23">
        <f t="shared" si="116"/>
        <v>-4712.0129730687258</v>
      </c>
      <c r="Q223" s="23">
        <f t="shared" si="116"/>
        <v>-4636.56744529157</v>
      </c>
      <c r="R223" s="23">
        <f t="shared" si="116"/>
        <v>-3699.9900603657297</v>
      </c>
      <c r="S223" s="23">
        <f t="shared" si="116"/>
        <v>-3969.2282915923424</v>
      </c>
      <c r="T223" s="23">
        <f t="shared" si="116"/>
        <v>-3960.2968169456435</v>
      </c>
      <c r="U223" s="23">
        <f t="shared" si="116"/>
        <v>-3999.9667718209967</v>
      </c>
      <c r="V223" s="23">
        <f t="shared" si="116"/>
        <v>-4047.0819668933109</v>
      </c>
      <c r="W223" s="23">
        <f t="shared" si="116"/>
        <v>-4101.0384961211239</v>
      </c>
      <c r="X223" s="23">
        <f t="shared" si="116"/>
        <v>-3833.2173686848255</v>
      </c>
      <c r="Y223" s="23">
        <f t="shared" si="116"/>
        <v>-3703.7579856366501</v>
      </c>
      <c r="Z223" s="23">
        <f t="shared" si="116"/>
        <v>-3602.3291190032032</v>
      </c>
      <c r="AA223" s="23">
        <f t="shared" si="116"/>
        <v>-2777.0519979583914</v>
      </c>
      <c r="AB223" s="23">
        <f t="shared" si="116"/>
        <v>-2662.3794680628489</v>
      </c>
      <c r="AC223" s="23">
        <f t="shared" si="116"/>
        <v>-2619.8934623985115</v>
      </c>
      <c r="AD223" s="23">
        <f t="shared" si="116"/>
        <v>-2644.9496873383468</v>
      </c>
      <c r="AE223" s="23">
        <f t="shared" si="116"/>
        <v>-2674.4251398211563</v>
      </c>
      <c r="AF223" s="23">
        <f t="shared" si="116"/>
        <v>-2705.1392111381938</v>
      </c>
      <c r="AG223" s="23">
        <f t="shared" si="116"/>
        <v>-2741.5519329279559</v>
      </c>
    </row>
    <row r="224" spans="2:33" x14ac:dyDescent="0.3">
      <c r="B224" s="24" t="str">
        <f t="shared" si="112"/>
        <v>Retire TY GR3 CR4 CR6 and BR1-2</v>
      </c>
      <c r="C224" s="23">
        <f>C203-C$202</f>
        <v>-18.401713542334392</v>
      </c>
      <c r="D224" s="23">
        <f t="shared" ref="D224:AG224" si="117">D203-D$202</f>
        <v>0</v>
      </c>
      <c r="E224" s="23">
        <f t="shared" si="117"/>
        <v>0</v>
      </c>
      <c r="F224" s="23">
        <f t="shared" si="117"/>
        <v>0</v>
      </c>
      <c r="G224" s="23">
        <f t="shared" si="117"/>
        <v>0</v>
      </c>
      <c r="H224" s="23">
        <f t="shared" si="117"/>
        <v>0</v>
      </c>
      <c r="I224" s="23">
        <f t="shared" si="117"/>
        <v>-1169.6126296409784</v>
      </c>
      <c r="J224" s="23">
        <f t="shared" si="117"/>
        <v>-1204.7010085302027</v>
      </c>
      <c r="K224" s="23">
        <f t="shared" si="117"/>
        <v>-1565.3612013592137</v>
      </c>
      <c r="L224" s="23">
        <f t="shared" si="117"/>
        <v>-1633.8968946865352</v>
      </c>
      <c r="M224" s="23">
        <f t="shared" si="117"/>
        <v>-2084.2257926324019</v>
      </c>
      <c r="N224" s="23">
        <f t="shared" si="117"/>
        <v>-2088.5226979318395</v>
      </c>
      <c r="O224" s="23">
        <f t="shared" si="117"/>
        <v>-2094.8788979341189</v>
      </c>
      <c r="P224" s="23">
        <f t="shared" si="117"/>
        <v>-2745.0763099598626</v>
      </c>
      <c r="Q224" s="23">
        <f t="shared" si="117"/>
        <v>-2797.3668825335189</v>
      </c>
      <c r="R224" s="23">
        <f t="shared" si="117"/>
        <v>-3601.9562589510388</v>
      </c>
      <c r="S224" s="23">
        <f t="shared" si="117"/>
        <v>-3548.6464184154756</v>
      </c>
      <c r="T224" s="23">
        <f t="shared" si="117"/>
        <v>-3498.9837392135523</v>
      </c>
      <c r="U224" s="23">
        <f t="shared" si="117"/>
        <v>-3452.3884020917176</v>
      </c>
      <c r="V224" s="23">
        <f t="shared" si="117"/>
        <v>-3408.6889174878015</v>
      </c>
      <c r="W224" s="23">
        <f t="shared" si="117"/>
        <v>-3362.205396532896</v>
      </c>
      <c r="X224" s="23">
        <f t="shared" si="117"/>
        <v>-2976.2569676101848</v>
      </c>
      <c r="Y224" s="23">
        <f t="shared" si="117"/>
        <v>-1087.5509350877255</v>
      </c>
      <c r="Z224" s="23">
        <f t="shared" si="117"/>
        <v>-1021.2501643274882</v>
      </c>
      <c r="AA224" s="23">
        <f t="shared" si="117"/>
        <v>-954.9494327485445</v>
      </c>
      <c r="AB224" s="23">
        <f t="shared" si="117"/>
        <v>-877.85735596490849</v>
      </c>
      <c r="AC224" s="23">
        <f t="shared" si="117"/>
        <v>-142.98722719299258</v>
      </c>
      <c r="AD224" s="23">
        <f t="shared" si="117"/>
        <v>-121.92753643274773</v>
      </c>
      <c r="AE224" s="23">
        <f t="shared" si="117"/>
        <v>-100.86784175438515</v>
      </c>
      <c r="AF224" s="23">
        <f t="shared" si="117"/>
        <v>-79.808193701748678</v>
      </c>
      <c r="AG224" s="23">
        <f t="shared" si="117"/>
        <v>-62.350513450292055</v>
      </c>
    </row>
    <row r="225" spans="2:33" x14ac:dyDescent="0.3">
      <c r="B225" s="24" t="str">
        <f t="shared" si="112"/>
        <v>Retire TY GR3 and CR</v>
      </c>
      <c r="C225" s="23">
        <f>C204-C$202</f>
        <v>-23.636727947328495</v>
      </c>
      <c r="D225" s="23">
        <f t="shared" ref="D225:AG225" si="118">D204-D$202</f>
        <v>-279.22861342806385</v>
      </c>
      <c r="E225" s="23">
        <f t="shared" si="118"/>
        <v>-909.95743801065737</v>
      </c>
      <c r="F225" s="23">
        <f t="shared" si="118"/>
        <v>-1218.5176757371228</v>
      </c>
      <c r="G225" s="23">
        <f t="shared" si="118"/>
        <v>-1187.3630455417403</v>
      </c>
      <c r="H225" s="23">
        <f t="shared" si="118"/>
        <v>-1317.5943896269985</v>
      </c>
      <c r="I225" s="23">
        <f t="shared" si="118"/>
        <v>-2124.2012843480661</v>
      </c>
      <c r="J225" s="23">
        <f t="shared" si="118"/>
        <v>-2112.2801543947862</v>
      </c>
      <c r="K225" s="23">
        <f t="shared" si="118"/>
        <v>-1781.9780573386233</v>
      </c>
      <c r="L225" s="23">
        <f t="shared" si="118"/>
        <v>-2089.0285895547713</v>
      </c>
      <c r="M225" s="23">
        <f t="shared" si="118"/>
        <v>-2787.9648739273543</v>
      </c>
      <c r="N225" s="23">
        <f t="shared" si="118"/>
        <v>-2774.3718175703252</v>
      </c>
      <c r="O225" s="23">
        <f t="shared" si="118"/>
        <v>-2271.8850212044417</v>
      </c>
      <c r="P225" s="23">
        <f t="shared" si="118"/>
        <v>-2231.6111811481169</v>
      </c>
      <c r="Q225" s="23">
        <f t="shared" si="118"/>
        <v>-2246.8897117041051</v>
      </c>
      <c r="R225" s="23">
        <f t="shared" si="118"/>
        <v>-1659.3759422560106</v>
      </c>
      <c r="S225" s="23">
        <f t="shared" si="118"/>
        <v>-1915.9331041146361</v>
      </c>
      <c r="T225" s="23">
        <f t="shared" si="118"/>
        <v>-1961.7113718619512</v>
      </c>
      <c r="U225" s="23">
        <f t="shared" si="118"/>
        <v>-2025.4505402747018</v>
      </c>
      <c r="V225" s="23">
        <f t="shared" si="118"/>
        <v>-2094.4013768253062</v>
      </c>
      <c r="W225" s="23">
        <f t="shared" si="118"/>
        <v>-2168.1411472847831</v>
      </c>
      <c r="X225" s="23">
        <f t="shared" si="118"/>
        <v>-2016.6368380793865</v>
      </c>
      <c r="Y225" s="23">
        <f t="shared" si="118"/>
        <v>-1961.9856099456665</v>
      </c>
      <c r="Z225" s="23">
        <f t="shared" si="118"/>
        <v>-1926.9562333022332</v>
      </c>
      <c r="AA225" s="23">
        <f t="shared" si="118"/>
        <v>-1894.6965505708649</v>
      </c>
      <c r="AB225" s="23">
        <f t="shared" si="118"/>
        <v>-1863.6656961246044</v>
      </c>
      <c r="AC225" s="23">
        <f t="shared" si="118"/>
        <v>-1833.9254921595857</v>
      </c>
      <c r="AD225" s="23">
        <f t="shared" si="118"/>
        <v>-1851.4648496174632</v>
      </c>
      <c r="AE225" s="23">
        <f t="shared" si="118"/>
        <v>-1872.097666355432</v>
      </c>
      <c r="AF225" s="23">
        <f t="shared" si="118"/>
        <v>-1893.5975162773611</v>
      </c>
      <c r="AG225" s="23">
        <f t="shared" si="118"/>
        <v>-1919.0864215301845</v>
      </c>
    </row>
    <row r="226" spans="2:33" x14ac:dyDescent="0.3">
      <c r="B226" s="24" t="str">
        <f t="shared" si="112"/>
        <v>Retire TY GR3 CR and GH3</v>
      </c>
      <c r="C226" s="23">
        <f>C205-C$204</f>
        <v>-102.98354124241689</v>
      </c>
      <c r="D226" s="23">
        <f t="shared" ref="D226:AG226" si="119">D205-D$204</f>
        <v>0</v>
      </c>
      <c r="E226" s="23">
        <f t="shared" si="119"/>
        <v>0</v>
      </c>
      <c r="F226" s="23">
        <f t="shared" si="119"/>
        <v>0</v>
      </c>
      <c r="G226" s="23">
        <f t="shared" si="119"/>
        <v>0</v>
      </c>
      <c r="H226" s="23">
        <f t="shared" si="119"/>
        <v>0</v>
      </c>
      <c r="I226" s="23">
        <f t="shared" si="119"/>
        <v>-5679.5186015199251</v>
      </c>
      <c r="J226" s="23">
        <f t="shared" si="119"/>
        <v>-6051.0149826455308</v>
      </c>
      <c r="K226" s="23">
        <f t="shared" si="119"/>
        <v>-6635.3317289452425</v>
      </c>
      <c r="L226" s="23">
        <f t="shared" si="119"/>
        <v>-7448.2175329947859</v>
      </c>
      <c r="M226" s="23">
        <f t="shared" si="119"/>
        <v>-8169.6882179345848</v>
      </c>
      <c r="N226" s="23">
        <f t="shared" si="119"/>
        <v>-8853.6928877773826</v>
      </c>
      <c r="O226" s="23">
        <f t="shared" si="119"/>
        <v>-9316.2364942452768</v>
      </c>
      <c r="P226" s="23">
        <f t="shared" si="119"/>
        <v>-9809.0604440501484</v>
      </c>
      <c r="Q226" s="23">
        <f t="shared" si="119"/>
        <v>-10903.59572958784</v>
      </c>
      <c r="R226" s="23">
        <f t="shared" si="119"/>
        <v>-12639.944933467385</v>
      </c>
      <c r="S226" s="23">
        <f t="shared" si="119"/>
        <v>-14430.841636065627</v>
      </c>
      <c r="T226" s="23">
        <f t="shared" si="119"/>
        <v>-15601.511211701938</v>
      </c>
      <c r="U226" s="23">
        <f t="shared" si="119"/>
        <v>-15768.657394431953</v>
      </c>
      <c r="V226" s="23">
        <f t="shared" si="119"/>
        <v>-16443.789781113504</v>
      </c>
      <c r="W226" s="23">
        <f t="shared" si="119"/>
        <v>-17037.953832841216</v>
      </c>
      <c r="X226" s="23">
        <f t="shared" si="119"/>
        <v>-17514.396952608557</v>
      </c>
      <c r="Y226" s="23">
        <f t="shared" si="119"/>
        <v>-18044.211306807832</v>
      </c>
      <c r="Z226" s="23">
        <f t="shared" si="119"/>
        <v>-18742.955375939971</v>
      </c>
      <c r="AA226" s="23">
        <f t="shared" si="119"/>
        <v>-19576.180499537455</v>
      </c>
      <c r="AB226" s="23">
        <f t="shared" si="119"/>
        <v>-20466.80259850157</v>
      </c>
      <c r="AC226" s="23">
        <f t="shared" si="119"/>
        <v>-21408.885652133453</v>
      </c>
      <c r="AD226" s="23">
        <f t="shared" si="119"/>
        <v>-21920.734342889031</v>
      </c>
      <c r="AE226" s="23">
        <f t="shared" si="119"/>
        <v>-2517.8463167400187</v>
      </c>
      <c r="AF226" s="23">
        <f t="shared" si="119"/>
        <v>-1873.8319779520425</v>
      </c>
      <c r="AG226" s="23">
        <f t="shared" si="119"/>
        <v>-1718.2560868120054</v>
      </c>
    </row>
    <row r="227" spans="2:33" x14ac:dyDescent="0.3">
      <c r="B227" s="24" t="str">
        <f t="shared" si="112"/>
        <v>Retire TY GR3 CR and GH1</v>
      </c>
      <c r="C227" s="23">
        <f>C206-C$204</f>
        <v>-101.91079602114172</v>
      </c>
      <c r="D227" s="23">
        <f t="shared" ref="D227:AG227" si="120">D206-D$204</f>
        <v>0</v>
      </c>
      <c r="E227" s="23">
        <f t="shared" si="120"/>
        <v>0</v>
      </c>
      <c r="F227" s="23">
        <f t="shared" si="120"/>
        <v>0</v>
      </c>
      <c r="G227" s="23">
        <f t="shared" si="120"/>
        <v>0</v>
      </c>
      <c r="H227" s="23">
        <f t="shared" si="120"/>
        <v>0</v>
      </c>
      <c r="I227" s="23">
        <f t="shared" si="120"/>
        <v>-5620.3569494207586</v>
      </c>
      <c r="J227" s="23">
        <f t="shared" si="120"/>
        <v>-5987.9835765763055</v>
      </c>
      <c r="K227" s="23">
        <f t="shared" si="120"/>
        <v>-6566.2136901020604</v>
      </c>
      <c r="L227" s="23">
        <f t="shared" si="120"/>
        <v>-7370.6319336927554</v>
      </c>
      <c r="M227" s="23">
        <f t="shared" si="120"/>
        <v>-8084.5872989977652</v>
      </c>
      <c r="N227" s="23">
        <f t="shared" si="120"/>
        <v>-8761.4669201963698</v>
      </c>
      <c r="O227" s="23">
        <f t="shared" si="120"/>
        <v>-9219.1923640968889</v>
      </c>
      <c r="P227" s="23">
        <f t="shared" si="120"/>
        <v>-9706.8827310912966</v>
      </c>
      <c r="Q227" s="23">
        <f t="shared" si="120"/>
        <v>-10790.016607404636</v>
      </c>
      <c r="R227" s="23">
        <f t="shared" si="120"/>
        <v>-12508.278840410436</v>
      </c>
      <c r="S227" s="23">
        <f t="shared" si="120"/>
        <v>-14280.520369023274</v>
      </c>
      <c r="T227" s="23">
        <f t="shared" si="120"/>
        <v>-15438.995469913374</v>
      </c>
      <c r="U227" s="23">
        <f t="shared" si="120"/>
        <v>-15604.400546573284</v>
      </c>
      <c r="V227" s="23">
        <f t="shared" si="120"/>
        <v>-16272.500304226909</v>
      </c>
      <c r="W227" s="23">
        <f t="shared" si="120"/>
        <v>-16860.475147082456</v>
      </c>
      <c r="X227" s="23">
        <f t="shared" si="120"/>
        <v>-17331.955317685555</v>
      </c>
      <c r="Y227" s="23">
        <f t="shared" si="120"/>
        <v>-17856.25077236192</v>
      </c>
      <c r="Z227" s="23">
        <f t="shared" si="120"/>
        <v>-18547.716257440596</v>
      </c>
      <c r="AA227" s="23">
        <f t="shared" si="120"/>
        <v>-19372.261952667264</v>
      </c>
      <c r="AB227" s="23">
        <f t="shared" si="120"/>
        <v>-20253.606738100512</v>
      </c>
      <c r="AC227" s="23">
        <f t="shared" si="120"/>
        <v>-21185.876426590403</v>
      </c>
      <c r="AD227" s="23">
        <f t="shared" si="120"/>
        <v>-21692.3933601506</v>
      </c>
      <c r="AE227" s="23">
        <f t="shared" si="120"/>
        <v>-2491.6187509406445</v>
      </c>
      <c r="AF227" s="23">
        <f t="shared" si="120"/>
        <v>-1854.3128948483754</v>
      </c>
      <c r="AG227" s="23">
        <f t="shared" si="120"/>
        <v>-1700.3575859077137</v>
      </c>
    </row>
    <row r="228" spans="2:33" x14ac:dyDescent="0.3">
      <c r="B228" s="24" t="str">
        <f t="shared" si="112"/>
        <v>Retire TY GR and CR</v>
      </c>
      <c r="C228" s="23">
        <f>C207-C$204</f>
        <v>0</v>
      </c>
      <c r="D228" s="23">
        <f t="shared" ref="D228:AG228" si="121">D207-D$204</f>
        <v>0</v>
      </c>
      <c r="E228" s="23">
        <f t="shared" si="121"/>
        <v>0</v>
      </c>
      <c r="F228" s="23">
        <f t="shared" si="121"/>
        <v>0</v>
      </c>
      <c r="G228" s="23">
        <f t="shared" si="121"/>
        <v>0</v>
      </c>
      <c r="H228" s="23">
        <f t="shared" si="121"/>
        <v>0</v>
      </c>
      <c r="I228" s="23">
        <f t="shared" si="121"/>
        <v>0</v>
      </c>
      <c r="J228" s="23">
        <f t="shared" si="121"/>
        <v>0</v>
      </c>
      <c r="K228" s="23">
        <f t="shared" si="121"/>
        <v>0</v>
      </c>
      <c r="L228" s="23">
        <f t="shared" si="121"/>
        <v>0</v>
      </c>
      <c r="M228" s="23">
        <f t="shared" si="121"/>
        <v>0</v>
      </c>
      <c r="N228" s="23">
        <f t="shared" si="121"/>
        <v>0</v>
      </c>
      <c r="O228" s="23">
        <f t="shared" si="121"/>
        <v>0</v>
      </c>
      <c r="P228" s="23">
        <f t="shared" si="121"/>
        <v>0</v>
      </c>
      <c r="Q228" s="23">
        <f t="shared" si="121"/>
        <v>0</v>
      </c>
      <c r="R228" s="23">
        <f t="shared" si="121"/>
        <v>0</v>
      </c>
      <c r="S228" s="23">
        <f t="shared" si="121"/>
        <v>0</v>
      </c>
      <c r="T228" s="23">
        <f t="shared" si="121"/>
        <v>0</v>
      </c>
      <c r="U228" s="23">
        <f t="shared" si="121"/>
        <v>0</v>
      </c>
      <c r="V228" s="23">
        <f t="shared" si="121"/>
        <v>0</v>
      </c>
      <c r="W228" s="23">
        <f t="shared" si="121"/>
        <v>0</v>
      </c>
      <c r="X228" s="23">
        <f t="shared" si="121"/>
        <v>0</v>
      </c>
      <c r="Y228" s="23">
        <f t="shared" si="121"/>
        <v>0</v>
      </c>
      <c r="Z228" s="23">
        <f t="shared" si="121"/>
        <v>0</v>
      </c>
      <c r="AA228" s="23">
        <f t="shared" si="121"/>
        <v>0</v>
      </c>
      <c r="AB228" s="23">
        <f t="shared" si="121"/>
        <v>0</v>
      </c>
      <c r="AC228" s="23">
        <f t="shared" si="121"/>
        <v>0</v>
      </c>
      <c r="AD228" s="23">
        <f t="shared" si="121"/>
        <v>0</v>
      </c>
      <c r="AE228" s="23">
        <f t="shared" si="121"/>
        <v>0</v>
      </c>
      <c r="AF228" s="23">
        <f t="shared" si="121"/>
        <v>0</v>
      </c>
      <c r="AG228" s="23">
        <f t="shared" si="121"/>
        <v>0</v>
      </c>
    </row>
    <row r="229" spans="2:33" x14ac:dyDescent="0.3">
      <c r="B229" s="24" t="str">
        <f t="shared" si="112"/>
        <v>Retire TY GR CR and MC4</v>
      </c>
      <c r="C229" s="23">
        <f>C208-C$207</f>
        <v>0</v>
      </c>
      <c r="D229" s="23">
        <f t="shared" ref="D229:AG234" si="122">D208-D$207</f>
        <v>0</v>
      </c>
      <c r="E229" s="23">
        <f t="shared" si="122"/>
        <v>0</v>
      </c>
      <c r="F229" s="23">
        <f t="shared" si="122"/>
        <v>0</v>
      </c>
      <c r="G229" s="23">
        <f t="shared" si="122"/>
        <v>0</v>
      </c>
      <c r="H229" s="23">
        <f t="shared" si="122"/>
        <v>0</v>
      </c>
      <c r="I229" s="23">
        <f t="shared" si="122"/>
        <v>0</v>
      </c>
      <c r="J229" s="23">
        <f t="shared" si="122"/>
        <v>0</v>
      </c>
      <c r="K229" s="23">
        <f t="shared" si="122"/>
        <v>0</v>
      </c>
      <c r="L229" s="23">
        <f t="shared" si="122"/>
        <v>0</v>
      </c>
      <c r="M229" s="23">
        <f t="shared" si="122"/>
        <v>0</v>
      </c>
      <c r="N229" s="23">
        <f t="shared" si="122"/>
        <v>0</v>
      </c>
      <c r="O229" s="23">
        <f t="shared" si="122"/>
        <v>0</v>
      </c>
      <c r="P229" s="23">
        <f t="shared" si="122"/>
        <v>0</v>
      </c>
      <c r="Q229" s="23">
        <f t="shared" si="122"/>
        <v>0</v>
      </c>
      <c r="R229" s="23">
        <f t="shared" si="122"/>
        <v>0</v>
      </c>
      <c r="S229" s="23">
        <f t="shared" si="122"/>
        <v>0</v>
      </c>
      <c r="T229" s="23">
        <f t="shared" si="122"/>
        <v>0</v>
      </c>
      <c r="U229" s="23">
        <f t="shared" si="122"/>
        <v>0</v>
      </c>
      <c r="V229" s="23">
        <f t="shared" si="122"/>
        <v>0</v>
      </c>
      <c r="W229" s="23">
        <f t="shared" si="122"/>
        <v>0</v>
      </c>
      <c r="X229" s="23">
        <f t="shared" si="122"/>
        <v>0</v>
      </c>
      <c r="Y229" s="23">
        <f t="shared" si="122"/>
        <v>0</v>
      </c>
      <c r="Z229" s="23">
        <f t="shared" si="122"/>
        <v>0</v>
      </c>
      <c r="AA229" s="23">
        <f t="shared" si="122"/>
        <v>0</v>
      </c>
      <c r="AB229" s="23">
        <f t="shared" si="122"/>
        <v>0</v>
      </c>
      <c r="AC229" s="23">
        <f t="shared" si="122"/>
        <v>0</v>
      </c>
      <c r="AD229" s="23">
        <f t="shared" si="122"/>
        <v>0</v>
      </c>
      <c r="AE229" s="23">
        <f t="shared" si="122"/>
        <v>0</v>
      </c>
      <c r="AF229" s="23">
        <f t="shared" si="122"/>
        <v>0</v>
      </c>
      <c r="AG229" s="23">
        <f t="shared" si="122"/>
        <v>0</v>
      </c>
    </row>
    <row r="230" spans="2:33" x14ac:dyDescent="0.3">
      <c r="B230" s="24" t="str">
        <f t="shared" si="112"/>
        <v>Retire TY GR CR and TC1</v>
      </c>
      <c r="C230" s="23">
        <f t="shared" ref="C230:R234" si="123">C209-C$207</f>
        <v>-41.53188399911221</v>
      </c>
      <c r="D230" s="23">
        <f t="shared" si="123"/>
        <v>0</v>
      </c>
      <c r="E230" s="23">
        <f t="shared" si="123"/>
        <v>0</v>
      </c>
      <c r="F230" s="23">
        <f t="shared" si="123"/>
        <v>0</v>
      </c>
      <c r="G230" s="23">
        <f t="shared" si="123"/>
        <v>0</v>
      </c>
      <c r="H230" s="23">
        <f t="shared" si="123"/>
        <v>0</v>
      </c>
      <c r="I230" s="23">
        <f t="shared" si="123"/>
        <v>-1965.0263561482134</v>
      </c>
      <c r="J230" s="23">
        <f t="shared" si="123"/>
        <v>-2065.6682808647456</v>
      </c>
      <c r="K230" s="23">
        <f t="shared" si="123"/>
        <v>-2172.3487210642706</v>
      </c>
      <c r="L230" s="23">
        <f t="shared" si="123"/>
        <v>-2215.7956954855545</v>
      </c>
      <c r="M230" s="23">
        <f t="shared" si="123"/>
        <v>-2260.111609395266</v>
      </c>
      <c r="N230" s="23">
        <f t="shared" si="123"/>
        <v>-2305.3138415831709</v>
      </c>
      <c r="O230" s="23">
        <f t="shared" si="123"/>
        <v>-2351.4201184148333</v>
      </c>
      <c r="P230" s="23">
        <f t="shared" si="123"/>
        <v>-2398.4485207831312</v>
      </c>
      <c r="Q230" s="23">
        <f t="shared" si="123"/>
        <v>-2446.4174911987939</v>
      </c>
      <c r="R230" s="23">
        <f t="shared" si="123"/>
        <v>-2495.3458410227686</v>
      </c>
      <c r="S230" s="23">
        <f t="shared" si="122"/>
        <v>-2545.25275784322</v>
      </c>
      <c r="T230" s="23">
        <f t="shared" si="122"/>
        <v>-2596.1578130000853</v>
      </c>
      <c r="U230" s="23">
        <f t="shared" si="122"/>
        <v>-2648.0809692600888</v>
      </c>
      <c r="V230" s="23">
        <f t="shared" si="122"/>
        <v>-5362.9480661131092</v>
      </c>
      <c r="W230" s="23">
        <f t="shared" si="122"/>
        <v>-8238.5919704611151</v>
      </c>
      <c r="X230" s="23">
        <f t="shared" si="122"/>
        <v>-8293.6891298274131</v>
      </c>
      <c r="Y230" s="23">
        <f t="shared" si="122"/>
        <v>-12354.182080664308</v>
      </c>
      <c r="Z230" s="23">
        <f t="shared" si="122"/>
        <v>-12003.203496526519</v>
      </c>
      <c r="AA230" s="23">
        <f t="shared" si="122"/>
        <v>-11666.29976431113</v>
      </c>
      <c r="AB230" s="23">
        <f t="shared" si="122"/>
        <v>-11342.515767751858</v>
      </c>
      <c r="AC230" s="23">
        <f t="shared" si="122"/>
        <v>-11030.983147484585</v>
      </c>
      <c r="AD230" s="23">
        <f t="shared" si="122"/>
        <v>-10730.89976300938</v>
      </c>
      <c r="AE230" s="23">
        <f t="shared" si="122"/>
        <v>-10441.517373720213</v>
      </c>
      <c r="AF230" s="23">
        <f t="shared" si="122"/>
        <v>-10162.153976774018</v>
      </c>
      <c r="AG230" s="23">
        <f t="shared" si="122"/>
        <v>-9885.5200829189416</v>
      </c>
    </row>
    <row r="231" spans="2:33" x14ac:dyDescent="0.3">
      <c r="B231" s="24" t="str">
        <f t="shared" si="112"/>
        <v>Retire TY GR CR and GH4</v>
      </c>
      <c r="C231" s="23">
        <f t="shared" si="123"/>
        <v>-102.76899219816181</v>
      </c>
      <c r="D231" s="23">
        <f t="shared" si="122"/>
        <v>0</v>
      </c>
      <c r="E231" s="23">
        <f t="shared" si="122"/>
        <v>0</v>
      </c>
      <c r="F231" s="23">
        <f t="shared" si="122"/>
        <v>0</v>
      </c>
      <c r="G231" s="23">
        <f t="shared" si="122"/>
        <v>0</v>
      </c>
      <c r="H231" s="23">
        <f t="shared" si="122"/>
        <v>0</v>
      </c>
      <c r="I231" s="23">
        <f t="shared" si="122"/>
        <v>-5667.6862711000904</v>
      </c>
      <c r="J231" s="23">
        <f t="shared" si="122"/>
        <v>-6038.4087014316865</v>
      </c>
      <c r="K231" s="23">
        <f t="shared" si="122"/>
        <v>-6621.5081211766046</v>
      </c>
      <c r="L231" s="23">
        <f t="shared" si="122"/>
        <v>-7432.7004131343783</v>
      </c>
      <c r="M231" s="23">
        <f t="shared" si="122"/>
        <v>-8152.6680341472165</v>
      </c>
      <c r="N231" s="23">
        <f t="shared" si="122"/>
        <v>-8835.2476942611756</v>
      </c>
      <c r="O231" s="23">
        <f t="shared" si="122"/>
        <v>-9296.8276682155993</v>
      </c>
      <c r="P231" s="23">
        <f t="shared" si="122"/>
        <v>-9788.6249014583809</v>
      </c>
      <c r="Q231" s="23">
        <f t="shared" si="122"/>
        <v>-10880.879905151203</v>
      </c>
      <c r="R231" s="23">
        <f t="shared" si="122"/>
        <v>-12613.611714855993</v>
      </c>
      <c r="S231" s="23">
        <f t="shared" si="122"/>
        <v>-14400.777382657157</v>
      </c>
      <c r="T231" s="23">
        <f t="shared" si="122"/>
        <v>-15569.008063344227</v>
      </c>
      <c r="U231" s="23">
        <f t="shared" si="122"/>
        <v>-15735.806024860212</v>
      </c>
      <c r="V231" s="23">
        <f t="shared" si="122"/>
        <v>-16409.531885736185</v>
      </c>
      <c r="W231" s="23">
        <f t="shared" si="122"/>
        <v>-17002.458095689464</v>
      </c>
      <c r="X231" s="23">
        <f t="shared" si="122"/>
        <v>-17477.908625623953</v>
      </c>
      <c r="Y231" s="23">
        <f t="shared" si="122"/>
        <v>-18006.619199918641</v>
      </c>
      <c r="Z231" s="23">
        <f t="shared" si="122"/>
        <v>-18703.907552240096</v>
      </c>
      <c r="AA231" s="23">
        <f t="shared" si="122"/>
        <v>-19535.396790163417</v>
      </c>
      <c r="AB231" s="23">
        <f t="shared" si="122"/>
        <v>-20424.16342642135</v>
      </c>
      <c r="AC231" s="23">
        <f t="shared" si="122"/>
        <v>-21364.28380702484</v>
      </c>
      <c r="AD231" s="23">
        <f t="shared" si="122"/>
        <v>-21875.066146341342</v>
      </c>
      <c r="AE231" s="23">
        <f t="shared" si="122"/>
        <v>-2512.6008035801424</v>
      </c>
      <c r="AF231" s="23">
        <f t="shared" si="122"/>
        <v>-1869.9281613313069</v>
      </c>
      <c r="AG231" s="23">
        <f t="shared" si="122"/>
        <v>-1714.6763866311485</v>
      </c>
    </row>
    <row r="232" spans="2:33" x14ac:dyDescent="0.3">
      <c r="B232" s="24" t="str">
        <f t="shared" si="112"/>
        <v>Retire TY GR CR and MC3</v>
      </c>
      <c r="C232" s="23">
        <f t="shared" si="123"/>
        <v>0</v>
      </c>
      <c r="D232" s="23">
        <f t="shared" si="122"/>
        <v>0</v>
      </c>
      <c r="E232" s="23">
        <f t="shared" si="122"/>
        <v>0</v>
      </c>
      <c r="F232" s="23">
        <f t="shared" si="122"/>
        <v>0</v>
      </c>
      <c r="G232" s="23">
        <f t="shared" si="122"/>
        <v>0</v>
      </c>
      <c r="H232" s="23">
        <f t="shared" si="122"/>
        <v>0</v>
      </c>
      <c r="I232" s="23">
        <f t="shared" si="122"/>
        <v>0</v>
      </c>
      <c r="J232" s="23">
        <f t="shared" si="122"/>
        <v>0</v>
      </c>
      <c r="K232" s="23">
        <f t="shared" si="122"/>
        <v>0</v>
      </c>
      <c r="L232" s="23">
        <f t="shared" si="122"/>
        <v>0</v>
      </c>
      <c r="M232" s="23">
        <f t="shared" si="122"/>
        <v>0</v>
      </c>
      <c r="N232" s="23">
        <f t="shared" si="122"/>
        <v>0</v>
      </c>
      <c r="O232" s="23">
        <f t="shared" si="122"/>
        <v>0</v>
      </c>
      <c r="P232" s="23">
        <f t="shared" si="122"/>
        <v>0</v>
      </c>
      <c r="Q232" s="23">
        <f t="shared" si="122"/>
        <v>0</v>
      </c>
      <c r="R232" s="23">
        <f t="shared" si="122"/>
        <v>0</v>
      </c>
      <c r="S232" s="23">
        <f t="shared" si="122"/>
        <v>0</v>
      </c>
      <c r="T232" s="23">
        <f t="shared" si="122"/>
        <v>0</v>
      </c>
      <c r="U232" s="23">
        <f t="shared" si="122"/>
        <v>0</v>
      </c>
      <c r="V232" s="23">
        <f t="shared" si="122"/>
        <v>0</v>
      </c>
      <c r="W232" s="23">
        <f t="shared" si="122"/>
        <v>0</v>
      </c>
      <c r="X232" s="23">
        <f t="shared" si="122"/>
        <v>0</v>
      </c>
      <c r="Y232" s="23">
        <f t="shared" si="122"/>
        <v>0</v>
      </c>
      <c r="Z232" s="23">
        <f t="shared" si="122"/>
        <v>0</v>
      </c>
      <c r="AA232" s="23">
        <f t="shared" si="122"/>
        <v>0</v>
      </c>
      <c r="AB232" s="23">
        <f t="shared" si="122"/>
        <v>0</v>
      </c>
      <c r="AC232" s="23">
        <f t="shared" si="122"/>
        <v>0</v>
      </c>
      <c r="AD232" s="23">
        <f t="shared" si="122"/>
        <v>0</v>
      </c>
      <c r="AE232" s="23">
        <f t="shared" si="122"/>
        <v>0</v>
      </c>
      <c r="AF232" s="23">
        <f t="shared" si="122"/>
        <v>0</v>
      </c>
      <c r="AG232" s="23">
        <f t="shared" si="122"/>
        <v>0</v>
      </c>
    </row>
    <row r="233" spans="2:33" x14ac:dyDescent="0.3">
      <c r="B233" s="24" t="str">
        <f t="shared" si="112"/>
        <v>Retire TY GR CR and GH2</v>
      </c>
      <c r="C233" s="23">
        <f t="shared" si="123"/>
        <v>-103.84173741943704</v>
      </c>
      <c r="D233" s="23">
        <f t="shared" si="122"/>
        <v>0</v>
      </c>
      <c r="E233" s="23">
        <f t="shared" si="122"/>
        <v>0</v>
      </c>
      <c r="F233" s="23">
        <f t="shared" si="122"/>
        <v>0</v>
      </c>
      <c r="G233" s="23">
        <f t="shared" si="122"/>
        <v>0</v>
      </c>
      <c r="H233" s="23">
        <f t="shared" si="122"/>
        <v>0</v>
      </c>
      <c r="I233" s="23">
        <f t="shared" si="122"/>
        <v>-5726.8479231992569</v>
      </c>
      <c r="J233" s="23">
        <f t="shared" si="122"/>
        <v>-6101.4401075009082</v>
      </c>
      <c r="K233" s="23">
        <f t="shared" si="122"/>
        <v>-6690.6261600197831</v>
      </c>
      <c r="L233" s="23">
        <f t="shared" si="122"/>
        <v>-7510.2860124364088</v>
      </c>
      <c r="M233" s="23">
        <f t="shared" si="122"/>
        <v>-8237.7689530840362</v>
      </c>
      <c r="N233" s="23">
        <f t="shared" si="122"/>
        <v>-8927.4736618421884</v>
      </c>
      <c r="O233" s="23">
        <f t="shared" si="122"/>
        <v>-9393.8717983639872</v>
      </c>
      <c r="P233" s="23">
        <f t="shared" si="122"/>
        <v>-9890.8026144172327</v>
      </c>
      <c r="Q233" s="23">
        <f t="shared" si="122"/>
        <v>-10994.459027334407</v>
      </c>
      <c r="R233" s="23">
        <f t="shared" si="122"/>
        <v>-12745.277807912949</v>
      </c>
      <c r="S233" s="23">
        <f t="shared" si="122"/>
        <v>-14551.09864969951</v>
      </c>
      <c r="T233" s="23">
        <f t="shared" si="122"/>
        <v>-15731.523805132783</v>
      </c>
      <c r="U233" s="23">
        <f t="shared" si="122"/>
        <v>-15900.062872718881</v>
      </c>
      <c r="V233" s="23">
        <f t="shared" si="122"/>
        <v>-16580.821362622781</v>
      </c>
      <c r="W233" s="23">
        <f t="shared" si="122"/>
        <v>-17179.936781448225</v>
      </c>
      <c r="X233" s="23">
        <f t="shared" si="122"/>
        <v>-17660.350260546969</v>
      </c>
      <c r="Y233" s="23">
        <f t="shared" si="122"/>
        <v>-18194.579734364568</v>
      </c>
      <c r="Z233" s="23">
        <f t="shared" si="122"/>
        <v>-18899.146670739472</v>
      </c>
      <c r="AA233" s="23">
        <f t="shared" si="122"/>
        <v>-19739.315337033593</v>
      </c>
      <c r="AB233" s="23">
        <f t="shared" si="122"/>
        <v>-20637.359286822422</v>
      </c>
      <c r="AC233" s="23">
        <f t="shared" si="122"/>
        <v>-21587.293032567904</v>
      </c>
      <c r="AD233" s="23">
        <f t="shared" si="122"/>
        <v>-22103.407129079773</v>
      </c>
      <c r="AE233" s="23">
        <f t="shared" si="122"/>
        <v>-2538.8283693795165</v>
      </c>
      <c r="AF233" s="23">
        <f t="shared" si="122"/>
        <v>-1889.447244434974</v>
      </c>
      <c r="AG233" s="23">
        <f t="shared" si="122"/>
        <v>-1732.5748875354402</v>
      </c>
    </row>
    <row r="234" spans="2:33" x14ac:dyDescent="0.3">
      <c r="B234" s="24" t="str">
        <f t="shared" si="112"/>
        <v>Retire TY GR CR and MC1-2</v>
      </c>
      <c r="C234" s="23">
        <f t="shared" si="123"/>
        <v>0</v>
      </c>
      <c r="D234" s="23">
        <f t="shared" si="122"/>
        <v>0</v>
      </c>
      <c r="E234" s="23">
        <f t="shared" si="122"/>
        <v>0</v>
      </c>
      <c r="F234" s="23">
        <f t="shared" si="122"/>
        <v>0</v>
      </c>
      <c r="G234" s="23">
        <f t="shared" si="122"/>
        <v>0</v>
      </c>
      <c r="H234" s="23">
        <f t="shared" si="122"/>
        <v>0</v>
      </c>
      <c r="I234" s="23">
        <f t="shared" si="122"/>
        <v>0</v>
      </c>
      <c r="J234" s="23">
        <f t="shared" si="122"/>
        <v>0</v>
      </c>
      <c r="K234" s="23">
        <f t="shared" si="122"/>
        <v>0</v>
      </c>
      <c r="L234" s="23">
        <f t="shared" si="122"/>
        <v>0</v>
      </c>
      <c r="M234" s="23">
        <f t="shared" si="122"/>
        <v>0</v>
      </c>
      <c r="N234" s="23">
        <f t="shared" si="122"/>
        <v>0</v>
      </c>
      <c r="O234" s="23">
        <f t="shared" si="122"/>
        <v>0</v>
      </c>
      <c r="P234" s="23">
        <f t="shared" si="122"/>
        <v>0</v>
      </c>
      <c r="Q234" s="23">
        <f t="shared" si="122"/>
        <v>0</v>
      </c>
      <c r="R234" s="23">
        <f t="shared" si="122"/>
        <v>0</v>
      </c>
      <c r="S234" s="23">
        <f t="shared" si="122"/>
        <v>0</v>
      </c>
      <c r="T234" s="23">
        <f t="shared" si="122"/>
        <v>0</v>
      </c>
      <c r="U234" s="23">
        <f t="shared" si="122"/>
        <v>0</v>
      </c>
      <c r="V234" s="23">
        <f t="shared" si="122"/>
        <v>0</v>
      </c>
      <c r="W234" s="23">
        <f t="shared" si="122"/>
        <v>0</v>
      </c>
      <c r="X234" s="23">
        <f t="shared" si="122"/>
        <v>0</v>
      </c>
      <c r="Y234" s="23">
        <f t="shared" si="122"/>
        <v>0</v>
      </c>
      <c r="Z234" s="23">
        <f t="shared" si="122"/>
        <v>0</v>
      </c>
      <c r="AA234" s="23">
        <f t="shared" si="122"/>
        <v>0</v>
      </c>
      <c r="AB234" s="23">
        <f t="shared" si="122"/>
        <v>0</v>
      </c>
      <c r="AC234" s="23">
        <f t="shared" si="122"/>
        <v>0</v>
      </c>
      <c r="AD234" s="23">
        <f t="shared" si="122"/>
        <v>0</v>
      </c>
      <c r="AE234" s="23">
        <f t="shared" si="122"/>
        <v>0</v>
      </c>
      <c r="AF234" s="23">
        <f t="shared" si="122"/>
        <v>0</v>
      </c>
      <c r="AG234" s="23">
        <f t="shared" si="122"/>
        <v>0</v>
      </c>
    </row>
    <row r="235" spans="2:33" x14ac:dyDescent="0.3">
      <c r="B235" s="24" t="str">
        <f t="shared" si="112"/>
        <v>Retire TY GR CR and BR1-2</v>
      </c>
      <c r="C235" s="23">
        <f t="shared" ref="C235:AG235" si="124">C214-C$207</f>
        <v>-18.401713542334278</v>
      </c>
      <c r="D235" s="23">
        <f t="shared" si="124"/>
        <v>0</v>
      </c>
      <c r="E235" s="23">
        <f t="shared" si="124"/>
        <v>0</v>
      </c>
      <c r="F235" s="23">
        <f t="shared" si="124"/>
        <v>0</v>
      </c>
      <c r="G235" s="23">
        <f t="shared" si="124"/>
        <v>0</v>
      </c>
      <c r="H235" s="23">
        <f t="shared" si="124"/>
        <v>0</v>
      </c>
      <c r="I235" s="23">
        <f t="shared" si="124"/>
        <v>-1169.6126296409784</v>
      </c>
      <c r="J235" s="23">
        <f t="shared" si="124"/>
        <v>-1204.7010085302099</v>
      </c>
      <c r="K235" s="23">
        <f t="shared" si="124"/>
        <v>-1565.3612013592137</v>
      </c>
      <c r="L235" s="23">
        <f t="shared" si="124"/>
        <v>-1633.8968946865352</v>
      </c>
      <c r="M235" s="23">
        <f t="shared" si="124"/>
        <v>-2084.2257926324019</v>
      </c>
      <c r="N235" s="23">
        <f t="shared" si="124"/>
        <v>-2088.5226979318395</v>
      </c>
      <c r="O235" s="23">
        <f t="shared" si="124"/>
        <v>-2094.8788979341189</v>
      </c>
      <c r="P235" s="23">
        <f t="shared" si="124"/>
        <v>-2745.0763099598626</v>
      </c>
      <c r="Q235" s="23">
        <f t="shared" si="124"/>
        <v>-2797.3668825335189</v>
      </c>
      <c r="R235" s="23">
        <f t="shared" si="124"/>
        <v>-3601.9562589510388</v>
      </c>
      <c r="S235" s="23">
        <f t="shared" si="124"/>
        <v>-3548.6464184154756</v>
      </c>
      <c r="T235" s="23">
        <f t="shared" si="124"/>
        <v>-3498.9837392135523</v>
      </c>
      <c r="U235" s="23">
        <f t="shared" si="124"/>
        <v>-3452.3884020917176</v>
      </c>
      <c r="V235" s="23">
        <f t="shared" si="124"/>
        <v>-3408.6889174878015</v>
      </c>
      <c r="W235" s="23">
        <f t="shared" si="124"/>
        <v>-3362.205396532896</v>
      </c>
      <c r="X235" s="23">
        <f t="shared" si="124"/>
        <v>-2976.2569676101848</v>
      </c>
      <c r="Y235" s="23">
        <f t="shared" si="124"/>
        <v>-1087.5509350877255</v>
      </c>
      <c r="Z235" s="23">
        <f t="shared" si="124"/>
        <v>-1021.2501643274882</v>
      </c>
      <c r="AA235" s="23">
        <f t="shared" si="124"/>
        <v>-954.9494327485445</v>
      </c>
      <c r="AB235" s="23">
        <f t="shared" si="124"/>
        <v>-877.85735596490849</v>
      </c>
      <c r="AC235" s="23">
        <f t="shared" si="124"/>
        <v>-142.98722719299258</v>
      </c>
      <c r="AD235" s="23">
        <f t="shared" si="124"/>
        <v>-121.92753643274773</v>
      </c>
      <c r="AE235" s="23">
        <f t="shared" si="124"/>
        <v>-100.86784175438515</v>
      </c>
      <c r="AF235" s="23">
        <f t="shared" si="124"/>
        <v>-79.808193701755954</v>
      </c>
      <c r="AG235" s="23">
        <f t="shared" si="124"/>
        <v>-62.350513450292055</v>
      </c>
    </row>
    <row r="236" spans="2:33" x14ac:dyDescent="0.3">
      <c r="B236" s="24" t="str">
        <f t="shared" si="112"/>
        <v>Retire TY GR CR BR1-2 and MC1-2</v>
      </c>
      <c r="C236" s="23">
        <f>C215-C$214</f>
        <v>0</v>
      </c>
      <c r="D236" s="23">
        <f t="shared" ref="D236:AG236" si="125">D215-D$214</f>
        <v>0</v>
      </c>
      <c r="E236" s="23">
        <f t="shared" si="125"/>
        <v>0</v>
      </c>
      <c r="F236" s="23">
        <f t="shared" si="125"/>
        <v>0</v>
      </c>
      <c r="G236" s="23">
        <f t="shared" si="125"/>
        <v>0</v>
      </c>
      <c r="H236" s="23">
        <f t="shared" si="125"/>
        <v>0</v>
      </c>
      <c r="I236" s="23">
        <f t="shared" si="125"/>
        <v>0</v>
      </c>
      <c r="J236" s="23">
        <f t="shared" si="125"/>
        <v>0</v>
      </c>
      <c r="K236" s="23">
        <f t="shared" si="125"/>
        <v>0</v>
      </c>
      <c r="L236" s="23">
        <f t="shared" si="125"/>
        <v>0</v>
      </c>
      <c r="M236" s="23">
        <f t="shared" si="125"/>
        <v>0</v>
      </c>
      <c r="N236" s="23">
        <f t="shared" si="125"/>
        <v>0</v>
      </c>
      <c r="O236" s="23">
        <f t="shared" si="125"/>
        <v>0</v>
      </c>
      <c r="P236" s="23">
        <f t="shared" si="125"/>
        <v>0</v>
      </c>
      <c r="Q236" s="23">
        <f t="shared" si="125"/>
        <v>0</v>
      </c>
      <c r="R236" s="23">
        <f t="shared" si="125"/>
        <v>0</v>
      </c>
      <c r="S236" s="23">
        <f t="shared" si="125"/>
        <v>0</v>
      </c>
      <c r="T236" s="23">
        <f t="shared" si="125"/>
        <v>0</v>
      </c>
      <c r="U236" s="23">
        <f t="shared" si="125"/>
        <v>0</v>
      </c>
      <c r="V236" s="23">
        <f t="shared" si="125"/>
        <v>0</v>
      </c>
      <c r="W236" s="23">
        <f t="shared" si="125"/>
        <v>0</v>
      </c>
      <c r="X236" s="23">
        <f t="shared" si="125"/>
        <v>0</v>
      </c>
      <c r="Y236" s="23">
        <f t="shared" si="125"/>
        <v>0</v>
      </c>
      <c r="Z236" s="23">
        <f t="shared" si="125"/>
        <v>0</v>
      </c>
      <c r="AA236" s="23">
        <f t="shared" si="125"/>
        <v>0</v>
      </c>
      <c r="AB236" s="23">
        <f t="shared" si="125"/>
        <v>0</v>
      </c>
      <c r="AC236" s="23">
        <f t="shared" si="125"/>
        <v>0</v>
      </c>
      <c r="AD236" s="23">
        <f t="shared" si="125"/>
        <v>0</v>
      </c>
      <c r="AE236" s="23">
        <f t="shared" si="125"/>
        <v>0</v>
      </c>
      <c r="AF236" s="23">
        <f t="shared" si="125"/>
        <v>0</v>
      </c>
      <c r="AG236" s="23">
        <f t="shared" si="125"/>
        <v>0</v>
      </c>
    </row>
    <row r="237" spans="2:33" x14ac:dyDescent="0.3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</row>
    <row r="238" spans="2:33" x14ac:dyDescent="0.3">
      <c r="B238" s="21" t="s">
        <v>90</v>
      </c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</row>
    <row r="239" spans="2:33" x14ac:dyDescent="0.3">
      <c r="B239" s="22" t="str">
        <f>B218</f>
        <v>No Retirements</v>
      </c>
      <c r="C239" s="23">
        <f t="shared" ref="C239:C255" si="126">(D239+NPV($C$2,E239:AG239))/1000</f>
        <v>235.11227930054022</v>
      </c>
      <c r="D239" s="8">
        <f>SUM(WaterCapital!D$3:D$21)</f>
        <v>0</v>
      </c>
      <c r="E239" s="8">
        <f>SUM(WaterCapital!E$3:E$21)</f>
        <v>0</v>
      </c>
      <c r="F239" s="8">
        <f>SUM(WaterCapital!F$3:F$21)</f>
        <v>0</v>
      </c>
      <c r="G239" s="8">
        <f>SUM(WaterCapital!G$3:G$21)</f>
        <v>22976.235920245395</v>
      </c>
      <c r="H239" s="8">
        <f>SUM(WaterCapital!H$3:H$21)</f>
        <v>32582.40854601227</v>
      </c>
      <c r="I239" s="8">
        <f>SUM(WaterCapital!I$3:I$21)</f>
        <v>30877.810460122699</v>
      </c>
      <c r="J239" s="8">
        <f>SUM(WaterCapital!J$3:J$21)</f>
        <v>29323.812644171783</v>
      </c>
      <c r="K239" s="8">
        <f>SUM(WaterCapital!K$3:K$21)</f>
        <v>27900.828723926381</v>
      </c>
      <c r="L239" s="8">
        <f>SUM(WaterCapital!L$3:L$21)</f>
        <v>26591.825171779143</v>
      </c>
      <c r="M239" s="8">
        <f>SUM(WaterCapital!M$3:M$21)</f>
        <v>25320.777331288347</v>
      </c>
      <c r="N239" s="8">
        <f>SUM(WaterCapital!N$3:N$21)</f>
        <v>24049.730490797545</v>
      </c>
      <c r="O239" s="8">
        <f>SUM(WaterCapital!O$3:O$21)</f>
        <v>22778.680650306753</v>
      </c>
      <c r="P239" s="8">
        <f>SUM(WaterCapital!P$3:P$21)</f>
        <v>21507.63080981595</v>
      </c>
      <c r="Q239" s="8">
        <f>SUM(WaterCapital!Q$3:Q$21)</f>
        <v>20236.583969325155</v>
      </c>
      <c r="R239" s="8">
        <f>SUM(WaterCapital!R$3:R$21)</f>
        <v>18965.534128834359</v>
      </c>
      <c r="S239" s="8">
        <f>SUM(WaterCapital!S$3:S$21)</f>
        <v>17848.971723926377</v>
      </c>
      <c r="T239" s="8">
        <f>SUM(WaterCapital!T$3:T$21)</f>
        <v>17095.668754601222</v>
      </c>
      <c r="U239" s="8">
        <f>SUM(WaterCapital!U$3:U$21)</f>
        <v>16551.136785276074</v>
      </c>
      <c r="V239" s="8">
        <f>SUM(WaterCapital!V$3:V$21)</f>
        <v>16006.606382822089</v>
      </c>
      <c r="W239" s="8">
        <f>SUM(WaterCapital!W$3:W$21)</f>
        <v>15462.076413496932</v>
      </c>
      <c r="X239" s="8">
        <f>SUM(WaterCapital!X$3:X$21)</f>
        <v>14917.546585889571</v>
      </c>
      <c r="Y239" s="8">
        <f>SUM(WaterCapital!Y$3:Y$21)</f>
        <v>14373.015041717796</v>
      </c>
      <c r="Z239" s="8">
        <f>SUM(WaterCapital!Z$3:Z$21)</f>
        <v>11812.907990762036</v>
      </c>
      <c r="AA239" s="8">
        <f>SUM(WaterCapital!AA$3:AA$21)</f>
        <v>11398.843304872466</v>
      </c>
      <c r="AB239" s="8">
        <f>SUM(WaterCapital!AB$3:AB$21)</f>
        <v>10984.777477265105</v>
      </c>
      <c r="AC239" s="8">
        <f>SUM(WaterCapital!AC$3:AC$21)</f>
        <v>10570.71150793995</v>
      </c>
      <c r="AD239" s="8">
        <f>SUM(WaterCapital!AD$3:AD$21)</f>
        <v>10156.646822050379</v>
      </c>
      <c r="AE239" s="8">
        <f>SUM(WaterCapital!AE$3:AE$21)</f>
        <v>9742.5831361608107</v>
      </c>
      <c r="AF239" s="8">
        <f>SUM(WaterCapital!AF$3:AF$21)</f>
        <v>9328.5161668356577</v>
      </c>
      <c r="AG239" s="8">
        <f>SUM(WaterCapital!AG$3:AG$21)</f>
        <v>6496.1189714200955</v>
      </c>
    </row>
    <row r="240" spans="2:33" x14ac:dyDescent="0.3">
      <c r="B240" s="24" t="str">
        <f t="shared" ref="B240:B257" si="127">B219</f>
        <v>Retire TY</v>
      </c>
      <c r="C240" s="23">
        <f t="shared" si="126"/>
        <v>229.04782045777293</v>
      </c>
      <c r="D240" s="8">
        <f>SUM(WaterCapital!D$3:D$21)-SUMIF(WaterCapital!$B$3:$B$21,"TY3",WaterCapital!D$3:D$21)</f>
        <v>0</v>
      </c>
      <c r="E240" s="8">
        <f>SUM(WaterCapital!E$3:E$21)-SUMIF(WaterCapital!$B$3:$B$21,"TY3",WaterCapital!E$3:E$21)</f>
        <v>0</v>
      </c>
      <c r="F240" s="8">
        <f>SUM(WaterCapital!F$3:F$21)-SUMIF(WaterCapital!$B$3:$B$21,"TY3",WaterCapital!F$3:F$21)</f>
        <v>0</v>
      </c>
      <c r="G240" s="8">
        <f>SUM(WaterCapital!G$3:G$21)-SUMIF(WaterCapital!$B$3:$B$21,"TY3",WaterCapital!G$3:G$21)</f>
        <v>22390.004999999997</v>
      </c>
      <c r="H240" s="8">
        <f>SUM(WaterCapital!H$3:H$21)-SUMIF(WaterCapital!$B$3:$B$21,"TY3",WaterCapital!H$3:H$21)</f>
        <v>31745.359</v>
      </c>
      <c r="I240" s="8">
        <f>SUM(WaterCapital!I$3:I$21)-SUMIF(WaterCapital!$B$3:$B$21,"TY3",WaterCapital!I$3:I$21)</f>
        <v>30086.118999999999</v>
      </c>
      <c r="J240" s="8">
        <f>SUM(WaterCapital!J$3:J$21)-SUMIF(WaterCapital!$B$3:$B$21,"TY3",WaterCapital!J$3:J$21)</f>
        <v>28573.247000000003</v>
      </c>
      <c r="K240" s="8">
        <f>SUM(WaterCapital!K$3:K$21)-SUMIF(WaterCapital!$B$3:$B$21,"TY3",WaterCapital!K$3:K$21)</f>
        <v>27187.734</v>
      </c>
      <c r="L240" s="8">
        <f>SUM(WaterCapital!L$3:L$21)-SUMIF(WaterCapital!$B$3:$B$21,"TY3",WaterCapital!L$3:L$21)</f>
        <v>25913.045000000002</v>
      </c>
      <c r="M240" s="8">
        <f>SUM(WaterCapital!M$3:M$21)-SUMIF(WaterCapital!$B$3:$B$21,"TY3",WaterCapital!M$3:M$21)</f>
        <v>24675.799000000003</v>
      </c>
      <c r="N240" s="8">
        <f>SUM(WaterCapital!N$3:N$21)-SUMIF(WaterCapital!$B$3:$B$21,"TY3",WaterCapital!N$3:N$21)</f>
        <v>23438.554</v>
      </c>
      <c r="O240" s="8">
        <f>SUM(WaterCapital!O$3:O$21)-SUMIF(WaterCapital!$B$3:$B$21,"TY3",WaterCapital!O$3:O$21)</f>
        <v>22201.306000000004</v>
      </c>
      <c r="P240" s="8">
        <f>SUM(WaterCapital!P$3:P$21)-SUMIF(WaterCapital!$B$3:$B$21,"TY3",WaterCapital!P$3:P$21)</f>
        <v>20964.057999999997</v>
      </c>
      <c r="Q240" s="8">
        <f>SUM(WaterCapital!Q$3:Q$21)-SUMIF(WaterCapital!$B$3:$B$21,"TY3",WaterCapital!Q$3:Q$21)</f>
        <v>19726.813000000002</v>
      </c>
      <c r="R240" s="8">
        <f>SUM(WaterCapital!R$3:R$21)-SUMIF(WaterCapital!$B$3:$B$21,"TY3",WaterCapital!R$3:R$21)</f>
        <v>18489.565000000002</v>
      </c>
      <c r="S240" s="8">
        <f>SUM(WaterCapital!S$3:S$21)-SUMIF(WaterCapital!$B$3:$B$21,"TY3",WaterCapital!S$3:S$21)</f>
        <v>17397.064999999999</v>
      </c>
      <c r="T240" s="8">
        <f>SUM(WaterCapital!T$3:T$21)-SUMIF(WaterCapital!$B$3:$B$21,"TY3",WaterCapital!T$3:T$21)</f>
        <v>16658.084999999995</v>
      </c>
      <c r="U240" s="8">
        <f>SUM(WaterCapital!U$3:U$21)-SUMIF(WaterCapital!$B$3:$B$21,"TY3",WaterCapital!U$3:U$21)</f>
        <v>16127.876</v>
      </c>
      <c r="V240" s="8">
        <f>SUM(WaterCapital!V$3:V$21)-SUMIF(WaterCapital!$B$3:$B$21,"TY3",WaterCapital!V$3:V$21)</f>
        <v>15597.668400000002</v>
      </c>
      <c r="W240" s="8">
        <f>SUM(WaterCapital!W$3:W$21)-SUMIF(WaterCapital!$B$3:$B$21,"TY3",WaterCapital!W$3:W$21)</f>
        <v>15067.4614</v>
      </c>
      <c r="X240" s="8">
        <f>SUM(WaterCapital!X$3:X$21)-SUMIF(WaterCapital!$B$3:$B$21,"TY3",WaterCapital!X$3:X$21)</f>
        <v>14537.254500000001</v>
      </c>
      <c r="Y240" s="8">
        <f>SUM(WaterCapital!Y$3:Y$21)-SUMIF(WaterCapital!$B$3:$B$21,"TY3",WaterCapital!Y$3:Y$21)</f>
        <v>14007.045800000004</v>
      </c>
      <c r="Z240" s="8">
        <f>SUM(WaterCapital!Z$3:Z$21)-SUMIF(WaterCapital!$B$3:$B$21,"TY3",WaterCapital!Z$3:Z$21)</f>
        <v>11461.261760087189</v>
      </c>
      <c r="AA240" s="8">
        <f>SUM(WaterCapital!AA$3:AA$21)-SUMIF(WaterCapital!$B$3:$B$21,"TY3",WaterCapital!AA$3:AA$21)</f>
        <v>11061.519960087189</v>
      </c>
      <c r="AB240" s="8">
        <f>SUM(WaterCapital!AB$3:AB$21)-SUMIF(WaterCapital!$B$3:$B$21,"TY3",WaterCapital!AB$3:AB$21)</f>
        <v>10661.77706008719</v>
      </c>
      <c r="AC240" s="8">
        <f>SUM(WaterCapital!AC$3:AC$21)-SUMIF(WaterCapital!$B$3:$B$21,"TY3",WaterCapital!AC$3:AC$21)</f>
        <v>10262.03406008719</v>
      </c>
      <c r="AD240" s="8">
        <f>SUM(WaterCapital!AD$3:AD$21)-SUMIF(WaterCapital!$B$3:$B$21,"TY3",WaterCapital!AD$3:AD$21)</f>
        <v>9862.2922600871898</v>
      </c>
      <c r="AE240" s="8">
        <f>SUM(WaterCapital!AE$3:AE$21)-SUMIF(WaterCapital!$B$3:$B$21,"TY3",WaterCapital!AE$3:AE$21)</f>
        <v>9462.5514600871902</v>
      </c>
      <c r="AF240" s="8">
        <f>SUM(WaterCapital!AF$3:AF$21)-SUMIF(WaterCapital!$B$3:$B$21,"TY3",WaterCapital!AF$3:AF$21)</f>
        <v>9062.8074600871914</v>
      </c>
      <c r="AG240" s="8">
        <f>SUM(WaterCapital!AG$3:AG$21)-SUMIF(WaterCapital!$B$3:$B$21,"TY3",WaterCapital!AG$3:AG$21)</f>
        <v>6244.7331922789908</v>
      </c>
    </row>
    <row r="241" spans="2:33" x14ac:dyDescent="0.3">
      <c r="B241" s="24" t="str">
        <f t="shared" si="127"/>
        <v>Retire TY and GR3</v>
      </c>
      <c r="C241" s="23">
        <f t="shared" si="126"/>
        <v>222.98336161500552</v>
      </c>
      <c r="D241" s="8">
        <f>SUM(WaterCapital!D$3:D$21)-SUMIF(WaterCapital!$B$3:$B$21,"TY3",WaterCapital!D$3:D$21)-SUMIF(WaterCapital!$B$3:$B$21,"GR3",WaterCapital!D$3:D$21)</f>
        <v>0</v>
      </c>
      <c r="E241" s="8">
        <f>SUM(WaterCapital!E$3:E$21)-SUMIF(WaterCapital!$B$3:$B$21,"TY3",WaterCapital!E$3:E$21)-SUMIF(WaterCapital!$B$3:$B$21,"GR3",WaterCapital!E$3:E$21)</f>
        <v>0</v>
      </c>
      <c r="F241" s="8">
        <f>SUM(WaterCapital!F$3:F$21)-SUMIF(WaterCapital!$B$3:$B$21,"TY3",WaterCapital!F$3:F$21)-SUMIF(WaterCapital!$B$3:$B$21,"GR3",WaterCapital!F$3:F$21)</f>
        <v>0</v>
      </c>
      <c r="G241" s="8">
        <f>SUM(WaterCapital!G$3:G$21)-SUMIF(WaterCapital!$B$3:$B$21,"TY3",WaterCapital!G$3:G$21)-SUMIF(WaterCapital!$B$3:$B$21,"GR3",WaterCapital!G$3:G$21)</f>
        <v>21803.774079754599</v>
      </c>
      <c r="H241" s="8">
        <f>SUM(WaterCapital!H$3:H$21)-SUMIF(WaterCapital!$B$3:$B$21,"TY3",WaterCapital!H$3:H$21)-SUMIF(WaterCapital!$B$3:$B$21,"GR3",WaterCapital!H$3:H$21)</f>
        <v>30908.309453987731</v>
      </c>
      <c r="I241" s="8">
        <f>SUM(WaterCapital!I$3:I$21)-SUMIF(WaterCapital!$B$3:$B$21,"TY3",WaterCapital!I$3:I$21)-SUMIF(WaterCapital!$B$3:$B$21,"GR3",WaterCapital!I$3:I$21)</f>
        <v>29294.427539877299</v>
      </c>
      <c r="J241" s="8">
        <f>SUM(WaterCapital!J$3:J$21)-SUMIF(WaterCapital!$B$3:$B$21,"TY3",WaterCapital!J$3:J$21)-SUMIF(WaterCapital!$B$3:$B$21,"GR3",WaterCapital!J$3:J$21)</f>
        <v>27822.681355828223</v>
      </c>
      <c r="K241" s="8">
        <f>SUM(WaterCapital!K$3:K$21)-SUMIF(WaterCapital!$B$3:$B$21,"TY3",WaterCapital!K$3:K$21)-SUMIF(WaterCapital!$B$3:$B$21,"GR3",WaterCapital!K$3:K$21)</f>
        <v>26474.63927607362</v>
      </c>
      <c r="L241" s="8">
        <f>SUM(WaterCapital!L$3:L$21)-SUMIF(WaterCapital!$B$3:$B$21,"TY3",WaterCapital!L$3:L$21)-SUMIF(WaterCapital!$B$3:$B$21,"GR3",WaterCapital!L$3:L$21)</f>
        <v>25234.264828220861</v>
      </c>
      <c r="M241" s="8">
        <f>SUM(WaterCapital!M$3:M$21)-SUMIF(WaterCapital!$B$3:$B$21,"TY3",WaterCapital!M$3:M$21)-SUMIF(WaterCapital!$B$3:$B$21,"GR3",WaterCapital!M$3:M$21)</f>
        <v>24030.820668711658</v>
      </c>
      <c r="N241" s="8">
        <f>SUM(WaterCapital!N$3:N$21)-SUMIF(WaterCapital!$B$3:$B$21,"TY3",WaterCapital!N$3:N$21)-SUMIF(WaterCapital!$B$3:$B$21,"GR3",WaterCapital!N$3:N$21)</f>
        <v>22827.377509202455</v>
      </c>
      <c r="O241" s="8">
        <f>SUM(WaterCapital!O$3:O$21)-SUMIF(WaterCapital!$B$3:$B$21,"TY3",WaterCapital!O$3:O$21)-SUMIF(WaterCapital!$B$3:$B$21,"GR3",WaterCapital!O$3:O$21)</f>
        <v>21623.931349693255</v>
      </c>
      <c r="P241" s="8">
        <f>SUM(WaterCapital!P$3:P$21)-SUMIF(WaterCapital!$B$3:$B$21,"TY3",WaterCapital!P$3:P$21)-SUMIF(WaterCapital!$B$3:$B$21,"GR3",WaterCapital!P$3:P$21)</f>
        <v>20420.485190184045</v>
      </c>
      <c r="Q241" s="8">
        <f>SUM(WaterCapital!Q$3:Q$21)-SUMIF(WaterCapital!$B$3:$B$21,"TY3",WaterCapital!Q$3:Q$21)-SUMIF(WaterCapital!$B$3:$B$21,"GR3",WaterCapital!Q$3:Q$21)</f>
        <v>19217.042030674849</v>
      </c>
      <c r="R241" s="8">
        <f>SUM(WaterCapital!R$3:R$21)-SUMIF(WaterCapital!$B$3:$B$21,"TY3",WaterCapital!R$3:R$21)-SUMIF(WaterCapital!$B$3:$B$21,"GR3",WaterCapital!R$3:R$21)</f>
        <v>18013.595871165646</v>
      </c>
      <c r="S241" s="8">
        <f>SUM(WaterCapital!S$3:S$21)-SUMIF(WaterCapital!$B$3:$B$21,"TY3",WaterCapital!S$3:S$21)-SUMIF(WaterCapital!$B$3:$B$21,"GR3",WaterCapital!S$3:S$21)</f>
        <v>16945.15827607362</v>
      </c>
      <c r="T241" s="8">
        <f>SUM(WaterCapital!T$3:T$21)-SUMIF(WaterCapital!$B$3:$B$21,"TY3",WaterCapital!T$3:T$21)-SUMIF(WaterCapital!$B$3:$B$21,"GR3",WaterCapital!T$3:T$21)</f>
        <v>16220.501245398769</v>
      </c>
      <c r="U241" s="8">
        <f>SUM(WaterCapital!U$3:U$21)-SUMIF(WaterCapital!$B$3:$B$21,"TY3",WaterCapital!U$3:U$21)-SUMIF(WaterCapital!$B$3:$B$21,"GR3",WaterCapital!U$3:U$21)</f>
        <v>15704.615214723926</v>
      </c>
      <c r="V241" s="8">
        <f>SUM(WaterCapital!V$3:V$21)-SUMIF(WaterCapital!$B$3:$B$21,"TY3",WaterCapital!V$3:V$21)-SUMIF(WaterCapital!$B$3:$B$21,"GR3",WaterCapital!V$3:V$21)</f>
        <v>15188.730417177916</v>
      </c>
      <c r="W241" s="8">
        <f>SUM(WaterCapital!W$3:W$21)-SUMIF(WaterCapital!$B$3:$B$21,"TY3",WaterCapital!W$3:W$21)-SUMIF(WaterCapital!$B$3:$B$21,"GR3",WaterCapital!W$3:W$21)</f>
        <v>14672.846386503068</v>
      </c>
      <c r="X241" s="8">
        <f>SUM(WaterCapital!X$3:X$21)-SUMIF(WaterCapital!$B$3:$B$21,"TY3",WaterCapital!X$3:X$21)-SUMIF(WaterCapital!$B$3:$B$21,"GR3",WaterCapital!X$3:X$21)</f>
        <v>14156.96241411043</v>
      </c>
      <c r="Y241" s="8">
        <f>SUM(WaterCapital!Y$3:Y$21)-SUMIF(WaterCapital!$B$3:$B$21,"TY3",WaterCapital!Y$3:Y$21)-SUMIF(WaterCapital!$B$3:$B$21,"GR3",WaterCapital!Y$3:Y$21)</f>
        <v>13641.076558282211</v>
      </c>
      <c r="Z241" s="8">
        <f>SUM(WaterCapital!Z$3:Z$21)-SUMIF(WaterCapital!$B$3:$B$21,"TY3",WaterCapital!Z$3:Z$21)-SUMIF(WaterCapital!$B$3:$B$21,"GR3",WaterCapital!Z$3:Z$21)</f>
        <v>11109.615529412342</v>
      </c>
      <c r="AA241" s="8">
        <f>SUM(WaterCapital!AA$3:AA$21)-SUMIF(WaterCapital!$B$3:$B$21,"TY3",WaterCapital!AA$3:AA$21)-SUMIF(WaterCapital!$B$3:$B$21,"GR3",WaterCapital!AA$3:AA$21)</f>
        <v>10724.196615301913</v>
      </c>
      <c r="AB241" s="8">
        <f>SUM(WaterCapital!AB$3:AB$21)-SUMIF(WaterCapital!$B$3:$B$21,"TY3",WaterCapital!AB$3:AB$21)-SUMIF(WaterCapital!$B$3:$B$21,"GR3",WaterCapital!AB$3:AB$21)</f>
        <v>10338.776642909275</v>
      </c>
      <c r="AC241" s="8">
        <f>SUM(WaterCapital!AC$3:AC$21)-SUMIF(WaterCapital!$B$3:$B$21,"TY3",WaterCapital!AC$3:AC$21)-SUMIF(WaterCapital!$B$3:$B$21,"GR3",WaterCapital!AC$3:AC$21)</f>
        <v>9953.3566122344291</v>
      </c>
      <c r="AD241" s="8">
        <f>SUM(WaterCapital!AD$3:AD$21)-SUMIF(WaterCapital!$B$3:$B$21,"TY3",WaterCapital!AD$3:AD$21)-SUMIF(WaterCapital!$B$3:$B$21,"GR3",WaterCapital!AD$3:AD$21)</f>
        <v>9567.9376981240002</v>
      </c>
      <c r="AE241" s="8">
        <f>SUM(WaterCapital!AE$3:AE$21)-SUMIF(WaterCapital!$B$3:$B$21,"TY3",WaterCapital!AE$3:AE$21)-SUMIF(WaterCapital!$B$3:$B$21,"GR3",WaterCapital!AE$3:AE$21)</f>
        <v>9182.5197840135697</v>
      </c>
      <c r="AF241" s="8">
        <f>SUM(WaterCapital!AF$3:AF$21)-SUMIF(WaterCapital!$B$3:$B$21,"TY3",WaterCapital!AF$3:AF$21)-SUMIF(WaterCapital!$B$3:$B$21,"GR3",WaterCapital!AF$3:AF$21)</f>
        <v>8797.0987533387251</v>
      </c>
      <c r="AG241" s="8">
        <f>SUM(WaterCapital!AG$3:AG$21)-SUMIF(WaterCapital!$B$3:$B$21,"TY3",WaterCapital!AG$3:AG$21)-SUMIF(WaterCapital!$B$3:$B$21,"GR3",WaterCapital!AG$3:AG$21)</f>
        <v>5993.3474131378862</v>
      </c>
    </row>
    <row r="242" spans="2:33" x14ac:dyDescent="0.3">
      <c r="B242" s="24" t="str">
        <f t="shared" si="127"/>
        <v>Retire TY GR3 and BR3</v>
      </c>
      <c r="C242" s="23">
        <f t="shared" si="126"/>
        <v>200.20046790286156</v>
      </c>
      <c r="D242" s="8">
        <f>SUM(WaterCapital!D$3:D$21)-SUMIF(WaterCapital!$B$3:$B$21,"TY3",WaterCapital!D$3:D$21)-SUMIF(WaterCapital!$B$3:$B$21,"GR3",WaterCapital!D$3:D$21)-SUMIF(WaterCapital!$B$3:$B$21,"BR3",WaterCapital!D$3:D$21)</f>
        <v>0</v>
      </c>
      <c r="E242" s="8">
        <f>SUM(WaterCapital!E$3:E$21)-SUMIF(WaterCapital!$B$3:$B$21,"TY3",WaterCapital!E$3:E$21)-SUMIF(WaterCapital!$B$3:$B$21,"GR3",WaterCapital!E$3:E$21)-SUMIF(WaterCapital!$B$3:$B$21,"BR3",WaterCapital!E$3:E$21)</f>
        <v>0</v>
      </c>
      <c r="F242" s="8">
        <f>SUM(WaterCapital!F$3:F$21)-SUMIF(WaterCapital!$B$3:$B$21,"TY3",WaterCapital!F$3:F$21)-SUMIF(WaterCapital!$B$3:$B$21,"GR3",WaterCapital!F$3:F$21)-SUMIF(WaterCapital!$B$3:$B$21,"BR3",WaterCapital!F$3:F$21)</f>
        <v>0</v>
      </c>
      <c r="G242" s="8">
        <f>SUM(WaterCapital!G$3:G$21)-SUMIF(WaterCapital!$B$3:$B$21,"TY3",WaterCapital!G$3:G$21)-SUMIF(WaterCapital!$B$3:$B$21,"GR3",WaterCapital!G$3:G$21)-SUMIF(WaterCapital!$B$3:$B$21,"BR3",WaterCapital!G$3:G$21)</f>
        <v>19524.725986187346</v>
      </c>
      <c r="H242" s="8">
        <f>SUM(WaterCapital!H$3:H$21)-SUMIF(WaterCapital!$B$3:$B$21,"TY3",WaterCapital!H$3:H$21)-SUMIF(WaterCapital!$B$3:$B$21,"GR3",WaterCapital!H$3:H$21)-SUMIF(WaterCapital!$B$3:$B$21,"BR3",WaterCapital!H$3:H$21)</f>
        <v>27848.200073870772</v>
      </c>
      <c r="I242" s="8">
        <f>SUM(WaterCapital!I$3:I$21)-SUMIF(WaterCapital!$B$3:$B$21,"TY3",WaterCapital!I$3:I$21)-SUMIF(WaterCapital!$B$3:$B$21,"GR3",WaterCapital!I$3:I$21)-SUMIF(WaterCapital!$B$3:$B$21,"BR3",WaterCapital!I$3:I$21)</f>
        <v>26397.925972625839</v>
      </c>
      <c r="J242" s="8">
        <f>SUM(WaterCapital!J$3:J$21)-SUMIF(WaterCapital!$B$3:$B$21,"TY3",WaterCapital!J$3:J$21)-SUMIF(WaterCapital!$B$3:$B$21,"GR3",WaterCapital!J$3:J$21)-SUMIF(WaterCapital!$B$3:$B$21,"BR3",WaterCapital!J$3:J$21)</f>
        <v>25073.334923079685</v>
      </c>
      <c r="K242" s="8">
        <f>SUM(WaterCapital!K$3:K$21)-SUMIF(WaterCapital!$B$3:$B$21,"TY3",WaterCapital!K$3:K$21)-SUMIF(WaterCapital!$B$3:$B$21,"GR3",WaterCapital!K$3:K$21)-SUMIF(WaterCapital!$B$3:$B$21,"BR3",WaterCapital!K$3:K$21)</f>
        <v>23858.238901804612</v>
      </c>
      <c r="L242" s="8">
        <f>SUM(WaterCapital!L$3:L$21)-SUMIF(WaterCapital!$B$3:$B$21,"TY3",WaterCapital!L$3:L$21)-SUMIF(WaterCapital!$B$3:$B$21,"GR3",WaterCapital!L$3:L$21)-SUMIF(WaterCapital!$B$3:$B$21,"BR3",WaterCapital!L$3:L$21)</f>
        <v>22738.539120618523</v>
      </c>
      <c r="M242" s="8">
        <f>SUM(WaterCapital!M$3:M$21)-SUMIF(WaterCapital!$B$3:$B$21,"TY3",WaterCapital!M$3:M$21)-SUMIF(WaterCapital!$B$3:$B$21,"GR3",WaterCapital!M$3:M$21)-SUMIF(WaterCapital!$B$3:$B$21,"BR3",WaterCapital!M$3:M$21)</f>
        <v>21653.77659853622</v>
      </c>
      <c r="N242" s="8">
        <f>SUM(WaterCapital!N$3:N$21)-SUMIF(WaterCapital!$B$3:$B$21,"TY3",WaterCapital!N$3:N$21)-SUMIF(WaterCapital!$B$3:$B$21,"GR3",WaterCapital!N$3:N$21)-SUMIF(WaterCapital!$B$3:$B$21,"BR3",WaterCapital!N$3:N$21)</f>
        <v>20569.014468266781</v>
      </c>
      <c r="O242" s="8">
        <f>SUM(WaterCapital!O$3:O$21)-SUMIF(WaterCapital!$B$3:$B$21,"TY3",WaterCapital!O$3:O$21)-SUMIF(WaterCapital!$B$3:$B$21,"GR3",WaterCapital!O$3:O$21)-SUMIF(WaterCapital!$B$3:$B$21,"BR3",WaterCapital!O$3:O$21)</f>
        <v>19484.250554371618</v>
      </c>
      <c r="P242" s="8">
        <f>SUM(WaterCapital!P$3:P$21)-SUMIF(WaterCapital!$B$3:$B$21,"TY3",WaterCapital!P$3:P$21)-SUMIF(WaterCapital!$B$3:$B$21,"GR3",WaterCapital!P$3:P$21)-SUMIF(WaterCapital!$B$3:$B$21,"BR3",WaterCapital!P$3:P$21)</f>
        <v>18399.486032289307</v>
      </c>
      <c r="Q242" s="8">
        <f>SUM(WaterCapital!Q$3:Q$21)-SUMIF(WaterCapital!$B$3:$B$21,"TY3",WaterCapital!Q$3:Q$21)-SUMIF(WaterCapital!$B$3:$B$21,"GR3",WaterCapital!Q$3:Q$21)-SUMIF(WaterCapital!$B$3:$B$21,"BR3",WaterCapital!Q$3:Q$21)</f>
        <v>17314.724510207012</v>
      </c>
      <c r="R242" s="8">
        <f>SUM(WaterCapital!R$3:R$21)-SUMIF(WaterCapital!$B$3:$B$21,"TY3",WaterCapital!R$3:R$21)-SUMIF(WaterCapital!$B$3:$B$21,"GR3",WaterCapital!R$3:R$21)-SUMIF(WaterCapital!$B$3:$B$21,"BR3",WaterCapital!R$3:R$21)</f>
        <v>16229.95998812471</v>
      </c>
      <c r="S242" s="8">
        <f>SUM(WaterCapital!S$3:S$21)-SUMIF(WaterCapital!$B$3:$B$21,"TY3",WaterCapital!S$3:S$21)-SUMIF(WaterCapital!$B$3:$B$21,"GR3",WaterCapital!S$3:S$21)-SUMIF(WaterCapital!$B$3:$B$21,"BR3",WaterCapital!S$3:S$21)</f>
        <v>15242.340732213972</v>
      </c>
      <c r="T242" s="8">
        <f>SUM(WaterCapital!T$3:T$21)-SUMIF(WaterCapital!$B$3:$B$21,"TY3",WaterCapital!T$3:T$21)-SUMIF(WaterCapital!$B$3:$B$21,"GR3",WaterCapital!T$3:T$21)-SUMIF(WaterCapital!$B$3:$B$21,"BR3",WaterCapital!T$3:T$21)</f>
        <v>14560.638134287658</v>
      </c>
      <c r="U242" s="8">
        <f>SUM(WaterCapital!U$3:U$21)-SUMIF(WaterCapital!$B$3:$B$21,"TY3",WaterCapital!U$3:U$21)-SUMIF(WaterCapital!$B$3:$B$21,"GR3",WaterCapital!U$3:U$21)-SUMIF(WaterCapital!$B$3:$B$21,"BR3",WaterCapital!U$3:U$21)</f>
        <v>14087.707144548487</v>
      </c>
      <c r="V242" s="8">
        <f>SUM(WaterCapital!V$3:V$21)-SUMIF(WaterCapital!$B$3:$B$21,"TY3",WaterCapital!V$3:V$21)-SUMIF(WaterCapital!$B$3:$B$21,"GR3",WaterCapital!V$3:V$21)-SUMIF(WaterCapital!$B$3:$B$21,"BR3",WaterCapital!V$3:V$21)</f>
        <v>13614.777387938149</v>
      </c>
      <c r="W242" s="8">
        <f>SUM(WaterCapital!W$3:W$21)-SUMIF(WaterCapital!$B$3:$B$21,"TY3",WaterCapital!W$3:W$21)-SUMIF(WaterCapital!$B$3:$B$21,"GR3",WaterCapital!W$3:W$21)-SUMIF(WaterCapital!$B$3:$B$21,"BR3",WaterCapital!W$3:W$21)</f>
        <v>13141.84779001184</v>
      </c>
      <c r="X242" s="8">
        <f>SUM(WaterCapital!X$3:X$21)-SUMIF(WaterCapital!$B$3:$B$21,"TY3",WaterCapital!X$3:X$21)-SUMIF(WaterCapital!$B$3:$B$21,"GR3",WaterCapital!X$3:X$21)-SUMIF(WaterCapital!$B$3:$B$21,"BR3",WaterCapital!X$3:X$21)</f>
        <v>12668.918858554875</v>
      </c>
      <c r="Y242" s="8">
        <f>SUM(WaterCapital!Y$3:Y$21)-SUMIF(WaterCapital!$B$3:$B$21,"TY3",WaterCapital!Y$3:Y$21)-SUMIF(WaterCapital!$B$3:$B$21,"GR3",WaterCapital!Y$3:Y$21)-SUMIF(WaterCapital!$B$3:$B$21,"BR3",WaterCapital!Y$3:Y$21)</f>
        <v>12195.987435475194</v>
      </c>
      <c r="Z242" s="8">
        <f>SUM(WaterCapital!Z$3:Z$21)-SUMIF(WaterCapital!$B$3:$B$21,"TY3",WaterCapital!Z$3:Z$21)-SUMIF(WaterCapital!$B$3:$B$21,"GR3",WaterCapital!Z$3:Z$21)-SUMIF(WaterCapital!$B$3:$B$21,"BR3",WaterCapital!Z$3:Z$21)</f>
        <v>9707.4814475409967</v>
      </c>
      <c r="AA242" s="8">
        <f>SUM(WaterCapital!AA$3:AA$21)-SUMIF(WaterCapital!$B$3:$B$21,"TY3",WaterCapital!AA$3:AA$21)-SUMIF(WaterCapital!$B$3:$B$21,"GR3",WaterCapital!AA$3:AA$21)-SUMIF(WaterCapital!$B$3:$B$21,"BR3",WaterCapital!AA$3:AA$21)</f>
        <v>9365.0175743662403</v>
      </c>
      <c r="AB242" s="8">
        <f>SUM(WaterCapital!AB$3:AB$21)-SUMIF(WaterCapital!$B$3:$B$21,"TY3",WaterCapital!AB$3:AB$21)-SUMIF(WaterCapital!$B$3:$B$21,"GR3",WaterCapital!AB$3:AB$21)-SUMIF(WaterCapital!$B$3:$B$21,"BR3",WaterCapital!AB$3:AB$21)</f>
        <v>9022.5526429092752</v>
      </c>
      <c r="AC242" s="8">
        <f>SUM(WaterCapital!AC$3:AC$21)-SUMIF(WaterCapital!$B$3:$B$21,"TY3",WaterCapital!AC$3:AC$21)-SUMIF(WaterCapital!$B$3:$B$21,"GR3",WaterCapital!AC$3:AC$21)-SUMIF(WaterCapital!$B$3:$B$21,"BR3",WaterCapital!AC$3:AC$21)</f>
        <v>8680.0876531701015</v>
      </c>
      <c r="AD242" s="8">
        <f>SUM(WaterCapital!AD$3:AD$21)-SUMIF(WaterCapital!$B$3:$B$21,"TY3",WaterCapital!AD$3:AD$21)-SUMIF(WaterCapital!$B$3:$B$21,"GR3",WaterCapital!AD$3:AD$21)-SUMIF(WaterCapital!$B$3:$B$21,"BR3",WaterCapital!AD$3:AD$21)</f>
        <v>8337.6231718082108</v>
      </c>
      <c r="AE242" s="8">
        <f>SUM(WaterCapital!AE$3:AE$21)-SUMIF(WaterCapital!$B$3:$B$21,"TY3",WaterCapital!AE$3:AE$21)-SUMIF(WaterCapital!$B$3:$B$21,"GR3",WaterCapital!AE$3:AE$21)-SUMIF(WaterCapital!$B$3:$B$21,"BR3",WaterCapital!AE$3:AE$21)</f>
        <v>7995.1602986334528</v>
      </c>
      <c r="AF242" s="8">
        <f>SUM(WaterCapital!AF$3:AF$21)-SUMIF(WaterCapital!$B$3:$B$21,"TY3",WaterCapital!AF$3:AF$21)-SUMIF(WaterCapital!$B$3:$B$21,"GR3",WaterCapital!AF$3:AF$21)-SUMIF(WaterCapital!$B$3:$B$21,"BR3",WaterCapital!AF$3:AF$21)</f>
        <v>7652.6943088942808</v>
      </c>
      <c r="AG242" s="8">
        <f>SUM(WaterCapital!AG$3:AG$21)-SUMIF(WaterCapital!$B$3:$B$21,"TY3",WaterCapital!AG$3:AG$21)-SUMIF(WaterCapital!$B$3:$B$21,"GR3",WaterCapital!AG$3:AG$21)-SUMIF(WaterCapital!$B$3:$B$21,"BR3",WaterCapital!AG$3:AG$21)</f>
        <v>4891.8980096291143</v>
      </c>
    </row>
    <row r="243" spans="2:33" x14ac:dyDescent="0.3">
      <c r="B243" s="24" t="str">
        <f t="shared" si="127"/>
        <v>Retire TY GR3 and CR4</v>
      </c>
      <c r="C243" s="23">
        <f t="shared" si="126"/>
        <v>212.77966099568815</v>
      </c>
      <c r="D243" s="8">
        <f>SUM(WaterCapital!D$3:D$21)-SUMIF(WaterCapital!$B$3:$B$21,"TY3",WaterCapital!D$3:D$21)-SUMIF(WaterCapital!$B$3:$B$21,"GR3",WaterCapital!D$3:D$21)-SUMIF(WaterCapital!$B$3:$B$21,"CR4",WaterCapital!D$3:D$21)</f>
        <v>0</v>
      </c>
      <c r="E243" s="8">
        <f>SUM(WaterCapital!E$3:E$21)-SUMIF(WaterCapital!$B$3:$B$21,"TY3",WaterCapital!E$3:E$21)-SUMIF(WaterCapital!$B$3:$B$21,"GR3",WaterCapital!E$3:E$21)-SUMIF(WaterCapital!$B$3:$B$21,"CR4",WaterCapital!E$3:E$21)</f>
        <v>0</v>
      </c>
      <c r="F243" s="8">
        <f>SUM(WaterCapital!F$3:F$21)-SUMIF(WaterCapital!$B$3:$B$21,"TY3",WaterCapital!F$3:F$21)-SUMIF(WaterCapital!$B$3:$B$21,"GR3",WaterCapital!F$3:F$21)-SUMIF(WaterCapital!$B$3:$B$21,"CR4",WaterCapital!F$3:F$21)</f>
        <v>0</v>
      </c>
      <c r="G243" s="8">
        <f>SUM(WaterCapital!G$3:G$21)-SUMIF(WaterCapital!$B$3:$B$21,"TY3",WaterCapital!G$3:G$21)-SUMIF(WaterCapital!$B$3:$B$21,"GR3",WaterCapital!G$3:G$21)-SUMIF(WaterCapital!$B$3:$B$21,"CR4",WaterCapital!G$3:G$21)</f>
        <v>20823.69035861783</v>
      </c>
      <c r="H243" s="8">
        <f>SUM(WaterCapital!H$3:H$21)-SUMIF(WaterCapital!$B$3:$B$21,"TY3",WaterCapital!H$3:H$21)-SUMIF(WaterCapital!$B$3:$B$21,"GR3",WaterCapital!H$3:H$21)-SUMIF(WaterCapital!$B$3:$B$21,"CR4",WaterCapital!H$3:H$21)</f>
        <v>29326.372846527694</v>
      </c>
      <c r="I243" s="8">
        <f>SUM(WaterCapital!I$3:I$21)-SUMIF(WaterCapital!$B$3:$B$21,"TY3",WaterCapital!I$3:I$21)-SUMIF(WaterCapital!$B$3:$B$21,"GR3",WaterCapital!I$3:I$21)-SUMIF(WaterCapital!$B$3:$B$21,"CR4",WaterCapital!I$3:I$21)</f>
        <v>27800.294991031828</v>
      </c>
      <c r="J243" s="8">
        <f>SUM(WaterCapital!J$3:J$21)-SUMIF(WaterCapital!$B$3:$B$21,"TY3",WaterCapital!J$3:J$21)-SUMIF(WaterCapital!$B$3:$B$21,"GR3",WaterCapital!J$3:J$21)-SUMIF(WaterCapital!$B$3:$B$21,"CR4",WaterCapital!J$3:J$21)</f>
        <v>26409.277652453446</v>
      </c>
      <c r="K243" s="8">
        <f>SUM(WaterCapital!K$3:K$21)-SUMIF(WaterCapital!$B$3:$B$21,"TY3",WaterCapital!K$3:K$21)-SUMIF(WaterCapital!$B$3:$B$21,"GR3",WaterCapital!K$3:K$21)-SUMIF(WaterCapital!$B$3:$B$21,"CR4",WaterCapital!K$3:K$21)</f>
        <v>25135.853894190848</v>
      </c>
      <c r="L243" s="8">
        <f>SUM(WaterCapital!L$3:L$21)-SUMIF(WaterCapital!$B$3:$B$21,"TY3",WaterCapital!L$3:L$21)-SUMIF(WaterCapital!$B$3:$B$21,"GR3",WaterCapital!L$3:L$21)-SUMIF(WaterCapital!$B$3:$B$21,"CR4",WaterCapital!L$3:L$21)</f>
        <v>23964.820609748393</v>
      </c>
      <c r="M243" s="8">
        <f>SUM(WaterCapital!M$3:M$21)-SUMIF(WaterCapital!$B$3:$B$21,"TY3",WaterCapital!M$3:M$21)-SUMIF(WaterCapital!$B$3:$B$21,"GR3",WaterCapital!M$3:M$21)-SUMIF(WaterCapital!$B$3:$B$21,"CR4",WaterCapital!M$3:M$21)</f>
        <v>22829.860295709881</v>
      </c>
      <c r="N243" s="8">
        <f>SUM(WaterCapital!N$3:N$21)-SUMIF(WaterCapital!$B$3:$B$21,"TY3",WaterCapital!N$3:N$21)-SUMIF(WaterCapital!$B$3:$B$21,"GR3",WaterCapital!N$3:N$21)-SUMIF(WaterCapital!$B$3:$B$21,"CR4",WaterCapital!N$3:N$21)</f>
        <v>21694.901256982208</v>
      </c>
      <c r="O243" s="8">
        <f>SUM(WaterCapital!O$3:O$21)-SUMIF(WaterCapital!$B$3:$B$21,"TY3",WaterCapital!O$3:O$21)-SUMIF(WaterCapital!$B$3:$B$21,"GR3",WaterCapital!O$3:O$21)-SUMIF(WaterCapital!$B$3:$B$21,"CR4",WaterCapital!O$3:O$21)</f>
        <v>20559.9389429437</v>
      </c>
      <c r="P243" s="8">
        <f>SUM(WaterCapital!P$3:P$21)-SUMIF(WaterCapital!$B$3:$B$21,"TY3",WaterCapital!P$3:P$21)-SUMIF(WaterCapital!$B$3:$B$21,"GR3",WaterCapital!P$3:P$21)-SUMIF(WaterCapital!$B$3:$B$21,"CR4",WaterCapital!P$3:P$21)</f>
        <v>19424.97717952685</v>
      </c>
      <c r="Q243" s="8">
        <f>SUM(WaterCapital!Q$3:Q$21)-SUMIF(WaterCapital!$B$3:$B$21,"TY3",WaterCapital!Q$3:Q$21)-SUMIF(WaterCapital!$B$3:$B$21,"GR3",WaterCapital!Q$3:Q$21)-SUMIF(WaterCapital!$B$3:$B$21,"CR4",WaterCapital!Q$3:Q$21)</f>
        <v>18290.017865488349</v>
      </c>
      <c r="R243" s="8">
        <f>SUM(WaterCapital!R$3:R$21)-SUMIF(WaterCapital!$B$3:$B$21,"TY3",WaterCapital!R$3:R$21)-SUMIF(WaterCapital!$B$3:$B$21,"GR3",WaterCapital!R$3:R$21)-SUMIF(WaterCapital!$B$3:$B$21,"CR4",WaterCapital!R$3:R$21)</f>
        <v>17155.055826760672</v>
      </c>
      <c r="S243" s="8">
        <f>SUM(WaterCapital!S$3:S$21)-SUMIF(WaterCapital!$B$3:$B$21,"TY3",WaterCapital!S$3:S$21)-SUMIF(WaterCapital!$B$3:$B$21,"GR3",WaterCapital!S$3:S$21)-SUMIF(WaterCapital!$B$3:$B$21,"CR4",WaterCapital!S$3:S$21)</f>
        <v>16138.819368435965</v>
      </c>
      <c r="T243" s="8">
        <f>SUM(WaterCapital!T$3:T$21)-SUMIF(WaterCapital!$B$3:$B$21,"TY3",WaterCapital!T$3:T$21)-SUMIF(WaterCapital!$B$3:$B$21,"GR3",WaterCapital!T$3:T$21)-SUMIF(WaterCapital!$B$3:$B$21,"CR4",WaterCapital!T$3:T$21)</f>
        <v>15450.080765825058</v>
      </c>
      <c r="U243" s="8">
        <f>SUM(WaterCapital!U$3:U$21)-SUMIF(WaterCapital!$B$3:$B$21,"TY3",WaterCapital!U$3:U$21)-SUMIF(WaterCapital!$B$3:$B$21,"GR3",WaterCapital!U$3:U$21)-SUMIF(WaterCapital!$B$3:$B$21,"CR4",WaterCapital!U$3:U$21)</f>
        <v>14970.113163214157</v>
      </c>
      <c r="V243" s="8">
        <f>SUM(WaterCapital!V$3:V$21)-SUMIF(WaterCapital!$B$3:$B$21,"TY3",WaterCapital!V$3:V$21)-SUMIF(WaterCapital!$B$3:$B$21,"GR3",WaterCapital!V$3:V$21)-SUMIF(WaterCapital!$B$3:$B$21,"CR4",WaterCapital!V$3:V$21)</f>
        <v>14490.14679373209</v>
      </c>
      <c r="W243" s="8">
        <f>SUM(WaterCapital!W$3:W$21)-SUMIF(WaterCapital!$B$3:$B$21,"TY3",WaterCapital!W$3:W$21)-SUMIF(WaterCapital!$B$3:$B$21,"GR3",WaterCapital!W$3:W$21)-SUMIF(WaterCapital!$B$3:$B$21,"CR4",WaterCapital!W$3:W$21)</f>
        <v>14010.181191121184</v>
      </c>
      <c r="X243" s="8">
        <f>SUM(WaterCapital!X$3:X$21)-SUMIF(WaterCapital!$B$3:$B$21,"TY3",WaterCapital!X$3:X$21)-SUMIF(WaterCapital!$B$3:$B$21,"GR3",WaterCapital!X$3:X$21)-SUMIF(WaterCapital!$B$3:$B$21,"CR4",WaterCapital!X$3:X$21)</f>
        <v>13530.215646792491</v>
      </c>
      <c r="Y243" s="8">
        <f>SUM(WaterCapital!Y$3:Y$21)-SUMIF(WaterCapital!$B$3:$B$21,"TY3",WaterCapital!Y$3:Y$21)-SUMIF(WaterCapital!$B$3:$B$21,"GR3",WaterCapital!Y$3:Y$21)-SUMIF(WaterCapital!$B$3:$B$21,"CR4",WaterCapital!Y$3:Y$21)</f>
        <v>13050.248219028215</v>
      </c>
      <c r="Z243" s="8">
        <f>SUM(WaterCapital!Z$3:Z$21)-SUMIF(WaterCapital!$B$3:$B$21,"TY3",WaterCapital!Z$3:Z$21)-SUMIF(WaterCapital!$B$3:$B$21,"GR3",WaterCapital!Z$3:Z$21)-SUMIF(WaterCapital!$B$3:$B$21,"CR4",WaterCapital!Z$3:Z$21)</f>
        <v>11109.615512869688</v>
      </c>
      <c r="AA243" s="8">
        <f>SUM(WaterCapital!AA$3:AA$21)-SUMIF(WaterCapital!$B$3:$B$21,"TY3",WaterCapital!AA$3:AA$21)-SUMIF(WaterCapital!$B$3:$B$21,"GR3",WaterCapital!AA$3:AA$21)-SUMIF(WaterCapital!$B$3:$B$21,"CR4",WaterCapital!AA$3:AA$21)</f>
        <v>10724.196598759259</v>
      </c>
      <c r="AB243" s="8">
        <f>SUM(WaterCapital!AB$3:AB$21)-SUMIF(WaterCapital!$B$3:$B$21,"TY3",WaterCapital!AB$3:AB$21)-SUMIF(WaterCapital!$B$3:$B$21,"GR3",WaterCapital!AB$3:AB$21)-SUMIF(WaterCapital!$B$3:$B$21,"CR4",WaterCapital!AB$3:AB$21)</f>
        <v>10338.776626366622</v>
      </c>
      <c r="AC243" s="8">
        <f>SUM(WaterCapital!AC$3:AC$21)-SUMIF(WaterCapital!$B$3:$B$21,"TY3",WaterCapital!AC$3:AC$21)-SUMIF(WaterCapital!$B$3:$B$21,"GR3",WaterCapital!AC$3:AC$21)-SUMIF(WaterCapital!$B$3:$B$21,"CR4",WaterCapital!AC$3:AC$21)</f>
        <v>9953.3565956917755</v>
      </c>
      <c r="AD243" s="8">
        <f>SUM(WaterCapital!AD$3:AD$21)-SUMIF(WaterCapital!$B$3:$B$21,"TY3",WaterCapital!AD$3:AD$21)-SUMIF(WaterCapital!$B$3:$B$21,"GR3",WaterCapital!AD$3:AD$21)-SUMIF(WaterCapital!$B$3:$B$21,"CR4",WaterCapital!AD$3:AD$21)</f>
        <v>9567.9376815813466</v>
      </c>
      <c r="AE243" s="8">
        <f>SUM(WaterCapital!AE$3:AE$21)-SUMIF(WaterCapital!$B$3:$B$21,"TY3",WaterCapital!AE$3:AE$21)-SUMIF(WaterCapital!$B$3:$B$21,"GR3",WaterCapital!AE$3:AE$21)-SUMIF(WaterCapital!$B$3:$B$21,"CR4",WaterCapital!AE$3:AE$21)</f>
        <v>9182.5197674709161</v>
      </c>
      <c r="AF243" s="8">
        <f>SUM(WaterCapital!AF$3:AF$21)-SUMIF(WaterCapital!$B$3:$B$21,"TY3",WaterCapital!AF$3:AF$21)-SUMIF(WaterCapital!$B$3:$B$21,"GR3",WaterCapital!AF$3:AF$21)-SUMIF(WaterCapital!$B$3:$B$21,"CR4",WaterCapital!AF$3:AF$21)</f>
        <v>8797.0987367960715</v>
      </c>
      <c r="AG243" s="8">
        <f>SUM(WaterCapital!AG$3:AG$21)-SUMIF(WaterCapital!$B$3:$B$21,"TY3",WaterCapital!AG$3:AG$21)-SUMIF(WaterCapital!$B$3:$B$21,"GR3",WaterCapital!AG$3:AG$21)-SUMIF(WaterCapital!$B$3:$B$21,"CR4",WaterCapital!AG$3:AG$21)</f>
        <v>5993.3473965952317</v>
      </c>
    </row>
    <row r="244" spans="2:33" x14ac:dyDescent="0.3">
      <c r="B244" s="24" t="str">
        <f t="shared" si="127"/>
        <v>Retire TY GR3 CR4 and CR6</v>
      </c>
      <c r="C244" s="23">
        <f t="shared" si="126"/>
        <v>196.98038261739029</v>
      </c>
      <c r="D244" s="8">
        <f>SUM(WaterCapital!D$3:D$21)-SUMIF(WaterCapital!$B$3:$B$21,"TY3",WaterCapital!D$3:D$21)-SUMIF(WaterCapital!$B$3:$B$21,"GR3",WaterCapital!D$3:D$21)-SUMIF(WaterCapital!$B$3:$B$21,"CR4",WaterCapital!D$3:D$21)-SUMIF(WaterCapital!$B$3:$B$21,"CR6",WaterCapital!D$3:D$21)</f>
        <v>0</v>
      </c>
      <c r="E244" s="8">
        <f>SUM(WaterCapital!E$3:E$21)-SUMIF(WaterCapital!$B$3:$B$21,"TY3",WaterCapital!E$3:E$21)-SUMIF(WaterCapital!$B$3:$B$21,"GR3",WaterCapital!E$3:E$21)-SUMIF(WaterCapital!$B$3:$B$21,"CR4",WaterCapital!E$3:E$21)-SUMIF(WaterCapital!$B$3:$B$21,"CR6",WaterCapital!E$3:E$21)</f>
        <v>0</v>
      </c>
      <c r="F244" s="8">
        <f>SUM(WaterCapital!F$3:F$21)-SUMIF(WaterCapital!$B$3:$B$21,"TY3",WaterCapital!F$3:F$21)-SUMIF(WaterCapital!$B$3:$B$21,"GR3",WaterCapital!F$3:F$21)-SUMIF(WaterCapital!$B$3:$B$21,"CR4",WaterCapital!F$3:F$21)-SUMIF(WaterCapital!$B$3:$B$21,"CR6",WaterCapital!F$3:F$21)</f>
        <v>0</v>
      </c>
      <c r="G244" s="8">
        <f>SUM(WaterCapital!G$3:G$21)-SUMIF(WaterCapital!$B$3:$B$21,"TY3",WaterCapital!G$3:G$21)-SUMIF(WaterCapital!$B$3:$B$21,"GR3",WaterCapital!G$3:G$21)-SUMIF(WaterCapital!$B$3:$B$21,"CR4",WaterCapital!G$3:G$21)-SUMIF(WaterCapital!$B$3:$B$21,"CR6",WaterCapital!G$3:G$21)</f>
        <v>19306.141371051224</v>
      </c>
      <c r="H244" s="8">
        <f>SUM(WaterCapital!H$3:H$21)-SUMIF(WaterCapital!$B$3:$B$21,"TY3",WaterCapital!H$3:H$21)-SUMIF(WaterCapital!$B$3:$B$21,"GR3",WaterCapital!H$3:H$21)-SUMIF(WaterCapital!$B$3:$B$21,"CR4",WaterCapital!H$3:H$21)-SUMIF(WaterCapital!$B$3:$B$21,"CR6",WaterCapital!H$3:H$21)</f>
        <v>26876.922615621832</v>
      </c>
      <c r="I244" s="8">
        <f>SUM(WaterCapital!I$3:I$21)-SUMIF(WaterCapital!$B$3:$B$21,"TY3",WaterCapital!I$3:I$21)-SUMIF(WaterCapital!$B$3:$B$21,"GR3",WaterCapital!I$3:I$21)-SUMIF(WaterCapital!$B$3:$B$21,"CR4",WaterCapital!I$3:I$21)-SUMIF(WaterCapital!$B$3:$B$21,"CR6",WaterCapital!I$3:I$21)</f>
        <v>25486.799431529165</v>
      </c>
      <c r="J244" s="8">
        <f>SUM(WaterCapital!J$3:J$21)-SUMIF(WaterCapital!$B$3:$B$21,"TY3",WaterCapital!J$3:J$21)-SUMIF(WaterCapital!$B$3:$B$21,"GR3",WaterCapital!J$3:J$21)-SUMIF(WaterCapital!$B$3:$B$21,"CR4",WaterCapital!J$3:J$21)-SUMIF(WaterCapital!$B$3:$B$21,"CR6",WaterCapital!J$3:J$21)</f>
        <v>24220.781595615081</v>
      </c>
      <c r="K244" s="8">
        <f>SUM(WaterCapital!K$3:K$21)-SUMIF(WaterCapital!$B$3:$B$21,"TY3",WaterCapital!K$3:K$21)-SUMIF(WaterCapital!$B$3:$B$21,"GR3",WaterCapital!K$3:K$21)-SUMIF(WaterCapital!$B$3:$B$21,"CR4",WaterCapital!K$3:K$21)-SUMIF(WaterCapital!$B$3:$B$21,"CR6",WaterCapital!K$3:K$21)</f>
        <v>23062.895883533656</v>
      </c>
      <c r="L244" s="8">
        <f>SUM(WaterCapital!L$3:L$21)-SUMIF(WaterCapital!$B$3:$B$21,"TY3",WaterCapital!L$3:L$21)-SUMIF(WaterCapital!$B$3:$B$21,"GR3",WaterCapital!L$3:L$21)-SUMIF(WaterCapital!$B$3:$B$21,"CR4",WaterCapital!L$3:L$21)-SUMIF(WaterCapital!$B$3:$B$21,"CR6",WaterCapital!L$3:L$21)</f>
        <v>21999.22956179102</v>
      </c>
      <c r="M244" s="8">
        <f>SUM(WaterCapital!M$3:M$21)-SUMIF(WaterCapital!$B$3:$B$21,"TY3",WaterCapital!M$3:M$21)-SUMIF(WaterCapital!$B$3:$B$21,"GR3",WaterCapital!M$3:M$21)-SUMIF(WaterCapital!$B$3:$B$21,"CR4",WaterCapital!M$3:M$21)-SUMIF(WaterCapital!$B$3:$B$21,"CR6",WaterCapital!M$3:M$21)</f>
        <v>20970.308750416807</v>
      </c>
      <c r="N244" s="8">
        <f>SUM(WaterCapital!N$3:N$21)-SUMIF(WaterCapital!$B$3:$B$21,"TY3",WaterCapital!N$3:N$21)-SUMIF(WaterCapital!$B$3:$B$21,"GR3",WaterCapital!N$3:N$21)-SUMIF(WaterCapital!$B$3:$B$21,"CR4",WaterCapital!N$3:N$21)-SUMIF(WaterCapital!$B$3:$B$21,"CR6",WaterCapital!N$3:N$21)</f>
        <v>19941.389640641177</v>
      </c>
      <c r="O244" s="8">
        <f>SUM(WaterCapital!O$3:O$21)-SUMIF(WaterCapital!$B$3:$B$21,"TY3",WaterCapital!O$3:O$21)-SUMIF(WaterCapital!$B$3:$B$21,"GR3",WaterCapital!O$3:O$21)-SUMIF(WaterCapital!$B$3:$B$21,"CR4",WaterCapital!O$3:O$21)-SUMIF(WaterCapital!$B$3:$B$21,"CR6",WaterCapital!O$3:O$21)</f>
        <v>18912.466829266967</v>
      </c>
      <c r="P244" s="8">
        <f>SUM(WaterCapital!P$3:P$21)-SUMIF(WaterCapital!$B$3:$B$21,"TY3",WaterCapital!P$3:P$21)-SUMIF(WaterCapital!$B$3:$B$21,"GR3",WaterCapital!P$3:P$21)-SUMIF(WaterCapital!$B$3:$B$21,"CR4",WaterCapital!P$3:P$21)-SUMIF(WaterCapital!$B$3:$B$21,"CR6",WaterCapital!P$3:P$21)</f>
        <v>17883.545421089904</v>
      </c>
      <c r="Q244" s="8">
        <f>SUM(WaterCapital!Q$3:Q$21)-SUMIF(WaterCapital!$B$3:$B$21,"TY3",WaterCapital!Q$3:Q$21)-SUMIF(WaterCapital!$B$3:$B$21,"GR3",WaterCapital!Q$3:Q$21)-SUMIF(WaterCapital!$B$3:$B$21,"CR4",WaterCapital!Q$3:Q$21)-SUMIF(WaterCapital!$B$3:$B$21,"CR6",WaterCapital!Q$3:Q$21)</f>
        <v>16854.625609715702</v>
      </c>
      <c r="R244" s="8">
        <f>SUM(WaterCapital!R$3:R$21)-SUMIF(WaterCapital!$B$3:$B$21,"TY3",WaterCapital!R$3:R$21)-SUMIF(WaterCapital!$B$3:$B$21,"GR3",WaterCapital!R$3:R$21)-SUMIF(WaterCapital!$B$3:$B$21,"CR4",WaterCapital!R$3:R$21)-SUMIF(WaterCapital!$B$3:$B$21,"CR6",WaterCapital!R$3:R$21)</f>
        <v>15825.703499940068</v>
      </c>
      <c r="S244" s="8">
        <f>SUM(WaterCapital!S$3:S$21)-SUMIF(WaterCapital!$B$3:$B$21,"TY3",WaterCapital!S$3:S$21)-SUMIF(WaterCapital!$B$3:$B$21,"GR3",WaterCapital!S$3:S$21)-SUMIF(WaterCapital!$B$3:$B$21,"CR4",WaterCapital!S$3:S$21)-SUMIF(WaterCapital!$B$3:$B$21,"CR6",WaterCapital!S$3:S$21)</f>
        <v>14890.294608222821</v>
      </c>
      <c r="T244" s="8">
        <f>SUM(WaterCapital!T$3:T$21)-SUMIF(WaterCapital!$B$3:$B$21,"TY3",WaterCapital!T$3:T$21)-SUMIF(WaterCapital!$B$3:$B$21,"GR3",WaterCapital!T$3:T$21)-SUMIF(WaterCapital!$B$3:$B$21,"CR4",WaterCapital!T$3:T$21)-SUMIF(WaterCapital!$B$3:$B$21,"CR6",WaterCapital!T$3:T$21)</f>
        <v>14257.171636162535</v>
      </c>
      <c r="U244" s="8">
        <f>SUM(WaterCapital!U$3:U$21)-SUMIF(WaterCapital!$B$3:$B$21,"TY3",WaterCapital!U$3:U$21)-SUMIF(WaterCapital!$B$3:$B$21,"GR3",WaterCapital!U$3:U$21)-SUMIF(WaterCapital!$B$3:$B$21,"CR4",WaterCapital!U$3:U$21)-SUMIF(WaterCapital!$B$3:$B$21,"CR6",WaterCapital!U$3:U$21)</f>
        <v>13832.819664102257</v>
      </c>
      <c r="V244" s="8">
        <f>SUM(WaterCapital!V$3:V$21)-SUMIF(WaterCapital!$B$3:$B$21,"TY3",WaterCapital!V$3:V$21)-SUMIF(WaterCapital!$B$3:$B$21,"GR3",WaterCapital!V$3:V$21)-SUMIF(WaterCapital!$B$3:$B$21,"CR4",WaterCapital!V$3:V$21)-SUMIF(WaterCapital!$B$3:$B$21,"CR6",WaterCapital!V$3:V$21)</f>
        <v>13408.468925170811</v>
      </c>
      <c r="W244" s="8">
        <f>SUM(WaterCapital!W$3:W$21)-SUMIF(WaterCapital!$B$3:$B$21,"TY3",WaterCapital!W$3:W$21)-SUMIF(WaterCapital!$B$3:$B$21,"GR3",WaterCapital!W$3:W$21)-SUMIF(WaterCapital!$B$3:$B$21,"CR4",WaterCapital!W$3:W$21)-SUMIF(WaterCapital!$B$3:$B$21,"CR6",WaterCapital!W$3:W$21)</f>
        <v>12984.118953110526</v>
      </c>
      <c r="X244" s="8">
        <f>SUM(WaterCapital!X$3:X$21)-SUMIF(WaterCapital!$B$3:$B$21,"TY3",WaterCapital!X$3:X$21)-SUMIF(WaterCapital!$B$3:$B$21,"GR3",WaterCapital!X$3:X$21)-SUMIF(WaterCapital!$B$3:$B$21,"CR4",WaterCapital!X$3:X$21)-SUMIF(WaterCapital!$B$3:$B$21,"CR6",WaterCapital!X$3:X$21)</f>
        <v>12559.769039332456</v>
      </c>
      <c r="Y244" s="8">
        <f>SUM(WaterCapital!Y$3:Y$21)-SUMIF(WaterCapital!$B$3:$B$21,"TY3",WaterCapital!Y$3:Y$21)-SUMIF(WaterCapital!$B$3:$B$21,"GR3",WaterCapital!Y$3:Y$21)-SUMIF(WaterCapital!$B$3:$B$21,"CR4",WaterCapital!Y$3:Y$21)-SUMIF(WaterCapital!$B$3:$B$21,"CR6",WaterCapital!Y$3:Y$21)</f>
        <v>12135.417242118801</v>
      </c>
      <c r="Z244" s="8">
        <f>SUM(WaterCapital!Z$3:Z$21)-SUMIF(WaterCapital!$B$3:$B$21,"TY3",WaterCapital!Z$3:Z$21)-SUMIF(WaterCapital!$B$3:$B$21,"GR3",WaterCapital!Z$3:Z$21)-SUMIF(WaterCapital!$B$3:$B$21,"CR4",WaterCapital!Z$3:Z$21)-SUMIF(WaterCapital!$B$3:$B$21,"CR6",WaterCapital!Z$3:Z$21)</f>
        <v>11109.615487255256</v>
      </c>
      <c r="AA244" s="8">
        <f>SUM(WaterCapital!AA$3:AA$21)-SUMIF(WaterCapital!$B$3:$B$21,"TY3",WaterCapital!AA$3:AA$21)-SUMIF(WaterCapital!$B$3:$B$21,"GR3",WaterCapital!AA$3:AA$21)-SUMIF(WaterCapital!$B$3:$B$21,"CR4",WaterCapital!AA$3:AA$21)-SUMIF(WaterCapital!$B$3:$B$21,"CR6",WaterCapital!AA$3:AA$21)</f>
        <v>10724.196573144827</v>
      </c>
      <c r="AB244" s="8">
        <f>SUM(WaterCapital!AB$3:AB$21)-SUMIF(WaterCapital!$B$3:$B$21,"TY3",WaterCapital!AB$3:AB$21)-SUMIF(WaterCapital!$B$3:$B$21,"GR3",WaterCapital!AB$3:AB$21)-SUMIF(WaterCapital!$B$3:$B$21,"CR4",WaterCapital!AB$3:AB$21)-SUMIF(WaterCapital!$B$3:$B$21,"CR6",WaterCapital!AB$3:AB$21)</f>
        <v>10338.77660075219</v>
      </c>
      <c r="AC244" s="8">
        <f>SUM(WaterCapital!AC$3:AC$21)-SUMIF(WaterCapital!$B$3:$B$21,"TY3",WaterCapital!AC$3:AC$21)-SUMIF(WaterCapital!$B$3:$B$21,"GR3",WaterCapital!AC$3:AC$21)-SUMIF(WaterCapital!$B$3:$B$21,"CR4",WaterCapital!AC$3:AC$21)-SUMIF(WaterCapital!$B$3:$B$21,"CR6",WaterCapital!AC$3:AC$21)</f>
        <v>9953.3565700773433</v>
      </c>
      <c r="AD244" s="8">
        <f>SUM(WaterCapital!AD$3:AD$21)-SUMIF(WaterCapital!$B$3:$B$21,"TY3",WaterCapital!AD$3:AD$21)-SUMIF(WaterCapital!$B$3:$B$21,"GR3",WaterCapital!AD$3:AD$21)-SUMIF(WaterCapital!$B$3:$B$21,"CR4",WaterCapital!AD$3:AD$21)-SUMIF(WaterCapital!$B$3:$B$21,"CR6",WaterCapital!AD$3:AD$21)</f>
        <v>9567.9376559669145</v>
      </c>
      <c r="AE244" s="8">
        <f>SUM(WaterCapital!AE$3:AE$21)-SUMIF(WaterCapital!$B$3:$B$21,"TY3",WaterCapital!AE$3:AE$21)-SUMIF(WaterCapital!$B$3:$B$21,"GR3",WaterCapital!AE$3:AE$21)-SUMIF(WaterCapital!$B$3:$B$21,"CR4",WaterCapital!AE$3:AE$21)-SUMIF(WaterCapital!$B$3:$B$21,"CR6",WaterCapital!AE$3:AE$21)</f>
        <v>9182.519741856484</v>
      </c>
      <c r="AF244" s="8">
        <f>SUM(WaterCapital!AF$3:AF$21)-SUMIF(WaterCapital!$B$3:$B$21,"TY3",WaterCapital!AF$3:AF$21)-SUMIF(WaterCapital!$B$3:$B$21,"GR3",WaterCapital!AF$3:AF$21)-SUMIF(WaterCapital!$B$3:$B$21,"CR4",WaterCapital!AF$3:AF$21)-SUMIF(WaterCapital!$B$3:$B$21,"CR6",WaterCapital!AF$3:AF$21)</f>
        <v>8797.0987111816394</v>
      </c>
      <c r="AG244" s="8">
        <f>SUM(WaterCapital!AG$3:AG$21)-SUMIF(WaterCapital!$B$3:$B$21,"TY3",WaterCapital!AG$3:AG$21)-SUMIF(WaterCapital!$B$3:$B$21,"GR3",WaterCapital!AG$3:AG$21)-SUMIF(WaterCapital!$B$3:$B$21,"CR4",WaterCapital!AG$3:AG$21)-SUMIF(WaterCapital!$B$3:$B$21,"CR6",WaterCapital!AG$3:AG$21)</f>
        <v>5993.3473709807986</v>
      </c>
    </row>
    <row r="245" spans="2:33" x14ac:dyDescent="0.3">
      <c r="B245" s="24" t="str">
        <f t="shared" si="127"/>
        <v>Retire TY GR3 CR4 CR6 and BR1-2</v>
      </c>
      <c r="C245" s="23">
        <f t="shared" si="126"/>
        <v>182.30294147591289</v>
      </c>
      <c r="D245" s="8">
        <f>SUM(WaterCapital!D$3:D$21)-SUMIF(WaterCapital!$B$3:$B$21,"TY3",WaterCapital!D$3:D$21)-SUMIF(WaterCapital!$B$3:$B$21,"GR3",WaterCapital!D$3:D$21)-SUMIF(WaterCapital!$B$3:$B$21,"CR4",WaterCapital!D$3:D$21)-SUMIF(WaterCapital!$B$3:$B$21,"CR6",WaterCapital!D$3:D$21)-SUMIF(WaterCapital!$B$3:$B$21,"BR1",WaterCapital!D$3:D$21)-SUMIF(WaterCapital!$B$3:$B$21,"BR2",WaterCapital!D$3:D$21)</f>
        <v>0</v>
      </c>
      <c r="E245" s="8">
        <f>SUM(WaterCapital!E$3:E$21)-SUMIF(WaterCapital!$B$3:$B$21,"TY3",WaterCapital!E$3:E$21)-SUMIF(WaterCapital!$B$3:$B$21,"GR3",WaterCapital!E$3:E$21)-SUMIF(WaterCapital!$B$3:$B$21,"CR4",WaterCapital!E$3:E$21)-SUMIF(WaterCapital!$B$3:$B$21,"CR6",WaterCapital!E$3:E$21)-SUMIF(WaterCapital!$B$3:$B$21,"BR1",WaterCapital!E$3:E$21)-SUMIF(WaterCapital!$B$3:$B$21,"BR2",WaterCapital!E$3:E$21)</f>
        <v>0</v>
      </c>
      <c r="F245" s="8">
        <f>SUM(WaterCapital!F$3:F$21)-SUMIF(WaterCapital!$B$3:$B$21,"TY3",WaterCapital!F$3:F$21)-SUMIF(WaterCapital!$B$3:$B$21,"GR3",WaterCapital!F$3:F$21)-SUMIF(WaterCapital!$B$3:$B$21,"CR4",WaterCapital!F$3:F$21)-SUMIF(WaterCapital!$B$3:$B$21,"CR6",WaterCapital!F$3:F$21)-SUMIF(WaterCapital!$B$3:$B$21,"BR1",WaterCapital!F$3:F$21)-SUMIF(WaterCapital!$B$3:$B$21,"BR2",WaterCapital!F$3:F$21)</f>
        <v>0</v>
      </c>
      <c r="G245" s="8">
        <f>SUM(WaterCapital!G$3:G$21)-SUMIF(WaterCapital!$B$3:$B$21,"TY3",WaterCapital!G$3:G$21)-SUMIF(WaterCapital!$B$3:$B$21,"GR3",WaterCapital!G$3:G$21)-SUMIF(WaterCapital!$B$3:$B$21,"CR4",WaterCapital!G$3:G$21)-SUMIF(WaterCapital!$B$3:$B$21,"CR6",WaterCapital!G$3:G$21)-SUMIF(WaterCapital!$B$3:$B$21,"BR1",WaterCapital!G$3:G$21)-SUMIF(WaterCapital!$B$3:$B$21,"BR2",WaterCapital!G$3:G$21)</f>
        <v>17837.908464618475</v>
      </c>
      <c r="H245" s="8">
        <f>SUM(WaterCapital!H$3:H$21)-SUMIF(WaterCapital!$B$3:$B$21,"TY3",WaterCapital!H$3:H$21)-SUMIF(WaterCapital!$B$3:$B$21,"GR3",WaterCapital!H$3:H$21)-SUMIF(WaterCapital!$B$3:$B$21,"CR4",WaterCapital!H$3:H$21)-SUMIF(WaterCapital!$B$3:$B$21,"CR6",WaterCapital!H$3:H$21)-SUMIF(WaterCapital!$B$3:$B$21,"BR1",WaterCapital!H$3:H$21)-SUMIF(WaterCapital!$B$3:$B$21,"BR2",WaterCapital!H$3:H$21)</f>
        <v>24905.505995738789</v>
      </c>
      <c r="I245" s="8">
        <f>SUM(WaterCapital!I$3:I$21)-SUMIF(WaterCapital!$B$3:$B$21,"TY3",WaterCapital!I$3:I$21)-SUMIF(WaterCapital!$B$3:$B$21,"GR3",WaterCapital!I$3:I$21)-SUMIF(WaterCapital!$B$3:$B$21,"CR4",WaterCapital!I$3:I$21)-SUMIF(WaterCapital!$B$3:$B$21,"CR6",WaterCapital!I$3:I$21)-SUMIF(WaterCapital!$B$3:$B$21,"BR1",WaterCapital!I$3:I$21)-SUMIF(WaterCapital!$B$3:$B$21,"BR2",WaterCapital!I$3:I$21)</f>
        <v>23620.783998780626</v>
      </c>
      <c r="J245" s="8">
        <f>SUM(WaterCapital!J$3:J$21)-SUMIF(WaterCapital!$B$3:$B$21,"TY3",WaterCapital!J$3:J$21)-SUMIF(WaterCapital!$B$3:$B$21,"GR3",WaterCapital!J$3:J$21)-SUMIF(WaterCapital!$B$3:$B$21,"CR4",WaterCapital!J$3:J$21)-SUMIF(WaterCapital!$B$3:$B$21,"CR6",WaterCapital!J$3:J$21)-SUMIF(WaterCapital!$B$3:$B$21,"BR1",WaterCapital!J$3:J$21)-SUMIF(WaterCapital!$B$3:$B$21,"BR2",WaterCapital!J$3:J$21)</f>
        <v>22449.568028363617</v>
      </c>
      <c r="K245" s="8">
        <f>SUM(WaterCapital!K$3:K$21)-SUMIF(WaterCapital!$B$3:$B$21,"TY3",WaterCapital!K$3:K$21)-SUMIF(WaterCapital!$B$3:$B$21,"GR3",WaterCapital!K$3:K$21)-SUMIF(WaterCapital!$B$3:$B$21,"CR4",WaterCapital!K$3:K$21)-SUMIF(WaterCapital!$B$3:$B$21,"CR6",WaterCapital!K$3:K$21)-SUMIF(WaterCapital!$B$3:$B$21,"BR1",WaterCapital!K$3:K$21)-SUMIF(WaterCapital!$B$3:$B$21,"BR2",WaterCapital!K$3:K$21)</f>
        <v>21377.330257802663</v>
      </c>
      <c r="L245" s="8">
        <f>SUM(WaterCapital!L$3:L$21)-SUMIF(WaterCapital!$B$3:$B$21,"TY3",WaterCapital!L$3:L$21)-SUMIF(WaterCapital!$B$3:$B$21,"GR3",WaterCapital!L$3:L$21)-SUMIF(WaterCapital!$B$3:$B$21,"CR4",WaterCapital!L$3:L$21)-SUMIF(WaterCapital!$B$3:$B$21,"CR6",WaterCapital!L$3:L$21)-SUMIF(WaterCapital!$B$3:$B$21,"BR1",WaterCapital!L$3:L$21)-SUMIF(WaterCapital!$B$3:$B$21,"BR2",WaterCapital!L$3:L$21)</f>
        <v>20391.406269393359</v>
      </c>
      <c r="M245" s="8">
        <f>SUM(WaterCapital!M$3:M$21)-SUMIF(WaterCapital!$B$3:$B$21,"TY3",WaterCapital!M$3:M$21)-SUMIF(WaterCapital!$B$3:$B$21,"GR3",WaterCapital!M$3:M$21)-SUMIF(WaterCapital!$B$3:$B$21,"CR4",WaterCapital!M$3:M$21)-SUMIF(WaterCapital!$B$3:$B$21,"CR6",WaterCapital!M$3:M$21)-SUMIF(WaterCapital!$B$3:$B$21,"BR1",WaterCapital!M$3:M$21)-SUMIF(WaterCapital!$B$3:$B$21,"BR2",WaterCapital!M$3:M$21)</f>
        <v>19438.943820592245</v>
      </c>
      <c r="N245" s="8">
        <f>SUM(WaterCapital!N$3:N$21)-SUMIF(WaterCapital!$B$3:$B$21,"TY3",WaterCapital!N$3:N$21)-SUMIF(WaterCapital!$B$3:$B$21,"GR3",WaterCapital!N$3:N$21)-SUMIF(WaterCapital!$B$3:$B$21,"CR4",WaterCapital!N$3:N$21)-SUMIF(WaterCapital!$B$3:$B$21,"CR6",WaterCapital!N$3:N$21)-SUMIF(WaterCapital!$B$3:$B$21,"BR1",WaterCapital!N$3:N$21)-SUMIF(WaterCapital!$B$3:$B$21,"BR2",WaterCapital!N$3:N$21)</f>
        <v>18486.48268157685</v>
      </c>
      <c r="O245" s="8">
        <f>SUM(WaterCapital!O$3:O$21)-SUMIF(WaterCapital!$B$3:$B$21,"TY3",WaterCapital!O$3:O$21)-SUMIF(WaterCapital!$B$3:$B$21,"GR3",WaterCapital!O$3:O$21)-SUMIF(WaterCapital!$B$3:$B$21,"CR4",WaterCapital!O$3:O$21)-SUMIF(WaterCapital!$B$3:$B$21,"CR6",WaterCapital!O$3:O$21)-SUMIF(WaterCapital!$B$3:$B$21,"BR1",WaterCapital!O$3:O$21)-SUMIF(WaterCapital!$B$3:$B$21,"BR2",WaterCapital!O$3:O$21)</f>
        <v>17534.018624588603</v>
      </c>
      <c r="P245" s="8">
        <f>SUM(WaterCapital!P$3:P$21)-SUMIF(WaterCapital!$B$3:$B$21,"TY3",WaterCapital!P$3:P$21)-SUMIF(WaterCapital!$B$3:$B$21,"GR3",WaterCapital!P$3:P$21)-SUMIF(WaterCapital!$B$3:$B$21,"CR4",WaterCapital!P$3:P$21)-SUMIF(WaterCapital!$B$3:$B$21,"CR6",WaterCapital!P$3:P$21)-SUMIF(WaterCapital!$B$3:$B$21,"BR1",WaterCapital!P$3:P$21)-SUMIF(WaterCapital!$B$3:$B$21,"BR2",WaterCapital!P$3:P$21)</f>
        <v>16581.55557898464</v>
      </c>
      <c r="Q245" s="8">
        <f>SUM(WaterCapital!Q$3:Q$21)-SUMIF(WaterCapital!$B$3:$B$21,"TY3",WaterCapital!Q$3:Q$21)-SUMIF(WaterCapital!$B$3:$B$21,"GR3",WaterCapital!Q$3:Q$21)-SUMIF(WaterCapital!$B$3:$B$21,"CR4",WaterCapital!Q$3:Q$21)-SUMIF(WaterCapital!$B$3:$B$21,"CR6",WaterCapital!Q$3:Q$21)-SUMIF(WaterCapital!$B$3:$B$21,"BR1",WaterCapital!Q$3:Q$21)-SUMIF(WaterCapital!$B$3:$B$21,"BR2",WaterCapital!Q$3:Q$21)</f>
        <v>15629.094130183537</v>
      </c>
      <c r="R245" s="8">
        <f>SUM(WaterCapital!R$3:R$21)-SUMIF(WaterCapital!$B$3:$B$21,"TY3",WaterCapital!R$3:R$21)-SUMIF(WaterCapital!$B$3:$B$21,"GR3",WaterCapital!R$3:R$21)-SUMIF(WaterCapital!$B$3:$B$21,"CR4",WaterCapital!R$3:R$21)-SUMIF(WaterCapital!$B$3:$B$21,"CR6",WaterCapital!R$3:R$21)-SUMIF(WaterCapital!$B$3:$B$21,"BR1",WaterCapital!R$3:R$21)-SUMIF(WaterCapital!$B$3:$B$21,"BR2",WaterCapital!R$3:R$21)</f>
        <v>14676.630382981002</v>
      </c>
      <c r="S245" s="8">
        <f>SUM(WaterCapital!S$3:S$21)-SUMIF(WaterCapital!$B$3:$B$21,"TY3",WaterCapital!S$3:S$21)-SUMIF(WaterCapital!$B$3:$B$21,"GR3",WaterCapital!S$3:S$21)-SUMIF(WaterCapital!$B$3:$B$21,"CR4",WaterCapital!S$3:S$21)-SUMIF(WaterCapital!$B$3:$B$21,"CR6",WaterCapital!S$3:S$21)-SUMIF(WaterCapital!$B$3:$B$21,"BR1",WaterCapital!S$3:S$21)-SUMIF(WaterCapital!$B$3:$B$21,"BR2",WaterCapital!S$3:S$21)</f>
        <v>13793.28715208247</v>
      </c>
      <c r="T245" s="8">
        <f>SUM(WaterCapital!T$3:T$21)-SUMIF(WaterCapital!$B$3:$B$21,"TY3",WaterCapital!T$3:T$21)-SUMIF(WaterCapital!$B$3:$B$21,"GR3",WaterCapital!T$3:T$21)-SUMIF(WaterCapital!$B$3:$B$21,"CR4",WaterCapital!T$3:T$21)-SUMIF(WaterCapital!$B$3:$B$21,"CR6",WaterCapital!T$3:T$21)-SUMIF(WaterCapital!$B$3:$B$21,"BR1",WaterCapital!T$3:T$21)-SUMIF(WaterCapital!$B$3:$B$21,"BR2",WaterCapital!T$3:T$21)</f>
        <v>13187.836747273646</v>
      </c>
      <c r="U245" s="8">
        <f>SUM(WaterCapital!U$3:U$21)-SUMIF(WaterCapital!$B$3:$B$21,"TY3",WaterCapital!U$3:U$21)-SUMIF(WaterCapital!$B$3:$B$21,"GR3",WaterCapital!U$3:U$21)-SUMIF(WaterCapital!$B$3:$B$21,"CR4",WaterCapital!U$3:U$21)-SUMIF(WaterCapital!$B$3:$B$21,"CR6",WaterCapital!U$3:U$21)-SUMIF(WaterCapital!$B$3:$B$21,"BR1",WaterCapital!U$3:U$21)-SUMIF(WaterCapital!$B$3:$B$21,"BR2",WaterCapital!U$3:U$21)</f>
        <v>12791.157734277696</v>
      </c>
      <c r="V245" s="8">
        <f>SUM(WaterCapital!V$3:V$21)-SUMIF(WaterCapital!$B$3:$B$21,"TY3",WaterCapital!V$3:V$21)-SUMIF(WaterCapital!$B$3:$B$21,"GR3",WaterCapital!V$3:V$21)-SUMIF(WaterCapital!$B$3:$B$21,"CR4",WaterCapital!V$3:V$21)-SUMIF(WaterCapital!$B$3:$B$21,"CR6",WaterCapital!V$3:V$21)-SUMIF(WaterCapital!$B$3:$B$21,"BR1",WaterCapital!V$3:V$21)-SUMIF(WaterCapital!$B$3:$B$21,"BR2",WaterCapital!V$3:V$21)</f>
        <v>12394.479954410577</v>
      </c>
      <c r="W245" s="8">
        <f>SUM(WaterCapital!W$3:W$21)-SUMIF(WaterCapital!$B$3:$B$21,"TY3",WaterCapital!W$3:W$21)-SUMIF(WaterCapital!$B$3:$B$21,"GR3",WaterCapital!W$3:W$21)-SUMIF(WaterCapital!$B$3:$B$21,"CR4",WaterCapital!W$3:W$21)-SUMIF(WaterCapital!$B$3:$B$21,"CR6",WaterCapital!W$3:W$21)-SUMIF(WaterCapital!$B$3:$B$21,"BR1",WaterCapital!W$3:W$21)-SUMIF(WaterCapital!$B$3:$B$21,"BR2",WaterCapital!W$3:W$21)</f>
        <v>11997.802549601754</v>
      </c>
      <c r="X245" s="8">
        <f>SUM(WaterCapital!X$3:X$21)-SUMIF(WaterCapital!$B$3:$B$21,"TY3",WaterCapital!X$3:X$21)-SUMIF(WaterCapital!$B$3:$B$21,"GR3",WaterCapital!X$3:X$21)-SUMIF(WaterCapital!$B$3:$B$21,"CR4",WaterCapital!X$3:X$21)-SUMIF(WaterCapital!$B$3:$B$21,"CR6",WaterCapital!X$3:X$21)-SUMIF(WaterCapital!$B$3:$B$21,"BR1",WaterCapital!X$3:X$21)-SUMIF(WaterCapital!$B$3:$B$21,"BR2",WaterCapital!X$3:X$21)</f>
        <v>11601.125594888012</v>
      </c>
      <c r="Y245" s="8">
        <f>SUM(WaterCapital!Y$3:Y$21)-SUMIF(WaterCapital!$B$3:$B$21,"TY3",WaterCapital!Y$3:Y$21)-SUMIF(WaterCapital!$B$3:$B$21,"GR3",WaterCapital!Y$3:Y$21)-SUMIF(WaterCapital!$B$3:$B$21,"CR4",WaterCapital!Y$3:Y$21)-SUMIF(WaterCapital!$B$3:$B$21,"CR6",WaterCapital!Y$3:Y$21)-SUMIF(WaterCapital!$B$3:$B$21,"BR1",WaterCapital!Y$3:Y$21)-SUMIF(WaterCapital!$B$3:$B$21,"BR2",WaterCapital!Y$3:Y$21)</f>
        <v>11204.44636492582</v>
      </c>
      <c r="Z245" s="8">
        <f>SUM(WaterCapital!Z$3:Z$21)-SUMIF(WaterCapital!$B$3:$B$21,"TY3",WaterCapital!Z$3:Z$21)-SUMIF(WaterCapital!$B$3:$B$21,"GR3",WaterCapital!Z$3:Z$21)-SUMIF(WaterCapital!$B$3:$B$21,"CR4",WaterCapital!Z$3:Z$21)-SUMIF(WaterCapital!$B$3:$B$21,"CR6",WaterCapital!Z$3:Z$21)-SUMIF(WaterCapital!$B$3:$B$21,"BR1",WaterCapital!Z$3:Z$21)-SUMIF(WaterCapital!$B$3:$B$21,"BR2",WaterCapital!Z$3:Z$21)</f>
        <v>10206.317569126601</v>
      </c>
      <c r="AA245" s="8">
        <f>SUM(WaterCapital!AA$3:AA$21)-SUMIF(WaterCapital!$B$3:$B$21,"TY3",WaterCapital!AA$3:AA$21)-SUMIF(WaterCapital!$B$3:$B$21,"GR3",WaterCapital!AA$3:AA$21)-SUMIF(WaterCapital!$B$3:$B$21,"CR4",WaterCapital!AA$3:AA$21)-SUMIF(WaterCapital!$B$3:$B$21,"CR6",WaterCapital!AA$3:AA$21)-SUMIF(WaterCapital!$B$3:$B$21,"BR1",WaterCapital!AA$3:AA$21)-SUMIF(WaterCapital!$B$3:$B$21,"BR2",WaterCapital!AA$3:AA$21)</f>
        <v>9848.5716140804998</v>
      </c>
      <c r="AB245" s="8">
        <f>SUM(WaterCapital!AB$3:AB$21)-SUMIF(WaterCapital!$B$3:$B$21,"TY3",WaterCapital!AB$3:AB$21)-SUMIF(WaterCapital!$B$3:$B$21,"GR3",WaterCapital!AB$3:AB$21)-SUMIF(WaterCapital!$B$3:$B$21,"CR4",WaterCapital!AB$3:AB$21)-SUMIF(WaterCapital!$B$3:$B$21,"CR6",WaterCapital!AB$3:AB$21)-SUMIF(WaterCapital!$B$3:$B$21,"BR1",WaterCapital!AB$3:AB$21)-SUMIF(WaterCapital!$B$3:$B$21,"BR2",WaterCapital!AB$3:AB$21)</f>
        <v>9490.8246007521884</v>
      </c>
      <c r="AC245" s="8">
        <f>SUM(WaterCapital!AC$3:AC$21)-SUMIF(WaterCapital!$B$3:$B$21,"TY3",WaterCapital!AC$3:AC$21)-SUMIF(WaterCapital!$B$3:$B$21,"GR3",WaterCapital!AC$3:AC$21)-SUMIF(WaterCapital!$B$3:$B$21,"CR4",WaterCapital!AC$3:AC$21)-SUMIF(WaterCapital!$B$3:$B$21,"CR6",WaterCapital!AC$3:AC$21)-SUMIF(WaterCapital!$B$3:$B$21,"BR1",WaterCapital!AC$3:AC$21)-SUMIF(WaterCapital!$B$3:$B$21,"BR2",WaterCapital!AC$3:AC$21)</f>
        <v>9133.0775291416721</v>
      </c>
      <c r="AD245" s="8">
        <f>SUM(WaterCapital!AD$3:AD$21)-SUMIF(WaterCapital!$B$3:$B$21,"TY3",WaterCapital!AD$3:AD$21)-SUMIF(WaterCapital!$B$3:$B$21,"GR3",WaterCapital!AD$3:AD$21)-SUMIF(WaterCapital!$B$3:$B$21,"CR4",WaterCapital!AD$3:AD$21)-SUMIF(WaterCapital!$B$3:$B$21,"CR6",WaterCapital!AD$3:AD$21)-SUMIF(WaterCapital!$B$3:$B$21,"BR1",WaterCapital!AD$3:AD$21)-SUMIF(WaterCapital!$B$3:$B$21,"BR2",WaterCapital!AD$3:AD$21)</f>
        <v>8775.3311822827036</v>
      </c>
      <c r="AE245" s="8">
        <f>SUM(WaterCapital!AE$3:AE$21)-SUMIF(WaterCapital!$B$3:$B$21,"TY3",WaterCapital!AE$3:AE$21)-SUMIF(WaterCapital!$B$3:$B$21,"GR3",WaterCapital!AE$3:AE$21)-SUMIF(WaterCapital!$B$3:$B$21,"CR4",WaterCapital!AE$3:AE$21)-SUMIF(WaterCapital!$B$3:$B$21,"CR6",WaterCapital!AE$3:AE$21)-SUMIF(WaterCapital!$B$3:$B$21,"BR1",WaterCapital!AE$3:AE$21)-SUMIF(WaterCapital!$B$3:$B$21,"BR2",WaterCapital!AE$3:AE$21)</f>
        <v>8417.5862272366012</v>
      </c>
      <c r="AF245" s="8">
        <f>SUM(WaterCapital!AF$3:AF$21)-SUMIF(WaterCapital!$B$3:$B$21,"TY3",WaterCapital!AF$3:AF$21)-SUMIF(WaterCapital!$B$3:$B$21,"GR3",WaterCapital!AF$3:AF$21)-SUMIF(WaterCapital!$B$3:$B$21,"CR4",WaterCapital!AF$3:AF$21)-SUMIF(WaterCapital!$B$3:$B$21,"CR6",WaterCapital!AF$3:AF$21)-SUMIF(WaterCapital!$B$3:$B$21,"BR1",WaterCapital!AF$3:AF$21)-SUMIF(WaterCapital!$B$3:$B$21,"BR2",WaterCapital!AF$3:AF$21)</f>
        <v>8059.8381556260838</v>
      </c>
      <c r="AG245" s="8">
        <f>SUM(WaterCapital!AG$3:AG$21)-SUMIF(WaterCapital!$B$3:$B$21,"TY3",WaterCapital!AG$3:AG$21)-SUMIF(WaterCapital!$B$3:$B$21,"GR3",WaterCapital!AG$3:AG$21)-SUMIF(WaterCapital!$B$3:$B$21,"CR4",WaterCapital!AG$3:AG$21)-SUMIF(WaterCapital!$B$3:$B$21,"CR6",WaterCapital!AG$3:AG$21)-SUMIF(WaterCapital!$B$3:$B$21,"BR1",WaterCapital!AG$3:AG$21)-SUMIF(WaterCapital!$B$3:$B$21,"BR2",WaterCapital!AG$3:AG$21)</f>
        <v>5283.7597744895702</v>
      </c>
    </row>
    <row r="246" spans="2:33" x14ac:dyDescent="0.3">
      <c r="B246" s="24" t="str">
        <f t="shared" si="127"/>
        <v>Retire TY GR3 and CR</v>
      </c>
      <c r="C246" s="23">
        <f t="shared" si="126"/>
        <v>185.92088775258173</v>
      </c>
      <c r="D246" s="8">
        <f>SUM(WaterCapital!D$3:D$21)-SUMIF(WaterCapital!$B$3:$B$21,"TY3",WaterCapital!D$3:D$21)-SUMIF(WaterCapital!$B$3:$B$21,"GR3",WaterCapital!D$3:D$21)-SUMIF(WaterCapital!$A$3:$A$21,"CR",WaterCapital!D$3:D$21)</f>
        <v>0</v>
      </c>
      <c r="E246" s="8">
        <f>SUM(WaterCapital!E$3:E$21)-SUMIF(WaterCapital!$B$3:$B$21,"TY3",WaterCapital!E$3:E$21)-SUMIF(WaterCapital!$B$3:$B$21,"GR3",WaterCapital!E$3:E$21)-SUMIF(WaterCapital!$A$3:$A$21,"CR",WaterCapital!E$3:E$21)</f>
        <v>0</v>
      </c>
      <c r="F246" s="8">
        <f>SUM(WaterCapital!F$3:F$21)-SUMIF(WaterCapital!$B$3:$B$21,"TY3",WaterCapital!F$3:F$21)-SUMIF(WaterCapital!$B$3:$B$21,"GR3",WaterCapital!F$3:F$21)-SUMIF(WaterCapital!$A$3:$A$21,"CR",WaterCapital!F$3:F$21)</f>
        <v>0</v>
      </c>
      <c r="G246" s="8">
        <f>SUM(WaterCapital!G$3:G$21)-SUMIF(WaterCapital!$B$3:$B$21,"TY3",WaterCapital!G$3:G$21)-SUMIF(WaterCapital!$B$3:$B$21,"GR3",WaterCapital!G$3:G$21)-SUMIF(WaterCapital!$A$3:$A$21,"CR",WaterCapital!G$3:G$21)</f>
        <v>18243.857079754598</v>
      </c>
      <c r="H246" s="8">
        <f>SUM(WaterCapital!H$3:H$21)-SUMIF(WaterCapital!$B$3:$B$21,"TY3",WaterCapital!H$3:H$21)-SUMIF(WaterCapital!$B$3:$B$21,"GR3",WaterCapital!H$3:H$21)-SUMIF(WaterCapital!$A$3:$A$21,"CR",WaterCapital!H$3:H$21)</f>
        <v>25162.307453987731</v>
      </c>
      <c r="I246" s="8">
        <f>SUM(WaterCapital!I$3:I$21)-SUMIF(WaterCapital!$B$3:$B$21,"TY3",WaterCapital!I$3:I$21)-SUMIF(WaterCapital!$B$3:$B$21,"GR3",WaterCapital!I$3:I$21)-SUMIF(WaterCapital!$A$3:$A$21,"CR",WaterCapital!I$3:I$21)</f>
        <v>23867.352539877298</v>
      </c>
      <c r="J246" s="8">
        <f>SUM(WaterCapital!J$3:J$21)-SUMIF(WaterCapital!$B$3:$B$21,"TY3",WaterCapital!J$3:J$21)-SUMIF(WaterCapital!$B$3:$B$21,"GR3",WaterCapital!J$3:J$21)-SUMIF(WaterCapital!$A$3:$A$21,"CR",WaterCapital!J$3:J$21)</f>
        <v>22688.834355828221</v>
      </c>
      <c r="K246" s="8">
        <f>SUM(WaterCapital!K$3:K$21)-SUMIF(WaterCapital!$B$3:$B$21,"TY3",WaterCapital!K$3:K$21)-SUMIF(WaterCapital!$B$3:$B$21,"GR3",WaterCapital!K$3:K$21)-SUMIF(WaterCapital!$A$3:$A$21,"CR",WaterCapital!K$3:K$21)</f>
        <v>21611.825276073621</v>
      </c>
      <c r="L246" s="8">
        <f>SUM(WaterCapital!L$3:L$21)-SUMIF(WaterCapital!$B$3:$B$21,"TY3",WaterCapital!L$3:L$21)-SUMIF(WaterCapital!$B$3:$B$21,"GR3",WaterCapital!L$3:L$21)-SUMIF(WaterCapital!$A$3:$A$21,"CR",WaterCapital!L$3:L$21)</f>
        <v>20623.315828220861</v>
      </c>
      <c r="M246" s="8">
        <f>SUM(WaterCapital!M$3:M$21)-SUMIF(WaterCapital!$B$3:$B$21,"TY3",WaterCapital!M$3:M$21)-SUMIF(WaterCapital!$B$3:$B$21,"GR3",WaterCapital!M$3:M$21)-SUMIF(WaterCapital!$A$3:$A$21,"CR",WaterCapital!M$3:M$21)</f>
        <v>19668.622668711658</v>
      </c>
      <c r="N246" s="8">
        <f>SUM(WaterCapital!N$3:N$21)-SUMIF(WaterCapital!$B$3:$B$21,"TY3",WaterCapital!N$3:N$21)-SUMIF(WaterCapital!$B$3:$B$21,"GR3",WaterCapital!N$3:N$21)-SUMIF(WaterCapital!$A$3:$A$21,"CR",WaterCapital!N$3:N$21)</f>
        <v>18713.931509202455</v>
      </c>
      <c r="O246" s="8">
        <f>SUM(WaterCapital!O$3:O$21)-SUMIF(WaterCapital!$B$3:$B$21,"TY3",WaterCapital!O$3:O$21)-SUMIF(WaterCapital!$B$3:$B$21,"GR3",WaterCapital!O$3:O$21)-SUMIF(WaterCapital!$A$3:$A$21,"CR",WaterCapital!O$3:O$21)</f>
        <v>17759.236349693256</v>
      </c>
      <c r="P246" s="8">
        <f>SUM(WaterCapital!P$3:P$21)-SUMIF(WaterCapital!$B$3:$B$21,"TY3",WaterCapital!P$3:P$21)-SUMIF(WaterCapital!$B$3:$B$21,"GR3",WaterCapital!P$3:P$21)-SUMIF(WaterCapital!$A$3:$A$21,"CR",WaterCapital!P$3:P$21)</f>
        <v>16804.543190184046</v>
      </c>
      <c r="Q246" s="8">
        <f>SUM(WaterCapital!Q$3:Q$21)-SUMIF(WaterCapital!$B$3:$B$21,"TY3",WaterCapital!Q$3:Q$21)-SUMIF(WaterCapital!$B$3:$B$21,"GR3",WaterCapital!Q$3:Q$21)-SUMIF(WaterCapital!$A$3:$A$21,"CR",WaterCapital!Q$3:Q$21)</f>
        <v>15849.85103067485</v>
      </c>
      <c r="R246" s="8">
        <f>SUM(WaterCapital!R$3:R$21)-SUMIF(WaterCapital!$B$3:$B$21,"TY3",WaterCapital!R$3:R$21)-SUMIF(WaterCapital!$B$3:$B$21,"GR3",WaterCapital!R$3:R$21)-SUMIF(WaterCapital!$A$3:$A$21,"CR",WaterCapital!R$3:R$21)</f>
        <v>14895.156871165647</v>
      </c>
      <c r="S246" s="8">
        <f>SUM(WaterCapital!S$3:S$21)-SUMIF(WaterCapital!$B$3:$B$21,"TY3",WaterCapital!S$3:S$21)-SUMIF(WaterCapital!$B$3:$B$21,"GR3",WaterCapital!S$3:S$21)-SUMIF(WaterCapital!$A$3:$A$21,"CR",WaterCapital!S$3:S$21)</f>
        <v>14016.32727607362</v>
      </c>
      <c r="T246" s="8">
        <f>SUM(WaterCapital!T$3:T$21)-SUMIF(WaterCapital!$B$3:$B$21,"TY3",WaterCapital!T$3:T$21)-SUMIF(WaterCapital!$B$3:$B$21,"GR3",WaterCapital!T$3:T$21)-SUMIF(WaterCapital!$A$3:$A$21,"CR",WaterCapital!T$3:T$21)</f>
        <v>13422.135245398769</v>
      </c>
      <c r="U246" s="8">
        <f>SUM(WaterCapital!U$3:U$21)-SUMIF(WaterCapital!$B$3:$B$21,"TY3",WaterCapital!U$3:U$21)-SUMIF(WaterCapital!$B$3:$B$21,"GR3",WaterCapital!U$3:U$21)-SUMIF(WaterCapital!$A$3:$A$21,"CR",WaterCapital!U$3:U$21)</f>
        <v>13036.714214723926</v>
      </c>
      <c r="V246" s="8">
        <f>SUM(WaterCapital!V$3:V$21)-SUMIF(WaterCapital!$B$3:$B$21,"TY3",WaterCapital!V$3:V$21)-SUMIF(WaterCapital!$B$3:$B$21,"GR3",WaterCapital!V$3:V$21)-SUMIF(WaterCapital!$A$3:$A$21,"CR",WaterCapital!V$3:V$21)</f>
        <v>12651.294417177916</v>
      </c>
      <c r="W246" s="8">
        <f>SUM(WaterCapital!W$3:W$21)-SUMIF(WaterCapital!$B$3:$B$21,"TY3",WaterCapital!W$3:W$21)-SUMIF(WaterCapital!$B$3:$B$21,"GR3",WaterCapital!W$3:W$21)-SUMIF(WaterCapital!$A$3:$A$21,"CR",WaterCapital!W$3:W$21)</f>
        <v>12265.875386503069</v>
      </c>
      <c r="X246" s="8">
        <f>SUM(WaterCapital!X$3:X$21)-SUMIF(WaterCapital!$B$3:$B$21,"TY3",WaterCapital!X$3:X$21)-SUMIF(WaterCapital!$B$3:$B$21,"GR3",WaterCapital!X$3:X$21)-SUMIF(WaterCapital!$A$3:$A$21,"CR",WaterCapital!X$3:X$21)</f>
        <v>11880.456414110431</v>
      </c>
      <c r="Y246" s="8">
        <f>SUM(WaterCapital!Y$3:Y$21)-SUMIF(WaterCapital!$B$3:$B$21,"TY3",WaterCapital!Y$3:Y$21)-SUMIF(WaterCapital!$B$3:$B$21,"GR3",WaterCapital!Y$3:Y$21)-SUMIF(WaterCapital!$A$3:$A$21,"CR",WaterCapital!Y$3:Y$21)</f>
        <v>11495.035558282212</v>
      </c>
      <c r="Z246" s="8">
        <f>SUM(WaterCapital!Z$3:Z$21)-SUMIF(WaterCapital!$B$3:$B$21,"TY3",WaterCapital!Z$3:Z$21)-SUMIF(WaterCapital!$B$3:$B$21,"GR3",WaterCapital!Z$3:Z$21)-SUMIF(WaterCapital!$A$3:$A$21,"CR",WaterCapital!Z$3:Z$21)</f>
        <v>11109.615469325152</v>
      </c>
      <c r="AA246" s="8">
        <f>SUM(WaterCapital!AA$3:AA$21)-SUMIF(WaterCapital!$B$3:$B$21,"TY3",WaterCapital!AA$3:AA$21)-SUMIF(WaterCapital!$B$3:$B$21,"GR3",WaterCapital!AA$3:AA$21)-SUMIF(WaterCapital!$A$3:$A$21,"CR",WaterCapital!AA$3:AA$21)</f>
        <v>10724.196555214723</v>
      </c>
      <c r="AB246" s="8">
        <f>SUM(WaterCapital!AB$3:AB$21)-SUMIF(WaterCapital!$B$3:$B$21,"TY3",WaterCapital!AB$3:AB$21)-SUMIF(WaterCapital!$B$3:$B$21,"GR3",WaterCapital!AB$3:AB$21)-SUMIF(WaterCapital!$A$3:$A$21,"CR",WaterCapital!AB$3:AB$21)</f>
        <v>10338.776582822085</v>
      </c>
      <c r="AC246" s="8">
        <f>SUM(WaterCapital!AC$3:AC$21)-SUMIF(WaterCapital!$B$3:$B$21,"TY3",WaterCapital!AC$3:AC$21)-SUMIF(WaterCapital!$B$3:$B$21,"GR3",WaterCapital!AC$3:AC$21)-SUMIF(WaterCapital!$A$3:$A$21,"CR",WaterCapital!AC$3:AC$21)</f>
        <v>9953.3565521472392</v>
      </c>
      <c r="AD246" s="8">
        <f>SUM(WaterCapital!AD$3:AD$21)-SUMIF(WaterCapital!$B$3:$B$21,"TY3",WaterCapital!AD$3:AD$21)-SUMIF(WaterCapital!$B$3:$B$21,"GR3",WaterCapital!AD$3:AD$21)-SUMIF(WaterCapital!$A$3:$A$21,"CR",WaterCapital!AD$3:AD$21)</f>
        <v>9567.9376380368103</v>
      </c>
      <c r="AE246" s="8">
        <f>SUM(WaterCapital!AE$3:AE$21)-SUMIF(WaterCapital!$B$3:$B$21,"TY3",WaterCapital!AE$3:AE$21)-SUMIF(WaterCapital!$B$3:$B$21,"GR3",WaterCapital!AE$3:AE$21)-SUMIF(WaterCapital!$A$3:$A$21,"CR",WaterCapital!AE$3:AE$21)</f>
        <v>9182.5197239263798</v>
      </c>
      <c r="AF246" s="8">
        <f>SUM(WaterCapital!AF$3:AF$21)-SUMIF(WaterCapital!$B$3:$B$21,"TY3",WaterCapital!AF$3:AF$21)-SUMIF(WaterCapital!$B$3:$B$21,"GR3",WaterCapital!AF$3:AF$21)-SUMIF(WaterCapital!$A$3:$A$21,"CR",WaterCapital!AF$3:AF$21)</f>
        <v>8797.0986932515352</v>
      </c>
      <c r="AG246" s="8">
        <f>SUM(WaterCapital!AG$3:AG$21)-SUMIF(WaterCapital!$B$3:$B$21,"TY3",WaterCapital!AG$3:AG$21)-SUMIF(WaterCapital!$B$3:$B$21,"GR3",WaterCapital!AG$3:AG$21)-SUMIF(WaterCapital!$A$3:$A$21,"CR",WaterCapital!AG$3:AG$21)</f>
        <v>5993.3473530506963</v>
      </c>
    </row>
    <row r="247" spans="2:33" x14ac:dyDescent="0.3">
      <c r="B247" s="24" t="str">
        <f t="shared" si="127"/>
        <v>Retire TY GR3 CR and GH3</v>
      </c>
      <c r="C247" s="23">
        <f t="shared" si="126"/>
        <v>171.06121467748184</v>
      </c>
      <c r="D247" s="8">
        <f>SUM(WaterCapital!D$3:D$21)-SUMIF(WaterCapital!$B$3:$B$21,"TY3",WaterCapital!D$3:D$21)-SUMIF(WaterCapital!$B$3:$B$21,"GR3",WaterCapital!D$3:D$21)-SUMIF(WaterCapital!$A$3:$A$21,"CR",WaterCapital!D$3:D$21)-SUMIF(WaterCapital!$B$3:$B$21,"GH3",WaterCapital!D$3:D$21)</f>
        <v>0</v>
      </c>
      <c r="E247" s="8">
        <f>SUM(WaterCapital!E$3:E$21)-SUMIF(WaterCapital!$B$3:$B$21,"TY3",WaterCapital!E$3:E$21)-SUMIF(WaterCapital!$B$3:$B$21,"GR3",WaterCapital!E$3:E$21)-SUMIF(WaterCapital!$A$3:$A$21,"CR",WaterCapital!E$3:E$21)-SUMIF(WaterCapital!$B$3:$B$21,"GH3",WaterCapital!E$3:E$21)</f>
        <v>0</v>
      </c>
      <c r="F247" s="8">
        <f>SUM(WaterCapital!F$3:F$21)-SUMIF(WaterCapital!$B$3:$B$21,"TY3",WaterCapital!F$3:F$21)-SUMIF(WaterCapital!$B$3:$B$21,"GR3",WaterCapital!F$3:F$21)-SUMIF(WaterCapital!$A$3:$A$21,"CR",WaterCapital!F$3:F$21)-SUMIF(WaterCapital!$B$3:$B$21,"GH3",WaterCapital!F$3:F$21)</f>
        <v>0</v>
      </c>
      <c r="G247" s="8">
        <f>SUM(WaterCapital!G$3:G$21)-SUMIF(WaterCapital!$B$3:$B$21,"TY3",WaterCapital!G$3:G$21)-SUMIF(WaterCapital!$B$3:$B$21,"GR3",WaterCapital!G$3:G$21)-SUMIF(WaterCapital!$A$3:$A$21,"CR",WaterCapital!G$3:G$21)-SUMIF(WaterCapital!$B$3:$B$21,"GH3",WaterCapital!G$3:G$21)</f>
        <v>16766.826506240519</v>
      </c>
      <c r="H247" s="8">
        <f>SUM(WaterCapital!H$3:H$21)-SUMIF(WaterCapital!$B$3:$B$21,"TY3",WaterCapital!H$3:H$21)-SUMIF(WaterCapital!$B$3:$B$21,"GR3",WaterCapital!H$3:H$21)-SUMIF(WaterCapital!$A$3:$A$21,"CR",WaterCapital!H$3:H$21)-SUMIF(WaterCapital!$B$3:$B$21,"GH3",WaterCapital!H$3:H$21)</f>
        <v>23187.370978492421</v>
      </c>
      <c r="I247" s="8">
        <f>SUM(WaterCapital!I$3:I$21)-SUMIF(WaterCapital!$B$3:$B$21,"TY3",WaterCapital!I$3:I$21)-SUMIF(WaterCapital!$B$3:$B$21,"GR3",WaterCapital!I$3:I$21)-SUMIF(WaterCapital!$A$3:$A$21,"CR",WaterCapital!I$3:I$21)-SUMIF(WaterCapital!$B$3:$B$21,"GH3",WaterCapital!I$3:I$21)</f>
        <v>21991.596126947163</v>
      </c>
      <c r="J247" s="8">
        <f>SUM(WaterCapital!J$3:J$21)-SUMIF(WaterCapital!$B$3:$B$21,"TY3",WaterCapital!J$3:J$21)-SUMIF(WaterCapital!$B$3:$B$21,"GR3",WaterCapital!J$3:J$21)-SUMIF(WaterCapital!$A$3:$A$21,"CR",WaterCapital!J$3:J$21)-SUMIF(WaterCapital!$B$3:$B$21,"GH3",WaterCapital!J$3:J$21)</f>
        <v>20903.244115995061</v>
      </c>
      <c r="K247" s="8">
        <f>SUM(WaterCapital!K$3:K$21)-SUMIF(WaterCapital!$B$3:$B$21,"TY3",WaterCapital!K$3:K$21)-SUMIF(WaterCapital!$B$3:$B$21,"GR3",WaterCapital!K$3:K$21)-SUMIF(WaterCapital!$A$3:$A$21,"CR",WaterCapital!K$3:K$21)-SUMIF(WaterCapital!$B$3:$B$21,"GH3",WaterCapital!K$3:K$21)</f>
        <v>19908.513492966216</v>
      </c>
      <c r="L247" s="8">
        <f>SUM(WaterCapital!L$3:L$21)-SUMIF(WaterCapital!$B$3:$B$21,"TY3",WaterCapital!L$3:L$21)-SUMIF(WaterCapital!$B$3:$B$21,"GR3",WaterCapital!L$3:L$21)-SUMIF(WaterCapital!$A$3:$A$21,"CR",WaterCapital!L$3:L$21)-SUMIF(WaterCapital!$B$3:$B$21,"GH3",WaterCapital!L$3:L$21)</f>
        <v>18995.380562318878</v>
      </c>
      <c r="M247" s="8">
        <f>SUM(WaterCapital!M$3:M$21)-SUMIF(WaterCapital!$B$3:$B$21,"TY3",WaterCapital!M$3:M$21)-SUMIF(WaterCapital!$B$3:$B$21,"GR3",WaterCapital!M$3:M$21)-SUMIF(WaterCapital!$A$3:$A$21,"CR",WaterCapital!M$3:M$21)-SUMIF(WaterCapital!$B$3:$B$21,"GH3",WaterCapital!M$3:M$21)</f>
        <v>18112.843315218437</v>
      </c>
      <c r="N247" s="8">
        <f>SUM(WaterCapital!N$3:N$21)-SUMIF(WaterCapital!$B$3:$B$21,"TY3",WaterCapital!N$3:N$21)-SUMIF(WaterCapital!$B$3:$B$21,"GR3",WaterCapital!N$3:N$21)-SUMIF(WaterCapital!$A$3:$A$21,"CR",WaterCapital!N$3:N$21)-SUMIF(WaterCapital!$B$3:$B$21,"GH3",WaterCapital!N$3:N$21)</f>
        <v>17230.308068117993</v>
      </c>
      <c r="O247" s="8">
        <f>SUM(WaterCapital!O$3:O$21)-SUMIF(WaterCapital!$B$3:$B$21,"TY3",WaterCapital!O$3:O$21)-SUMIF(WaterCapital!$B$3:$B$21,"GR3",WaterCapital!O$3:O$21)-SUMIF(WaterCapital!$A$3:$A$21,"CR",WaterCapital!O$3:O$21)-SUMIF(WaterCapital!$B$3:$B$21,"GH3",WaterCapital!O$3:O$21)</f>
        <v>16347.769071278241</v>
      </c>
      <c r="P247" s="8">
        <f>SUM(WaterCapital!P$3:P$21)-SUMIF(WaterCapital!$B$3:$B$21,"TY3",WaterCapital!P$3:P$21)-SUMIF(WaterCapital!$B$3:$B$21,"GR3",WaterCapital!P$3:P$21)-SUMIF(WaterCapital!$A$3:$A$21,"CR",WaterCapital!P$3:P$21)-SUMIF(WaterCapital!$B$3:$B$21,"GH3",WaterCapital!P$3:P$21)</f>
        <v>15465.231824177788</v>
      </c>
      <c r="Q247" s="8">
        <f>SUM(WaterCapital!Q$3:Q$21)-SUMIF(WaterCapital!$B$3:$B$21,"TY3",WaterCapital!Q$3:Q$21)-SUMIF(WaterCapital!$B$3:$B$21,"GR3",WaterCapital!Q$3:Q$21)-SUMIF(WaterCapital!$A$3:$A$21,"CR",WaterCapital!Q$3:Q$21)-SUMIF(WaterCapital!$B$3:$B$21,"GH3",WaterCapital!Q$3:Q$21)</f>
        <v>14582.695577077353</v>
      </c>
      <c r="R247" s="8">
        <f>SUM(WaterCapital!R$3:R$21)-SUMIF(WaterCapital!$B$3:$B$21,"TY3",WaterCapital!R$3:R$21)-SUMIF(WaterCapital!$B$3:$B$21,"GR3",WaterCapital!R$3:R$21)-SUMIF(WaterCapital!$A$3:$A$21,"CR",WaterCapital!R$3:R$21)-SUMIF(WaterCapital!$B$3:$B$21,"GH3",WaterCapital!R$3:R$21)</f>
        <v>13700.157580237597</v>
      </c>
      <c r="S247" s="8">
        <f>SUM(WaterCapital!S$3:S$21)-SUMIF(WaterCapital!$B$3:$B$21,"TY3",WaterCapital!S$3:S$21)-SUMIF(WaterCapital!$B$3:$B$21,"GR3",WaterCapital!S$3:S$21)-SUMIF(WaterCapital!$A$3:$A$21,"CR",WaterCapital!S$3:S$21)-SUMIF(WaterCapital!$B$3:$B$21,"GH3",WaterCapital!S$3:S$21)</f>
        <v>12893.483897554328</v>
      </c>
      <c r="T247" s="8">
        <f>SUM(WaterCapital!T$3:T$21)-SUMIF(WaterCapital!$B$3:$B$21,"TY3",WaterCapital!T$3:T$21)-SUMIF(WaterCapital!$B$3:$B$21,"GR3",WaterCapital!T$3:T$21)-SUMIF(WaterCapital!$A$3:$A$21,"CR",WaterCapital!T$3:T$21)-SUMIF(WaterCapital!$B$3:$B$21,"GH3",WaterCapital!T$3:T$21)</f>
        <v>12348.902544668843</v>
      </c>
      <c r="U247" s="8">
        <f>SUM(WaterCapital!U$3:U$21)-SUMIF(WaterCapital!$B$3:$B$21,"TY3",WaterCapital!U$3:U$21)-SUMIF(WaterCapital!$B$3:$B$21,"GR3",WaterCapital!U$3:U$21)-SUMIF(WaterCapital!$A$3:$A$21,"CR",WaterCapital!U$3:U$21)-SUMIF(WaterCapital!$B$3:$B$21,"GH3",WaterCapital!U$3:U$21)</f>
        <v>11990.54670690328</v>
      </c>
      <c r="V247" s="8">
        <f>SUM(WaterCapital!V$3:V$21)-SUMIF(WaterCapital!$B$3:$B$21,"TY3",WaterCapital!V$3:V$21)-SUMIF(WaterCapital!$B$3:$B$21,"GR3",WaterCapital!V$3:V$21)-SUMIF(WaterCapital!$A$3:$A$21,"CR",WaterCapital!V$3:V$21)-SUMIF(WaterCapital!$B$3:$B$21,"GH3",WaterCapital!V$3:V$21)</f>
        <v>11632.192352527238</v>
      </c>
      <c r="W247" s="8">
        <f>SUM(WaterCapital!W$3:W$21)-SUMIF(WaterCapital!$B$3:$B$21,"TY3",WaterCapital!W$3:W$21)-SUMIF(WaterCapital!$B$3:$B$21,"GR3",WaterCapital!W$3:W$21)-SUMIF(WaterCapital!$A$3:$A$21,"CR",WaterCapital!W$3:W$21)-SUMIF(WaterCapital!$B$3:$B$21,"GH3",WaterCapital!W$3:W$21)</f>
        <v>11273.838765022359</v>
      </c>
      <c r="X247" s="8">
        <f>SUM(WaterCapital!X$3:X$21)-SUMIF(WaterCapital!$B$3:$B$21,"TY3",WaterCapital!X$3:X$21)-SUMIF(WaterCapital!$B$3:$B$21,"GR3",WaterCapital!X$3:X$21)-SUMIF(WaterCapital!$A$3:$A$21,"CR",WaterCapital!X$3:X$21)-SUMIF(WaterCapital!$B$3:$B$21,"GH3",WaterCapital!X$3:X$21)</f>
        <v>10915.484985539002</v>
      </c>
      <c r="Y247" s="8">
        <f>SUM(WaterCapital!Y$3:Y$21)-SUMIF(WaterCapital!$B$3:$B$21,"TY3",WaterCapital!Y$3:Y$21)-SUMIF(WaterCapital!$B$3:$B$21,"GR3",WaterCapital!Y$3:Y$21)-SUMIF(WaterCapital!$A$3:$A$21,"CR",WaterCapital!Y$3:Y$21)-SUMIF(WaterCapital!$B$3:$B$21,"GH3",WaterCapital!Y$3:Y$21)</f>
        <v>10557.129572880753</v>
      </c>
      <c r="Z247" s="8">
        <f>SUM(WaterCapital!Z$3:Z$21)-SUMIF(WaterCapital!$B$3:$B$21,"TY3",WaterCapital!Z$3:Z$21)-SUMIF(WaterCapital!$B$3:$B$21,"GR3",WaterCapital!Z$3:Z$21)-SUMIF(WaterCapital!$A$3:$A$21,"CR",WaterCapital!Z$3:Z$21)-SUMIF(WaterCapital!$B$3:$B$21,"GH3",WaterCapital!Z$3:Z$21)</f>
        <v>10198.77492709366</v>
      </c>
      <c r="AA247" s="8">
        <f>SUM(WaterCapital!AA$3:AA$21)-SUMIF(WaterCapital!$B$3:$B$21,"TY3",WaterCapital!AA$3:AA$21)-SUMIF(WaterCapital!$B$3:$B$21,"GR3",WaterCapital!AA$3:AA$21)-SUMIF(WaterCapital!$A$3:$A$21,"CR",WaterCapital!AA$3:AA$21)-SUMIF(WaterCapital!$B$3:$B$21,"GH3",WaterCapital!AA$3:AA$21)</f>
        <v>9840.4212058925132</v>
      </c>
      <c r="AB247" s="8">
        <f>SUM(WaterCapital!AB$3:AB$21)-SUMIF(WaterCapital!$B$3:$B$21,"TY3",WaterCapital!AB$3:AB$21)-SUMIF(WaterCapital!$B$3:$B$21,"GR3",WaterCapital!AB$3:AB$21)-SUMIF(WaterCapital!$A$3:$A$21,"CR",WaterCapital!AB$3:AB$21)-SUMIF(WaterCapital!$B$3:$B$21,"GH3",WaterCapital!AB$3:AB$21)</f>
        <v>9482.0664264091556</v>
      </c>
      <c r="AC247" s="8">
        <f>SUM(WaterCapital!AC$3:AC$21)-SUMIF(WaterCapital!$B$3:$B$21,"TY3",WaterCapital!AC$3:AC$21)-SUMIF(WaterCapital!$B$3:$B$21,"GR3",WaterCapital!AC$3:AC$21)-SUMIF(WaterCapital!$A$3:$A$21,"CR",WaterCapital!AC$3:AC$21)-SUMIF(WaterCapital!$B$3:$B$21,"GH3",WaterCapital!AC$3:AC$21)</f>
        <v>9123.7118389042771</v>
      </c>
      <c r="AD247" s="8">
        <f>SUM(WaterCapital!AD$3:AD$21)-SUMIF(WaterCapital!$B$3:$B$21,"TY3",WaterCapital!AD$3:AD$21)-SUMIF(WaterCapital!$B$3:$B$21,"GR3",WaterCapital!AD$3:AD$21)-SUMIF(WaterCapital!$A$3:$A$21,"CR",WaterCapital!AD$3:AD$21)-SUMIF(WaterCapital!$B$3:$B$21,"GH3",WaterCapital!AD$3:AD$21)</f>
        <v>8765.3581177031301</v>
      </c>
      <c r="AE247" s="8">
        <f>SUM(WaterCapital!AE$3:AE$21)-SUMIF(WaterCapital!$B$3:$B$21,"TY3",WaterCapital!AE$3:AE$21)-SUMIF(WaterCapital!$B$3:$B$21,"GR3",WaterCapital!AE$3:AE$21)-SUMIF(WaterCapital!$A$3:$A$21,"CR",WaterCapital!AE$3:AE$21)-SUMIF(WaterCapital!$B$3:$B$21,"GH3",WaterCapital!AE$3:AE$21)</f>
        <v>8407.0053965019797</v>
      </c>
      <c r="AF247" s="8">
        <f>SUM(WaterCapital!AF$3:AF$21)-SUMIF(WaterCapital!$B$3:$B$21,"TY3",WaterCapital!AF$3:AF$21)-SUMIF(WaterCapital!$B$3:$B$21,"GR3",WaterCapital!AF$3:AF$21)-SUMIF(WaterCapital!$A$3:$A$21,"CR",WaterCapital!AF$3:AF$21)-SUMIF(WaterCapital!$B$3:$B$21,"GH3",WaterCapital!AF$3:AF$21)</f>
        <v>8048.6498089971037</v>
      </c>
      <c r="AG247" s="8">
        <f>SUM(WaterCapital!AG$3:AG$21)-SUMIF(WaterCapital!$B$3:$B$21,"TY3",WaterCapital!AG$3:AG$21)-SUMIF(WaterCapital!$B$3:$B$21,"GR3",WaterCapital!AG$3:AG$21)-SUMIF(WaterCapital!$A$3:$A$21,"CR",WaterCapital!AG$3:AG$21)-SUMIF(WaterCapital!$B$3:$B$21,"GH3",WaterCapital!AG$3:AG$21)</f>
        <v>5271.9636617055448</v>
      </c>
    </row>
    <row r="248" spans="2:33" x14ac:dyDescent="0.3">
      <c r="B248" s="24" t="str">
        <f t="shared" si="127"/>
        <v>Retire TY GR3 CR and GH1</v>
      </c>
      <c r="C248" s="23">
        <f t="shared" si="126"/>
        <v>171.21600293868082</v>
      </c>
      <c r="D248" s="8">
        <f>SUM(WaterCapital!D$3:D$21)-SUMIF(WaterCapital!$B$3:$B$21,"TY3",WaterCapital!D$3:D$21)-SUMIF(WaterCapital!$B$3:$B$21,"GR3",WaterCapital!D$3:D$21)-SUMIF(WaterCapital!$A$3:$A$21,"CR",WaterCapital!D$3:D$21)-SUMIF(WaterCapital!$B$3:$B$21,"GH1",WaterCapital!D$3:D$21)</f>
        <v>0</v>
      </c>
      <c r="E248" s="8">
        <f>SUM(WaterCapital!E$3:E$21)-SUMIF(WaterCapital!$B$3:$B$21,"TY3",WaterCapital!E$3:E$21)-SUMIF(WaterCapital!$B$3:$B$21,"GR3",WaterCapital!E$3:E$21)-SUMIF(WaterCapital!$A$3:$A$21,"CR",WaterCapital!E$3:E$21)-SUMIF(WaterCapital!$B$3:$B$21,"GH1",WaterCapital!E$3:E$21)</f>
        <v>0</v>
      </c>
      <c r="F248" s="8">
        <f>SUM(WaterCapital!F$3:F$21)-SUMIF(WaterCapital!$B$3:$B$21,"TY3",WaterCapital!F$3:F$21)-SUMIF(WaterCapital!$B$3:$B$21,"GR3",WaterCapital!F$3:F$21)-SUMIF(WaterCapital!$A$3:$A$21,"CR",WaterCapital!F$3:F$21)-SUMIF(WaterCapital!$B$3:$B$21,"GH1",WaterCapital!F$3:F$21)</f>
        <v>0</v>
      </c>
      <c r="G248" s="8">
        <f>SUM(WaterCapital!G$3:G$21)-SUMIF(WaterCapital!$B$3:$B$21,"TY3",WaterCapital!G$3:G$21)-SUMIF(WaterCapital!$B$3:$B$21,"GR3",WaterCapital!G$3:G$21)-SUMIF(WaterCapital!$A$3:$A$21,"CR",WaterCapital!G$3:G$21)-SUMIF(WaterCapital!$B$3:$B$21,"GH1",WaterCapital!G$3:G$21)</f>
        <v>16782.212241381294</v>
      </c>
      <c r="H248" s="8">
        <f>SUM(WaterCapital!H$3:H$21)-SUMIF(WaterCapital!$B$3:$B$21,"TY3",WaterCapital!H$3:H$21)-SUMIF(WaterCapital!$B$3:$B$21,"GR3",WaterCapital!H$3:H$21)-SUMIF(WaterCapital!$A$3:$A$21,"CR",WaterCapital!H$3:H$21)-SUMIF(WaterCapital!$B$3:$B$21,"GH1",WaterCapital!H$3:H$21)</f>
        <v>23207.943233445498</v>
      </c>
      <c r="I248" s="8">
        <f>SUM(WaterCapital!I$3:I$21)-SUMIF(WaterCapital!$B$3:$B$21,"TY3",WaterCapital!I$3:I$21)-SUMIF(WaterCapital!$B$3:$B$21,"GR3",WaterCapital!I$3:I$21)-SUMIF(WaterCapital!$A$3:$A$21,"CR",WaterCapital!I$3:I$21)-SUMIF(WaterCapital!$B$3:$B$21,"GH1",WaterCapital!I$3:I$21)</f>
        <v>22011.135256248519</v>
      </c>
      <c r="J248" s="8">
        <f>SUM(WaterCapital!J$3:J$21)-SUMIF(WaterCapital!$B$3:$B$21,"TY3",WaterCapital!J$3:J$21)-SUMIF(WaterCapital!$B$3:$B$21,"GR3",WaterCapital!J$3:J$21)-SUMIF(WaterCapital!$A$3:$A$21,"CR",WaterCapital!J$3:J$21)-SUMIF(WaterCapital!$B$3:$B$21,"GH1",WaterCapital!J$3:J$21)</f>
        <v>20921.844014326656</v>
      </c>
      <c r="K248" s="8">
        <f>SUM(WaterCapital!K$3:K$21)-SUMIF(WaterCapital!$B$3:$B$21,"TY3",WaterCapital!K$3:K$21)-SUMIF(WaterCapital!$B$3:$B$21,"GR3",WaterCapital!K$3:K$21)-SUMIF(WaterCapital!$A$3:$A$21,"CR",WaterCapital!K$3:K$21)-SUMIF(WaterCapital!$B$3:$B$21,"GH1",WaterCapital!K$3:K$21)</f>
        <v>19926.256324040252</v>
      </c>
      <c r="L248" s="8">
        <f>SUM(WaterCapital!L$3:L$21)-SUMIF(WaterCapital!$B$3:$B$21,"TY3",WaterCapital!L$3:L$21)-SUMIF(WaterCapital!$B$3:$B$21,"GR3",WaterCapital!L$3:L$21)-SUMIF(WaterCapital!$A$3:$A$21,"CR",WaterCapital!L$3:L$21)-SUMIF(WaterCapital!$B$3:$B$21,"GH1",WaterCapital!L$3:L$21)</f>
        <v>19012.33822133869</v>
      </c>
      <c r="M248" s="8">
        <f>SUM(WaterCapital!M$3:M$21)-SUMIF(WaterCapital!$B$3:$B$21,"TY3",WaterCapital!M$3:M$21)-SUMIF(WaterCapital!$B$3:$B$21,"GR3",WaterCapital!M$3:M$21)-SUMIF(WaterCapital!$A$3:$A$21,"CR",WaterCapital!M$3:M$21)-SUMIF(WaterCapital!$B$3:$B$21,"GH1",WaterCapital!M$3:M$21)</f>
        <v>18129.049350150657</v>
      </c>
      <c r="N248" s="8">
        <f>SUM(WaterCapital!N$3:N$21)-SUMIF(WaterCapital!$B$3:$B$21,"TY3",WaterCapital!N$3:N$21)-SUMIF(WaterCapital!$B$3:$B$21,"GR3",WaterCapital!N$3:N$21)-SUMIF(WaterCapital!$A$3:$A$21,"CR",WaterCapital!N$3:N$21)-SUMIF(WaterCapital!$B$3:$B$21,"GH1",WaterCapital!N$3:N$21)</f>
        <v>17245.762478962621</v>
      </c>
      <c r="O248" s="8">
        <f>SUM(WaterCapital!O$3:O$21)-SUMIF(WaterCapital!$B$3:$B$21,"TY3",WaterCapital!O$3:O$21)-SUMIF(WaterCapital!$B$3:$B$21,"GR3",WaterCapital!O$3:O$21)-SUMIF(WaterCapital!$A$3:$A$21,"CR",WaterCapital!O$3:O$21)-SUMIF(WaterCapital!$B$3:$B$21,"GH1",WaterCapital!O$3:O$21)</f>
        <v>16362.471855428397</v>
      </c>
      <c r="P248" s="8">
        <f>SUM(WaterCapital!P$3:P$21)-SUMIF(WaterCapital!$B$3:$B$21,"TY3",WaterCapital!P$3:P$21)-SUMIF(WaterCapital!$B$3:$B$21,"GR3",WaterCapital!P$3:P$21)-SUMIF(WaterCapital!$A$3:$A$21,"CR",WaterCapital!P$3:P$21)-SUMIF(WaterCapital!$B$3:$B$21,"GH1",WaterCapital!P$3:P$21)</f>
        <v>15479.182984240355</v>
      </c>
      <c r="Q248" s="8">
        <f>SUM(WaterCapital!Q$3:Q$21)-SUMIF(WaterCapital!$B$3:$B$21,"TY3",WaterCapital!Q$3:Q$21)-SUMIF(WaterCapital!$B$3:$B$21,"GR3",WaterCapital!Q$3:Q$21)-SUMIF(WaterCapital!$A$3:$A$21,"CR",WaterCapital!Q$3:Q$21)-SUMIF(WaterCapital!$B$3:$B$21,"GH1",WaterCapital!Q$3:Q$21)</f>
        <v>14595.895113052327</v>
      </c>
      <c r="R248" s="8">
        <f>SUM(WaterCapital!R$3:R$21)-SUMIF(WaterCapital!$B$3:$B$21,"TY3",WaterCapital!R$3:R$21)-SUMIF(WaterCapital!$B$3:$B$21,"GR3",WaterCapital!R$3:R$21)-SUMIF(WaterCapital!$A$3:$A$21,"CR",WaterCapital!R$3:R$21)-SUMIF(WaterCapital!$B$3:$B$21,"GH1",WaterCapital!R$3:R$21)</f>
        <v>13712.605489518097</v>
      </c>
      <c r="S248" s="8">
        <f>SUM(WaterCapital!S$3:S$21)-SUMIF(WaterCapital!$B$3:$B$21,"TY3",WaterCapital!S$3:S$21)-SUMIF(WaterCapital!$B$3:$B$21,"GR3",WaterCapital!S$3:S$21)-SUMIF(WaterCapital!$A$3:$A$21,"CR",WaterCapital!S$3:S$21)-SUMIF(WaterCapital!$B$3:$B$21,"GH1",WaterCapital!S$3:S$21)</f>
        <v>12905.180182747239</v>
      </c>
      <c r="T248" s="8">
        <f>SUM(WaterCapital!T$3:T$21)-SUMIF(WaterCapital!$B$3:$B$21,"TY3",WaterCapital!T$3:T$21)-SUMIF(WaterCapital!$B$3:$B$21,"GR3",WaterCapital!T$3:T$21)-SUMIF(WaterCapital!$A$3:$A$21,"CR",WaterCapital!T$3:T$21)-SUMIF(WaterCapital!$B$3:$B$21,"GH1",WaterCapital!T$3:T$21)</f>
        <v>12360.082051968113</v>
      </c>
      <c r="U248" s="8">
        <f>SUM(WaterCapital!U$3:U$21)-SUMIF(WaterCapital!$B$3:$B$21,"TY3",WaterCapital!U$3:U$21)-SUMIF(WaterCapital!$B$3:$B$21,"GR3",WaterCapital!U$3:U$21)-SUMIF(WaterCapital!$A$3:$A$21,"CR",WaterCapital!U$3:U$21)-SUMIF(WaterCapital!$B$3:$B$21,"GH1",WaterCapital!U$3:U$21)</f>
        <v>12001.444285109745</v>
      </c>
      <c r="V248" s="8">
        <f>SUM(WaterCapital!V$3:V$21)-SUMIF(WaterCapital!$B$3:$B$21,"TY3",WaterCapital!V$3:V$21)-SUMIF(WaterCapital!$B$3:$B$21,"GR3",WaterCapital!V$3:V$21)-SUMIF(WaterCapital!$A$3:$A$21,"CR",WaterCapital!V$3:V$21)-SUMIF(WaterCapital!$B$3:$B$21,"GH1",WaterCapital!V$3:V$21)</f>
        <v>11642.807999034016</v>
      </c>
      <c r="W248" s="8">
        <f>SUM(WaterCapital!W$3:W$21)-SUMIF(WaterCapital!$B$3:$B$21,"TY3",WaterCapital!W$3:W$21)-SUMIF(WaterCapital!$B$3:$B$21,"GR3",WaterCapital!W$3:W$21)-SUMIF(WaterCapital!$A$3:$A$21,"CR",WaterCapital!W$3:W$21)-SUMIF(WaterCapital!$B$3:$B$21,"GH1",WaterCapital!W$3:W$21)</f>
        <v>11284.172479829451</v>
      </c>
      <c r="X248" s="8">
        <f>SUM(WaterCapital!X$3:X$21)-SUMIF(WaterCapital!$B$3:$B$21,"TY3",WaterCapital!X$3:X$21)-SUMIF(WaterCapital!$B$3:$B$21,"GR3",WaterCapital!X$3:X$21)-SUMIF(WaterCapital!$A$3:$A$21,"CR",WaterCapital!X$3:X$21)-SUMIF(WaterCapital!$B$3:$B$21,"GH1",WaterCapital!X$3:X$21)</f>
        <v>10925.536771253288</v>
      </c>
      <c r="Y248" s="8">
        <f>SUM(WaterCapital!Y$3:Y$21)-SUMIF(WaterCapital!$B$3:$B$21,"TY3",WaterCapital!Y$3:Y$21)-SUMIF(WaterCapital!$B$3:$B$21,"GR3",WaterCapital!Y$3:Y$21)-SUMIF(WaterCapital!$A$3:$A$21,"CR",WaterCapital!Y$3:Y$21)-SUMIF(WaterCapital!$B$3:$B$21,"GH1",WaterCapital!Y$3:Y$21)</f>
        <v>10566.89942689535</v>
      </c>
      <c r="Z248" s="8">
        <f>SUM(WaterCapital!Z$3:Z$21)-SUMIF(WaterCapital!$B$3:$B$21,"TY3",WaterCapital!Z$3:Z$21)-SUMIF(WaterCapital!$B$3:$B$21,"GR3",WaterCapital!Z$3:Z$21)-SUMIF(WaterCapital!$A$3:$A$21,"CR",WaterCapital!Z$3:Z$21)-SUMIF(WaterCapital!$B$3:$B$21,"GH1",WaterCapital!Z$3:Z$21)</f>
        <v>10208.262849408573</v>
      </c>
      <c r="AA248" s="8">
        <f>SUM(WaterCapital!AA$3:AA$21)-SUMIF(WaterCapital!$B$3:$B$21,"TY3",WaterCapital!AA$3:AA$21)-SUMIF(WaterCapital!$B$3:$B$21,"GR3",WaterCapital!AA$3:AA$21)-SUMIF(WaterCapital!$A$3:$A$21,"CR",WaterCapital!AA$3:AA$21)-SUMIF(WaterCapital!$B$3:$B$21,"GH1",WaterCapital!AA$3:AA$21)</f>
        <v>9849.6271991146186</v>
      </c>
      <c r="AB248" s="8">
        <f>SUM(WaterCapital!AB$3:AB$21)-SUMIF(WaterCapital!$B$3:$B$21,"TY3",WaterCapital!AB$3:AB$21)-SUMIF(WaterCapital!$B$3:$B$21,"GR3",WaterCapital!AB$3:AB$21)-SUMIF(WaterCapital!$A$3:$A$21,"CR",WaterCapital!AB$3:AB$21)-SUMIF(WaterCapital!$B$3:$B$21,"GH1",WaterCapital!AB$3:AB$21)</f>
        <v>9490.9904905384574</v>
      </c>
      <c r="AC248" s="8">
        <f>SUM(WaterCapital!AC$3:AC$21)-SUMIF(WaterCapital!$B$3:$B$21,"TY3",WaterCapital!AC$3:AC$21)-SUMIF(WaterCapital!$B$3:$B$21,"GR3",WaterCapital!AC$3:AC$21)-SUMIF(WaterCapital!$A$3:$A$21,"CR",WaterCapital!AC$3:AC$21)-SUMIF(WaterCapital!$B$3:$B$21,"GH1",WaterCapital!AC$3:AC$21)</f>
        <v>9132.3539713338923</v>
      </c>
      <c r="AD248" s="8">
        <f>SUM(WaterCapital!AD$3:AD$21)-SUMIF(WaterCapital!$B$3:$B$21,"TY3",WaterCapital!AD$3:AD$21)-SUMIF(WaterCapital!$B$3:$B$21,"GR3",WaterCapital!AD$3:AD$21)-SUMIF(WaterCapital!$A$3:$A$21,"CR",WaterCapital!AD$3:AD$21)-SUMIF(WaterCapital!$B$3:$B$21,"GH1",WaterCapital!AD$3:AD$21)</f>
        <v>8773.718321039938</v>
      </c>
      <c r="AE248" s="8">
        <f>SUM(WaterCapital!AE$3:AE$21)-SUMIF(WaterCapital!$B$3:$B$21,"TY3",WaterCapital!AE$3:AE$21)-SUMIF(WaterCapital!$B$3:$B$21,"GR3",WaterCapital!AE$3:AE$21)-SUMIF(WaterCapital!$A$3:$A$21,"CR",WaterCapital!AE$3:AE$21)-SUMIF(WaterCapital!$B$3:$B$21,"GH1",WaterCapital!AE$3:AE$21)</f>
        <v>8415.0836707459839</v>
      </c>
      <c r="AF248" s="8">
        <f>SUM(WaterCapital!AF$3:AF$21)-SUMIF(WaterCapital!$B$3:$B$21,"TY3",WaterCapital!AF$3:AF$21)-SUMIF(WaterCapital!$B$3:$B$21,"GR3",WaterCapital!AF$3:AF$21)-SUMIF(WaterCapital!$A$3:$A$21,"CR",WaterCapital!AF$3:AF$21)-SUMIF(WaterCapital!$B$3:$B$21,"GH1",WaterCapital!AF$3:AF$21)</f>
        <v>8056.4461515414205</v>
      </c>
      <c r="AG248" s="8">
        <f>SUM(WaterCapital!AG$3:AG$21)-SUMIF(WaterCapital!$B$3:$B$21,"TY3",WaterCapital!AG$3:AG$21)-SUMIF(WaterCapital!$B$3:$B$21,"GR3",WaterCapital!AG$3:AG$21)-SUMIF(WaterCapital!$A$3:$A$21,"CR",WaterCapital!AG$3:AG$21)-SUMIF(WaterCapital!$B$3:$B$21,"GH1",WaterCapital!AG$3:AG$21)</f>
        <v>5279.478075157057</v>
      </c>
    </row>
    <row r="249" spans="2:33" x14ac:dyDescent="0.3">
      <c r="B249" s="24" t="str">
        <f t="shared" si="127"/>
        <v>Retire TY GR and CR</v>
      </c>
      <c r="C249" s="23">
        <f t="shared" si="126"/>
        <v>177.44848201636265</v>
      </c>
      <c r="D249" s="8">
        <f>SUM(WaterCapital!D$3:D$21)-SUMIF(WaterCapital!$B$3:$B$21,"TY3",WaterCapital!D$3:D$21)-SUMIF(WaterCapital!$A$3:$A$21,"GR",WaterCapital!D$3:D$21)-SUMIF(WaterCapital!$A$3:$A$21,"CR",WaterCapital!D$3:D$21)</f>
        <v>0</v>
      </c>
      <c r="E249" s="8">
        <f>SUM(WaterCapital!E$3:E$21)-SUMIF(WaterCapital!$B$3:$B$21,"TY3",WaterCapital!E$3:E$21)-SUMIF(WaterCapital!$A$3:$A$21,"GR",WaterCapital!E$3:E$21)-SUMIF(WaterCapital!$A$3:$A$21,"CR",WaterCapital!E$3:E$21)</f>
        <v>0</v>
      </c>
      <c r="F249" s="8">
        <f>SUM(WaterCapital!F$3:F$21)-SUMIF(WaterCapital!$B$3:$B$21,"TY3",WaterCapital!F$3:F$21)-SUMIF(WaterCapital!$A$3:$A$21,"GR",WaterCapital!F$3:F$21)-SUMIF(WaterCapital!$A$3:$A$21,"CR",WaterCapital!F$3:F$21)</f>
        <v>0</v>
      </c>
      <c r="G249" s="8">
        <f>SUM(WaterCapital!G$3:G$21)-SUMIF(WaterCapital!$B$3:$B$21,"TY3",WaterCapital!G$3:G$21)-SUMIF(WaterCapital!$A$3:$A$21,"GR",WaterCapital!G$3:G$21)-SUMIF(WaterCapital!$A$3:$A$21,"CR",WaterCapital!G$3:G$21)</f>
        <v>17424.858</v>
      </c>
      <c r="H249" s="8">
        <f>SUM(WaterCapital!H$3:H$21)-SUMIF(WaterCapital!$B$3:$B$21,"TY3",WaterCapital!H$3:H$21)-SUMIF(WaterCapital!$A$3:$A$21,"GR",WaterCapital!H$3:H$21)-SUMIF(WaterCapital!$A$3:$A$21,"CR",WaterCapital!H$3:H$21)</f>
        <v>23992.9</v>
      </c>
      <c r="I249" s="8">
        <f>SUM(WaterCapital!I$3:I$21)-SUMIF(WaterCapital!$B$3:$B$21,"TY3",WaterCapital!I$3:I$21)-SUMIF(WaterCapital!$A$3:$A$21,"GR",WaterCapital!I$3:I$21)-SUMIF(WaterCapital!$A$3:$A$21,"CR",WaterCapital!I$3:I$21)</f>
        <v>22761.312999999998</v>
      </c>
      <c r="J249" s="8">
        <f>SUM(WaterCapital!J$3:J$21)-SUMIF(WaterCapital!$B$3:$B$21,"TY3",WaterCapital!J$3:J$21)-SUMIF(WaterCapital!$A$3:$A$21,"GR",WaterCapital!J$3:J$21)-SUMIF(WaterCapital!$A$3:$A$21,"CR",WaterCapital!J$3:J$21)</f>
        <v>21640.25</v>
      </c>
      <c r="K249" s="8">
        <f>SUM(WaterCapital!K$3:K$21)-SUMIF(WaterCapital!$B$3:$B$21,"TY3",WaterCapital!K$3:K$21)-SUMIF(WaterCapital!$A$3:$A$21,"GR",WaterCapital!K$3:K$21)-SUMIF(WaterCapital!$A$3:$A$21,"CR",WaterCapital!K$3:K$21)</f>
        <v>20615.590000000004</v>
      </c>
      <c r="L249" s="8">
        <f>SUM(WaterCapital!L$3:L$21)-SUMIF(WaterCapital!$B$3:$B$21,"TY3",WaterCapital!L$3:L$21)-SUMIF(WaterCapital!$A$3:$A$21,"GR",WaterCapital!L$3:L$21)-SUMIF(WaterCapital!$A$3:$A$21,"CR",WaterCapital!L$3:L$21)</f>
        <v>19675.020000000004</v>
      </c>
      <c r="M249" s="8">
        <f>SUM(WaterCapital!M$3:M$21)-SUMIF(WaterCapital!$B$3:$B$21,"TY3",WaterCapital!M$3:M$21)-SUMIF(WaterCapital!$A$3:$A$21,"GR",WaterCapital!M$3:M$21)-SUMIF(WaterCapital!$A$3:$A$21,"CR",WaterCapital!M$3:M$21)</f>
        <v>18767.550000000003</v>
      </c>
      <c r="N249" s="8">
        <f>SUM(WaterCapital!N$3:N$21)-SUMIF(WaterCapital!$B$3:$B$21,"TY3",WaterCapital!N$3:N$21)-SUMIF(WaterCapital!$A$3:$A$21,"GR",WaterCapital!N$3:N$21)-SUMIF(WaterCapital!$A$3:$A$21,"CR",WaterCapital!N$3:N$21)</f>
        <v>17860.081999999999</v>
      </c>
      <c r="O249" s="8">
        <f>SUM(WaterCapital!O$3:O$21)-SUMIF(WaterCapital!$B$3:$B$21,"TY3",WaterCapital!O$3:O$21)-SUMIF(WaterCapital!$A$3:$A$21,"GR",WaterCapital!O$3:O$21)-SUMIF(WaterCapital!$A$3:$A$21,"CR",WaterCapital!O$3:O$21)</f>
        <v>16952.610000000004</v>
      </c>
      <c r="P249" s="8">
        <f>SUM(WaterCapital!P$3:P$21)-SUMIF(WaterCapital!$B$3:$B$21,"TY3",WaterCapital!P$3:P$21)-SUMIF(WaterCapital!$A$3:$A$21,"GR",WaterCapital!P$3:P$21)-SUMIF(WaterCapital!$A$3:$A$21,"CR",WaterCapital!P$3:P$21)</f>
        <v>16045.14</v>
      </c>
      <c r="Q249" s="8">
        <f>SUM(WaterCapital!Q$3:Q$21)-SUMIF(WaterCapital!$B$3:$B$21,"TY3",WaterCapital!Q$3:Q$21)-SUMIF(WaterCapital!$A$3:$A$21,"GR",WaterCapital!Q$3:Q$21)-SUMIF(WaterCapital!$A$3:$A$21,"CR",WaterCapital!Q$3:Q$21)</f>
        <v>15137.671000000002</v>
      </c>
      <c r="R249" s="8">
        <f>SUM(WaterCapital!R$3:R$21)-SUMIF(WaterCapital!$B$3:$B$21,"TY3",WaterCapital!R$3:R$21)-SUMIF(WaterCapital!$A$3:$A$21,"GR",WaterCapital!R$3:R$21)-SUMIF(WaterCapital!$A$3:$A$21,"CR",WaterCapital!R$3:R$21)</f>
        <v>14230.200000000004</v>
      </c>
      <c r="S249" s="8">
        <f>SUM(WaterCapital!S$3:S$21)-SUMIF(WaterCapital!$B$3:$B$21,"TY3",WaterCapital!S$3:S$21)-SUMIF(WaterCapital!$A$3:$A$21,"GR",WaterCapital!S$3:S$21)-SUMIF(WaterCapital!$A$3:$A$21,"CR",WaterCapital!S$3:S$21)</f>
        <v>13384.986999999999</v>
      </c>
      <c r="T249" s="8">
        <f>SUM(WaterCapital!T$3:T$21)-SUMIF(WaterCapital!$B$3:$B$21,"TY3",WaterCapital!T$3:T$21)-SUMIF(WaterCapital!$A$3:$A$21,"GR",WaterCapital!T$3:T$21)-SUMIF(WaterCapital!$A$3:$A$21,"CR",WaterCapital!T$3:T$21)</f>
        <v>12810.804999999995</v>
      </c>
      <c r="U249" s="8">
        <f>SUM(WaterCapital!U$3:U$21)-SUMIF(WaterCapital!$B$3:$B$21,"TY3",WaterCapital!U$3:U$21)-SUMIF(WaterCapital!$A$3:$A$21,"GR",WaterCapital!U$3:U$21)-SUMIF(WaterCapital!$A$3:$A$21,"CR",WaterCapital!U$3:U$21)</f>
        <v>12445.394</v>
      </c>
      <c r="V249" s="8">
        <f>SUM(WaterCapital!V$3:V$21)-SUMIF(WaterCapital!$B$3:$B$21,"TY3",WaterCapital!V$3:V$21)-SUMIF(WaterCapital!$A$3:$A$21,"GR",WaterCapital!V$3:V$21)-SUMIF(WaterCapital!$A$3:$A$21,"CR",WaterCapital!V$3:V$21)</f>
        <v>12079.984000000002</v>
      </c>
      <c r="W249" s="8">
        <f>SUM(WaterCapital!W$3:W$21)-SUMIF(WaterCapital!$B$3:$B$21,"TY3",WaterCapital!W$3:W$21)-SUMIF(WaterCapital!$A$3:$A$21,"GR",WaterCapital!W$3:W$21)-SUMIF(WaterCapital!$A$3:$A$21,"CR",WaterCapital!W$3:W$21)</f>
        <v>11714.575000000001</v>
      </c>
      <c r="X249" s="8">
        <f>SUM(WaterCapital!X$3:X$21)-SUMIF(WaterCapital!$B$3:$B$21,"TY3",WaterCapital!X$3:X$21)-SUMIF(WaterCapital!$A$3:$A$21,"GR",WaterCapital!X$3:X$21)-SUMIF(WaterCapital!$A$3:$A$21,"CR",WaterCapital!X$3:X$21)</f>
        <v>11349.166000000001</v>
      </c>
      <c r="Y249" s="8">
        <f>SUM(WaterCapital!Y$3:Y$21)-SUMIF(WaterCapital!$B$3:$B$21,"TY3",WaterCapital!Y$3:Y$21)-SUMIF(WaterCapital!$A$3:$A$21,"GR",WaterCapital!Y$3:Y$21)-SUMIF(WaterCapital!$A$3:$A$21,"CR",WaterCapital!Y$3:Y$21)</f>
        <v>10983.755000000005</v>
      </c>
      <c r="Z249" s="8">
        <f>SUM(WaterCapital!Z$3:Z$21)-SUMIF(WaterCapital!$B$3:$B$21,"TY3",WaterCapital!Z$3:Z$21)-SUMIF(WaterCapital!$A$3:$A$21,"GR",WaterCapital!Z$3:Z$21)-SUMIF(WaterCapital!$A$3:$A$21,"CR",WaterCapital!Z$3:Z$21)</f>
        <v>10618.344999999999</v>
      </c>
      <c r="AA249" s="8">
        <f>SUM(WaterCapital!AA$3:AA$21)-SUMIF(WaterCapital!$B$3:$B$21,"TY3",WaterCapital!AA$3:AA$21)-SUMIF(WaterCapital!$A$3:$A$21,"GR",WaterCapital!AA$3:AA$21)-SUMIF(WaterCapital!$A$3:$A$21,"CR",WaterCapital!AA$3:AA$21)</f>
        <v>10252.936</v>
      </c>
      <c r="AB249" s="8">
        <f>SUM(WaterCapital!AB$3:AB$21)-SUMIF(WaterCapital!$B$3:$B$21,"TY3",WaterCapital!AB$3:AB$21)-SUMIF(WaterCapital!$A$3:$A$21,"GR",WaterCapital!AB$3:AB$21)-SUMIF(WaterCapital!$A$3:$A$21,"CR",WaterCapital!AB$3:AB$21)</f>
        <v>9887.5259999999998</v>
      </c>
      <c r="AC249" s="8">
        <f>SUM(WaterCapital!AC$3:AC$21)-SUMIF(WaterCapital!$B$3:$B$21,"TY3",WaterCapital!AC$3:AC$21)-SUMIF(WaterCapital!$A$3:$A$21,"GR",WaterCapital!AC$3:AC$21)-SUMIF(WaterCapital!$A$3:$A$21,"CR",WaterCapital!AC$3:AC$21)</f>
        <v>9522.116</v>
      </c>
      <c r="AD249" s="8">
        <f>SUM(WaterCapital!AD$3:AD$21)-SUMIF(WaterCapital!$B$3:$B$21,"TY3",WaterCapital!AD$3:AD$21)-SUMIF(WaterCapital!$A$3:$A$21,"GR",WaterCapital!AD$3:AD$21)-SUMIF(WaterCapital!$A$3:$A$21,"CR",WaterCapital!AD$3:AD$21)</f>
        <v>9156.7070000000003</v>
      </c>
      <c r="AE249" s="8">
        <f>SUM(WaterCapital!AE$3:AE$21)-SUMIF(WaterCapital!$B$3:$B$21,"TY3",WaterCapital!AE$3:AE$21)-SUMIF(WaterCapital!$A$3:$A$21,"GR",WaterCapital!AE$3:AE$21)-SUMIF(WaterCapital!$A$3:$A$21,"CR",WaterCapital!AE$3:AE$21)</f>
        <v>8791.2990000000009</v>
      </c>
      <c r="AF249" s="8">
        <f>SUM(WaterCapital!AF$3:AF$21)-SUMIF(WaterCapital!$B$3:$B$21,"TY3",WaterCapital!AF$3:AF$21)-SUMIF(WaterCapital!$A$3:$A$21,"GR",WaterCapital!AF$3:AF$21)-SUMIF(WaterCapital!$A$3:$A$21,"CR",WaterCapital!AF$3:AF$21)</f>
        <v>8425.8880000000008</v>
      </c>
      <c r="AG249" s="8">
        <f>SUM(WaterCapital!AG$3:AG$21)-SUMIF(WaterCapital!$B$3:$B$21,"TY3",WaterCapital!AG$3:AG$21)-SUMIF(WaterCapital!$A$3:$A$21,"GR",WaterCapital!AG$3:AG$21)-SUMIF(WaterCapital!$A$3:$A$21,"CR",WaterCapital!AG$3:AG$21)</f>
        <v>5642.1466321918006</v>
      </c>
    </row>
    <row r="250" spans="2:33" x14ac:dyDescent="0.3">
      <c r="B250" s="24" t="str">
        <f t="shared" si="127"/>
        <v>Retire TY GR CR and MC4</v>
      </c>
      <c r="C250" s="23">
        <f t="shared" si="126"/>
        <v>157.36534308749461</v>
      </c>
      <c r="D250" s="8">
        <f>SUM(WaterCapital!D$3:D$21)-SUMIF(WaterCapital!$B$3:$B$21,"TY3",WaterCapital!D$3:D$21)-SUMIF(WaterCapital!$A$3:$A$21,"GR",WaterCapital!D$3:D$21)-SUMIF(WaterCapital!$A$3:$A$21,"CR",WaterCapital!D$3:D$21)-SUMIF(WaterCapital!$B$3:$B$21,"MC4",WaterCapital!D$3:D$21)</f>
        <v>0</v>
      </c>
      <c r="E250" s="8">
        <f>SUM(WaterCapital!E$3:E$21)-SUMIF(WaterCapital!$B$3:$B$21,"TY3",WaterCapital!E$3:E$21)-SUMIF(WaterCapital!$A$3:$A$21,"GR",WaterCapital!E$3:E$21)-SUMIF(WaterCapital!$A$3:$A$21,"CR",WaterCapital!E$3:E$21)-SUMIF(WaterCapital!$B$3:$B$21,"MC4",WaterCapital!E$3:E$21)</f>
        <v>0</v>
      </c>
      <c r="F250" s="8">
        <f>SUM(WaterCapital!F$3:F$21)-SUMIF(WaterCapital!$B$3:$B$21,"TY3",WaterCapital!F$3:F$21)-SUMIF(WaterCapital!$A$3:$A$21,"GR",WaterCapital!F$3:F$21)-SUMIF(WaterCapital!$A$3:$A$21,"CR",WaterCapital!F$3:F$21)-SUMIF(WaterCapital!$B$3:$B$21,"MC4",WaterCapital!F$3:F$21)</f>
        <v>0</v>
      </c>
      <c r="G250" s="8">
        <f>SUM(WaterCapital!G$3:G$21)-SUMIF(WaterCapital!$B$3:$B$21,"TY3",WaterCapital!G$3:G$21)-SUMIF(WaterCapital!$A$3:$A$21,"GR",WaterCapital!G$3:G$21)-SUMIF(WaterCapital!$A$3:$A$21,"CR",WaterCapital!G$3:G$21)-SUMIF(WaterCapital!$B$3:$B$21,"MC4",WaterCapital!G$3:G$21)</f>
        <v>15512.331684782608</v>
      </c>
      <c r="H250" s="8">
        <f>SUM(WaterCapital!H$3:H$21)-SUMIF(WaterCapital!$B$3:$B$21,"TY3",WaterCapital!H$3:H$21)-SUMIF(WaterCapital!$A$3:$A$21,"GR",WaterCapital!H$3:H$21)-SUMIF(WaterCapital!$A$3:$A$21,"CR",WaterCapital!H$3:H$21)-SUMIF(WaterCapital!$B$3:$B$21,"MC4",WaterCapital!H$3:H$21)</f>
        <v>21200.585422554348</v>
      </c>
      <c r="I250" s="8">
        <f>SUM(WaterCapital!I$3:I$21)-SUMIF(WaterCapital!$B$3:$B$21,"TY3",WaterCapital!I$3:I$21)-SUMIF(WaterCapital!$A$3:$A$21,"GR",WaterCapital!I$3:I$21)-SUMIF(WaterCapital!$A$3:$A$21,"CR",WaterCapital!I$3:I$21)-SUMIF(WaterCapital!$B$3:$B$21,"MC4",WaterCapital!I$3:I$21)</f>
        <v>20112.841466711954</v>
      </c>
      <c r="J250" s="8">
        <f>SUM(WaterCapital!J$3:J$21)-SUMIF(WaterCapital!$B$3:$B$21,"TY3",WaterCapital!J$3:J$21)-SUMIF(WaterCapital!$A$3:$A$21,"GR",WaterCapital!J$3:J$21)-SUMIF(WaterCapital!$A$3:$A$21,"CR",WaterCapital!J$3:J$21)-SUMIF(WaterCapital!$B$3:$B$21,"MC4",WaterCapital!J$3:J$21)</f>
        <v>19123.949269021738</v>
      </c>
      <c r="K250" s="8">
        <f>SUM(WaterCapital!K$3:K$21)-SUMIF(WaterCapital!$B$3:$B$21,"TY3",WaterCapital!K$3:K$21)-SUMIF(WaterCapital!$A$3:$A$21,"GR",WaterCapital!K$3:K$21)-SUMIF(WaterCapital!$A$3:$A$21,"CR",WaterCapital!K$3:K$21)-SUMIF(WaterCapital!$B$3:$B$21,"MC4",WaterCapital!K$3:K$21)</f>
        <v>18221.247021739135</v>
      </c>
      <c r="L250" s="8">
        <f>SUM(WaterCapital!L$3:L$21)-SUMIF(WaterCapital!$B$3:$B$21,"TY3",WaterCapital!L$3:L$21)-SUMIF(WaterCapital!$A$3:$A$21,"GR",WaterCapital!L$3:L$21)-SUMIF(WaterCapital!$A$3:$A$21,"CR",WaterCapital!L$3:L$21)-SUMIF(WaterCapital!$B$3:$B$21,"MC4",WaterCapital!L$3:L$21)</f>
        <v>17393.698153532612</v>
      </c>
      <c r="M250" s="8">
        <f>SUM(WaterCapital!M$3:M$21)-SUMIF(WaterCapital!$B$3:$B$21,"TY3",WaterCapital!M$3:M$21)-SUMIF(WaterCapital!$A$3:$A$21,"GR",WaterCapital!M$3:M$21)-SUMIF(WaterCapital!$A$3:$A$21,"CR",WaterCapital!M$3:M$21)-SUMIF(WaterCapital!$B$3:$B$21,"MC4",WaterCapital!M$3:M$21)</f>
        <v>16595.079099864131</v>
      </c>
      <c r="N250" s="8">
        <f>SUM(WaterCapital!N$3:N$21)-SUMIF(WaterCapital!$B$3:$B$21,"TY3",WaterCapital!N$3:N$21)-SUMIF(WaterCapital!$A$3:$A$21,"GR",WaterCapital!N$3:N$21)-SUMIF(WaterCapital!$A$3:$A$21,"CR",WaterCapital!N$3:N$21)-SUMIF(WaterCapital!$B$3:$B$21,"MC4",WaterCapital!N$3:N$21)</f>
        <v>15796.461722146738</v>
      </c>
      <c r="O250" s="8">
        <f>SUM(WaterCapital!O$3:O$21)-SUMIF(WaterCapital!$B$3:$B$21,"TY3",WaterCapital!O$3:O$21)-SUMIF(WaterCapital!$A$3:$A$21,"GR",WaterCapital!O$3:O$21)-SUMIF(WaterCapital!$A$3:$A$21,"CR",WaterCapital!O$3:O$21)-SUMIF(WaterCapital!$B$3:$B$21,"MC4",WaterCapital!O$3:O$21)</f>
        <v>14997.840668478264</v>
      </c>
      <c r="P250" s="8">
        <f>SUM(WaterCapital!P$3:P$21)-SUMIF(WaterCapital!$B$3:$B$21,"TY3",WaterCapital!P$3:P$21)-SUMIF(WaterCapital!$A$3:$A$21,"GR",WaterCapital!P$3:P$21)-SUMIF(WaterCapital!$A$3:$A$21,"CR",WaterCapital!P$3:P$21)-SUMIF(WaterCapital!$B$3:$B$21,"MC4",WaterCapital!P$3:P$21)</f>
        <v>14199.221614809781</v>
      </c>
      <c r="Q250" s="8">
        <f>SUM(WaterCapital!Q$3:Q$21)-SUMIF(WaterCapital!$B$3:$B$21,"TY3",WaterCapital!Q$3:Q$21)-SUMIF(WaterCapital!$A$3:$A$21,"GR",WaterCapital!Q$3:Q$21)-SUMIF(WaterCapital!$A$3:$A$21,"CR",WaterCapital!Q$3:Q$21)-SUMIF(WaterCapital!$B$3:$B$21,"MC4",WaterCapital!Q$3:Q$21)</f>
        <v>13400.603237092393</v>
      </c>
      <c r="R250" s="8">
        <f>SUM(WaterCapital!R$3:R$21)-SUMIF(WaterCapital!$B$3:$B$21,"TY3",WaterCapital!R$3:R$21)-SUMIF(WaterCapital!$A$3:$A$21,"GR",WaterCapital!R$3:R$21)-SUMIF(WaterCapital!$A$3:$A$21,"CR",WaterCapital!R$3:R$21)-SUMIF(WaterCapital!$B$3:$B$21,"MC4",WaterCapital!R$3:R$21)</f>
        <v>12601.983183423918</v>
      </c>
      <c r="S250" s="8">
        <f>SUM(WaterCapital!S$3:S$21)-SUMIF(WaterCapital!$B$3:$B$21,"TY3",WaterCapital!S$3:S$21)-SUMIF(WaterCapital!$A$3:$A$21,"GR",WaterCapital!S$3:S$21)-SUMIF(WaterCapital!$A$3:$A$21,"CR",WaterCapital!S$3:S$21)-SUMIF(WaterCapital!$B$3:$B$21,"MC4",WaterCapital!S$3:S$21)</f>
        <v>11865.621129755435</v>
      </c>
      <c r="T250" s="8">
        <f>SUM(WaterCapital!T$3:T$21)-SUMIF(WaterCapital!$B$3:$B$21,"TY3",WaterCapital!T$3:T$21)-SUMIF(WaterCapital!$A$3:$A$21,"GR",WaterCapital!T$3:T$21)-SUMIF(WaterCapital!$A$3:$A$21,"CR",WaterCapital!T$3:T$21)-SUMIF(WaterCapital!$B$3:$B$21,"MC4",WaterCapital!T$3:T$21)</f>
        <v>11371.096833559777</v>
      </c>
      <c r="U250" s="8">
        <f>SUM(WaterCapital!U$3:U$21)-SUMIF(WaterCapital!$B$3:$B$21,"TY3",WaterCapital!U$3:U$21)-SUMIF(WaterCapital!$A$3:$A$21,"GR",WaterCapital!U$3:U$21)-SUMIF(WaterCapital!$A$3:$A$21,"CR",WaterCapital!U$3:U$21)-SUMIF(WaterCapital!$B$3:$B$21,"MC4",WaterCapital!U$3:U$21)</f>
        <v>11056.151591032609</v>
      </c>
      <c r="V250" s="8">
        <f>SUM(WaterCapital!V$3:V$21)-SUMIF(WaterCapital!$B$3:$B$21,"TY3",WaterCapital!V$3:V$21)-SUMIF(WaterCapital!$A$3:$A$21,"GR",WaterCapital!V$3:V$21)-SUMIF(WaterCapital!$A$3:$A$21,"CR",WaterCapital!V$3:V$21)-SUMIF(WaterCapital!$B$3:$B$21,"MC4",WaterCapital!V$3:V$21)</f>
        <v>10741.207024456524</v>
      </c>
      <c r="W250" s="8">
        <f>SUM(WaterCapital!W$3:W$21)-SUMIF(WaterCapital!$B$3:$B$21,"TY3",WaterCapital!W$3:W$21)-SUMIF(WaterCapital!$A$3:$A$21,"GR",WaterCapital!W$3:W$21)-SUMIF(WaterCapital!$A$3:$A$21,"CR",WaterCapital!W$3:W$21)-SUMIF(WaterCapital!$B$3:$B$21,"MC4",WaterCapital!W$3:W$21)</f>
        <v>10426.263133831522</v>
      </c>
      <c r="X250" s="8">
        <f>SUM(WaterCapital!X$3:X$21)-SUMIF(WaterCapital!$B$3:$B$21,"TY3",WaterCapital!X$3:X$21)-SUMIF(WaterCapital!$A$3:$A$21,"GR",WaterCapital!X$3:X$21)-SUMIF(WaterCapital!$A$3:$A$21,"CR",WaterCapital!X$3:X$21)-SUMIF(WaterCapital!$B$3:$B$21,"MC4",WaterCapital!X$3:X$21)</f>
        <v>10111.319567255436</v>
      </c>
      <c r="Y250" s="8">
        <f>SUM(WaterCapital!Y$3:Y$21)-SUMIF(WaterCapital!$B$3:$B$21,"TY3",WaterCapital!Y$3:Y$21)-SUMIF(WaterCapital!$A$3:$A$21,"GR",WaterCapital!Y$3:Y$21)-SUMIF(WaterCapital!$A$3:$A$21,"CR",WaterCapital!Y$3:Y$21)-SUMIF(WaterCapital!$B$3:$B$21,"MC4",WaterCapital!Y$3:Y$21)</f>
        <v>9796.3743247282655</v>
      </c>
      <c r="Z250" s="8">
        <f>SUM(WaterCapital!Z$3:Z$21)-SUMIF(WaterCapital!$B$3:$B$21,"TY3",WaterCapital!Z$3:Z$21)-SUMIF(WaterCapital!$A$3:$A$21,"GR",WaterCapital!Z$3:Z$21)-SUMIF(WaterCapital!$A$3:$A$21,"CR",WaterCapital!Z$3:Z$21)-SUMIF(WaterCapital!$B$3:$B$21,"MC4",WaterCapital!Z$3:Z$21)</f>
        <v>9481.4294341032601</v>
      </c>
      <c r="AA250" s="8">
        <f>SUM(WaterCapital!AA$3:AA$21)-SUMIF(WaterCapital!$B$3:$B$21,"TY3",WaterCapital!AA$3:AA$21)-SUMIF(WaterCapital!$A$3:$A$21,"GR",WaterCapital!AA$3:AA$21)-SUMIF(WaterCapital!$A$3:$A$21,"CR",WaterCapital!AA$3:AA$21)-SUMIF(WaterCapital!$B$3:$B$21,"MC4",WaterCapital!AA$3:AA$21)</f>
        <v>9166.4858675271735</v>
      </c>
      <c r="AB250" s="8">
        <f>SUM(WaterCapital!AB$3:AB$21)-SUMIF(WaterCapital!$B$3:$B$21,"TY3",WaterCapital!AB$3:AB$21)-SUMIF(WaterCapital!$A$3:$A$21,"GR",WaterCapital!AB$3:AB$21)-SUMIF(WaterCapital!$A$3:$A$21,"CR",WaterCapital!AB$3:AB$21)-SUMIF(WaterCapital!$B$3:$B$21,"MC4",WaterCapital!AB$3:AB$21)</f>
        <v>8851.5413009510867</v>
      </c>
      <c r="AC250" s="8">
        <f>SUM(WaterCapital!AC$3:AC$21)-SUMIF(WaterCapital!$B$3:$B$21,"TY3",WaterCapital!AC$3:AC$21)-SUMIF(WaterCapital!$A$3:$A$21,"GR",WaterCapital!AC$3:AC$21)-SUMIF(WaterCapital!$A$3:$A$21,"CR",WaterCapital!AC$3:AC$21)-SUMIF(WaterCapital!$B$3:$B$21,"MC4",WaterCapital!AC$3:AC$21)</f>
        <v>8536.5967343749999</v>
      </c>
      <c r="AD250" s="8">
        <f>SUM(WaterCapital!AD$3:AD$21)-SUMIF(WaterCapital!$B$3:$B$21,"TY3",WaterCapital!AD$3:AD$21)-SUMIF(WaterCapital!$A$3:$A$21,"GR",WaterCapital!AD$3:AD$21)-SUMIF(WaterCapital!$A$3:$A$21,"CR",WaterCapital!AD$3:AD$21)-SUMIF(WaterCapital!$B$3:$B$21,"MC4",WaterCapital!AD$3:AD$21)</f>
        <v>8221.6531677989133</v>
      </c>
      <c r="AE250" s="8">
        <f>SUM(WaterCapital!AE$3:AE$21)-SUMIF(WaterCapital!$B$3:$B$21,"TY3",WaterCapital!AE$3:AE$21)-SUMIF(WaterCapital!$A$3:$A$21,"GR",WaterCapital!AE$3:AE$21)-SUMIF(WaterCapital!$A$3:$A$21,"CR",WaterCapital!AE$3:AE$21)-SUMIF(WaterCapital!$B$3:$B$21,"MC4",WaterCapital!AE$3:AE$21)</f>
        <v>7906.7102771739137</v>
      </c>
      <c r="AF250" s="8">
        <f>SUM(WaterCapital!AF$3:AF$21)-SUMIF(WaterCapital!$B$3:$B$21,"TY3",WaterCapital!AF$3:AF$21)-SUMIF(WaterCapital!$A$3:$A$21,"GR",WaterCapital!AF$3:AF$21)-SUMIF(WaterCapital!$A$3:$A$21,"CR",WaterCapital!AF$3:AF$21)-SUMIF(WaterCapital!$B$3:$B$21,"MC4",WaterCapital!AF$3:AF$21)</f>
        <v>7591.7647105978267</v>
      </c>
      <c r="AG250" s="8">
        <f>SUM(WaterCapital!AG$3:AG$21)-SUMIF(WaterCapital!$B$3:$B$21,"TY3",WaterCapital!AG$3:AG$21)-SUMIF(WaterCapital!$A$3:$A$21,"GR",WaterCapital!AG$3:AG$21)-SUMIF(WaterCapital!$A$3:$A$21,"CR",WaterCapital!AG$3:AG$21)-SUMIF(WaterCapital!$B$3:$B$21,"MC4",WaterCapital!AG$3:AG$21)</f>
        <v>5642.1465893551913</v>
      </c>
    </row>
    <row r="251" spans="2:33" x14ac:dyDescent="0.3">
      <c r="B251" s="24" t="str">
        <f t="shared" si="127"/>
        <v>Retire TY GR CR and TC1</v>
      </c>
      <c r="C251" s="23">
        <f t="shared" si="126"/>
        <v>169.79023687193973</v>
      </c>
      <c r="D251" s="8">
        <f>SUM(WaterCapital!D$3:D$21)-SUMIF(WaterCapital!$B$3:$B$21,"TY3",WaterCapital!D$3:D$21)-SUMIF(WaterCapital!$A$3:$A$21,"GR",WaterCapital!D$3:D$21)-SUMIF(WaterCapital!$A$3:$A$21,"CR",WaterCapital!D$3:D$21)-SUMIF(WaterCapital!$B$3:$B$21,"TC1",WaterCapital!D$3:D$21)</f>
        <v>0</v>
      </c>
      <c r="E251" s="8">
        <f>SUM(WaterCapital!E$3:E$21)-SUMIF(WaterCapital!$B$3:$B$21,"TY3",WaterCapital!E$3:E$21)-SUMIF(WaterCapital!$A$3:$A$21,"GR",WaterCapital!E$3:E$21)-SUMIF(WaterCapital!$A$3:$A$21,"CR",WaterCapital!E$3:E$21)-SUMIF(WaterCapital!$B$3:$B$21,"TC1",WaterCapital!E$3:E$21)</f>
        <v>0</v>
      </c>
      <c r="F251" s="8">
        <f>SUM(WaterCapital!F$3:F$21)-SUMIF(WaterCapital!$B$3:$B$21,"TY3",WaterCapital!F$3:F$21)-SUMIF(WaterCapital!$A$3:$A$21,"GR",WaterCapital!F$3:F$21)-SUMIF(WaterCapital!$A$3:$A$21,"CR",WaterCapital!F$3:F$21)-SUMIF(WaterCapital!$B$3:$B$21,"TC1",WaterCapital!F$3:F$21)</f>
        <v>0</v>
      </c>
      <c r="G251" s="8">
        <f>SUM(WaterCapital!G$3:G$21)-SUMIF(WaterCapital!$B$3:$B$21,"TY3",WaterCapital!G$3:G$21)-SUMIF(WaterCapital!$A$3:$A$21,"GR",WaterCapital!G$3:G$21)-SUMIF(WaterCapital!$A$3:$A$21,"CR",WaterCapital!G$3:G$21)-SUMIF(WaterCapital!$B$3:$B$21,"TC1",WaterCapital!G$3:G$21)</f>
        <v>16654.89608690987</v>
      </c>
      <c r="H251" s="8">
        <f>SUM(WaterCapital!H$3:H$21)-SUMIF(WaterCapital!$B$3:$B$21,"TY3",WaterCapital!H$3:H$21)-SUMIF(WaterCapital!$A$3:$A$21,"GR",WaterCapital!H$3:H$21)-SUMIF(WaterCapital!$A$3:$A$21,"CR",WaterCapital!H$3:H$21)-SUMIF(WaterCapital!$B$3:$B$21,"TC1",WaterCapital!H$3:H$21)</f>
        <v>22984.89372424893</v>
      </c>
      <c r="I251" s="8">
        <f>SUM(WaterCapital!I$3:I$21)-SUMIF(WaterCapital!$B$3:$B$21,"TY3",WaterCapital!I$3:I$21)-SUMIF(WaterCapital!$A$3:$A$21,"GR",WaterCapital!I$3:I$21)-SUMIF(WaterCapital!$A$3:$A$21,"CR",WaterCapital!I$3:I$21)-SUMIF(WaterCapital!$B$3:$B$21,"TC1",WaterCapital!I$3:I$21)</f>
        <v>21803.597254291843</v>
      </c>
      <c r="J251" s="8">
        <f>SUM(WaterCapital!J$3:J$21)-SUMIF(WaterCapital!$B$3:$B$21,"TY3",WaterCapital!J$3:J$21)-SUMIF(WaterCapital!$A$3:$A$21,"GR",WaterCapital!J$3:J$21)-SUMIF(WaterCapital!$A$3:$A$21,"CR",WaterCapital!J$3:J$21)-SUMIF(WaterCapital!$B$3:$B$21,"TC1",WaterCapital!J$3:J$21)</f>
        <v>20728.126048283262</v>
      </c>
      <c r="K251" s="8">
        <f>SUM(WaterCapital!K$3:K$21)-SUMIF(WaterCapital!$B$3:$B$21,"TY3",WaterCapital!K$3:K$21)-SUMIF(WaterCapital!$A$3:$A$21,"GR",WaterCapital!K$3:K$21)-SUMIF(WaterCapital!$A$3:$A$21,"CR",WaterCapital!K$3:K$21)-SUMIF(WaterCapital!$B$3:$B$21,"TC1",WaterCapital!K$3:K$21)</f>
        <v>19744.946345493565</v>
      </c>
      <c r="L251" s="8">
        <f>SUM(WaterCapital!L$3:L$21)-SUMIF(WaterCapital!$B$3:$B$21,"TY3",WaterCapital!L$3:L$21)-SUMIF(WaterCapital!$A$3:$A$21,"GR",WaterCapital!L$3:L$21)-SUMIF(WaterCapital!$A$3:$A$21,"CR",WaterCapital!L$3:L$21)-SUMIF(WaterCapital!$B$3:$B$21,"TC1",WaterCapital!L$3:L$21)</f>
        <v>18842.258415236054</v>
      </c>
      <c r="M251" s="8">
        <f>SUM(WaterCapital!M$3:M$21)-SUMIF(WaterCapital!$B$3:$B$21,"TY3",WaterCapital!M$3:M$21)-SUMIF(WaterCapital!$A$3:$A$21,"GR",WaterCapital!M$3:M$21)-SUMIF(WaterCapital!$A$3:$A$21,"CR",WaterCapital!M$3:M$21)-SUMIF(WaterCapital!$B$3:$B$21,"TC1",WaterCapital!M$3:M$21)</f>
        <v>17970.991777896998</v>
      </c>
      <c r="N251" s="8">
        <f>SUM(WaterCapital!N$3:N$21)-SUMIF(WaterCapital!$B$3:$B$21,"TY3",WaterCapital!N$3:N$21)-SUMIF(WaterCapital!$A$3:$A$21,"GR",WaterCapital!N$3:N$21)-SUMIF(WaterCapital!$A$3:$A$21,"CR",WaterCapital!N$3:N$21)-SUMIF(WaterCapital!$B$3:$B$21,"TC1",WaterCapital!N$3:N$21)</f>
        <v>17099.727140557938</v>
      </c>
      <c r="O251" s="8">
        <f>SUM(WaterCapital!O$3:O$21)-SUMIF(WaterCapital!$B$3:$B$21,"TY3",WaterCapital!O$3:O$21)-SUMIF(WaterCapital!$A$3:$A$21,"GR",WaterCapital!O$3:O$21)-SUMIF(WaterCapital!$A$3:$A$21,"CR",WaterCapital!O$3:O$21)-SUMIF(WaterCapital!$B$3:$B$21,"TC1",WaterCapital!O$3:O$21)</f>
        <v>16228.458503218888</v>
      </c>
      <c r="P251" s="8">
        <f>SUM(WaterCapital!P$3:P$21)-SUMIF(WaterCapital!$B$3:$B$21,"TY3",WaterCapital!P$3:P$21)-SUMIF(WaterCapital!$A$3:$A$21,"GR",WaterCapital!P$3:P$21)-SUMIF(WaterCapital!$A$3:$A$21,"CR",WaterCapital!P$3:P$21)-SUMIF(WaterCapital!$B$3:$B$21,"TC1",WaterCapital!P$3:P$21)</f>
        <v>15357.191865879828</v>
      </c>
      <c r="Q251" s="8">
        <f>SUM(WaterCapital!Q$3:Q$21)-SUMIF(WaterCapital!$B$3:$B$21,"TY3",WaterCapital!Q$3:Q$21)-SUMIF(WaterCapital!$A$3:$A$21,"GR",WaterCapital!Q$3:Q$21)-SUMIF(WaterCapital!$A$3:$A$21,"CR",WaterCapital!Q$3:Q$21)-SUMIF(WaterCapital!$B$3:$B$21,"TC1",WaterCapital!Q$3:Q$21)</f>
        <v>14485.926228540775</v>
      </c>
      <c r="R251" s="8">
        <f>SUM(WaterCapital!R$3:R$21)-SUMIF(WaterCapital!$B$3:$B$21,"TY3",WaterCapital!R$3:R$21)-SUMIF(WaterCapital!$A$3:$A$21,"GR",WaterCapital!R$3:R$21)-SUMIF(WaterCapital!$A$3:$A$21,"CR",WaterCapital!R$3:R$21)-SUMIF(WaterCapital!$B$3:$B$21,"TC1",WaterCapital!R$3:R$21)</f>
        <v>13614.658591201722</v>
      </c>
      <c r="S251" s="8">
        <f>SUM(WaterCapital!S$3:S$21)-SUMIF(WaterCapital!$B$3:$B$21,"TY3",WaterCapital!S$3:S$21)-SUMIF(WaterCapital!$A$3:$A$21,"GR",WaterCapital!S$3:S$21)-SUMIF(WaterCapital!$A$3:$A$21,"CR",WaterCapital!S$3:S$21)-SUMIF(WaterCapital!$B$3:$B$21,"TC1",WaterCapital!S$3:S$21)</f>
        <v>12805.648542918454</v>
      </c>
      <c r="T251" s="8">
        <f>SUM(WaterCapital!T$3:T$21)-SUMIF(WaterCapital!$B$3:$B$21,"TY3",WaterCapital!T$3:T$21)-SUMIF(WaterCapital!$A$3:$A$21,"GR",WaterCapital!T$3:T$21)-SUMIF(WaterCapital!$A$3:$A$21,"CR",WaterCapital!T$3:T$21)-SUMIF(WaterCapital!$B$3:$B$21,"TC1",WaterCapital!T$3:T$21)</f>
        <v>12255.917312231755</v>
      </c>
      <c r="U251" s="8">
        <f>SUM(WaterCapital!U$3:U$21)-SUMIF(WaterCapital!$B$3:$B$21,"TY3",WaterCapital!U$3:U$21)-SUMIF(WaterCapital!$A$3:$A$21,"GR",WaterCapital!U$3:U$21)-SUMIF(WaterCapital!$A$3:$A$21,"CR",WaterCapital!U$3:U$21)-SUMIF(WaterCapital!$B$3:$B$21,"TC1",WaterCapital!U$3:U$21)</f>
        <v>11903.204488197425</v>
      </c>
      <c r="V251" s="8">
        <f>SUM(WaterCapital!V$3:V$21)-SUMIF(WaterCapital!$B$3:$B$21,"TY3",WaterCapital!V$3:V$21)-SUMIF(WaterCapital!$A$3:$A$21,"GR",WaterCapital!V$3:V$21)-SUMIF(WaterCapital!$A$3:$A$21,"CR",WaterCapital!V$3:V$21)-SUMIF(WaterCapital!$B$3:$B$21,"TC1",WaterCapital!V$3:V$21)</f>
        <v>11550.492253218887</v>
      </c>
      <c r="W251" s="8">
        <f>SUM(WaterCapital!W$3:W$21)-SUMIF(WaterCapital!$B$3:$B$21,"TY3",WaterCapital!W$3:W$21)-SUMIF(WaterCapital!$A$3:$A$21,"GR",WaterCapital!W$3:W$21)-SUMIF(WaterCapital!$A$3:$A$21,"CR",WaterCapital!W$3:W$21)-SUMIF(WaterCapital!$B$3:$B$21,"TC1",WaterCapital!W$3:W$21)</f>
        <v>11197.78142918455</v>
      </c>
      <c r="X251" s="8">
        <f>SUM(WaterCapital!X$3:X$21)-SUMIF(WaterCapital!$B$3:$B$21,"TY3",WaterCapital!X$3:X$21)-SUMIF(WaterCapital!$A$3:$A$21,"GR",WaterCapital!X$3:X$21)-SUMIF(WaterCapital!$A$3:$A$21,"CR",WaterCapital!X$3:X$21)-SUMIF(WaterCapital!$B$3:$B$21,"TC1",WaterCapital!X$3:X$21)</f>
        <v>10845.07019420601</v>
      </c>
      <c r="Y251" s="8">
        <f>SUM(WaterCapital!Y$3:Y$21)-SUMIF(WaterCapital!$B$3:$B$21,"TY3",WaterCapital!Y$3:Y$21)-SUMIF(WaterCapital!$A$3:$A$21,"GR",WaterCapital!Y$3:Y$21)-SUMIF(WaterCapital!$A$3:$A$21,"CR",WaterCapital!Y$3:Y$21)-SUMIF(WaterCapital!$B$3:$B$21,"TC1",WaterCapital!Y$3:Y$21)</f>
        <v>10492.357370171678</v>
      </c>
      <c r="Z251" s="8">
        <f>SUM(WaterCapital!Z$3:Z$21)-SUMIF(WaterCapital!$B$3:$B$21,"TY3",WaterCapital!Z$3:Z$21)-SUMIF(WaterCapital!$A$3:$A$21,"GR",WaterCapital!Z$3:Z$21)-SUMIF(WaterCapital!$A$3:$A$21,"CR",WaterCapital!Z$3:Z$21)-SUMIF(WaterCapital!$B$3:$B$21,"TC1",WaterCapital!Z$3:Z$21)</f>
        <v>10139.645546137339</v>
      </c>
      <c r="AA251" s="8">
        <f>SUM(WaterCapital!AA$3:AA$21)-SUMIF(WaterCapital!$B$3:$B$21,"TY3",WaterCapital!AA$3:AA$21)-SUMIF(WaterCapital!$A$3:$A$21,"GR",WaterCapital!AA$3:AA$21)-SUMIF(WaterCapital!$A$3:$A$21,"CR",WaterCapital!AA$3:AA$21)-SUMIF(WaterCapital!$B$3:$B$21,"TC1",WaterCapital!AA$3:AA$21)</f>
        <v>9786.9343111587987</v>
      </c>
      <c r="AB251" s="8">
        <f>SUM(WaterCapital!AB$3:AB$21)-SUMIF(WaterCapital!$B$3:$B$21,"TY3",WaterCapital!AB$3:AB$21)-SUMIF(WaterCapital!$A$3:$A$21,"GR",WaterCapital!AB$3:AB$21)-SUMIF(WaterCapital!$A$3:$A$21,"CR",WaterCapital!AB$3:AB$21)-SUMIF(WaterCapital!$B$3:$B$21,"TC1",WaterCapital!AB$3:AB$21)</f>
        <v>9434.2224871244634</v>
      </c>
      <c r="AC251" s="8">
        <f>SUM(WaterCapital!AC$3:AC$21)-SUMIF(WaterCapital!$B$3:$B$21,"TY3",WaterCapital!AC$3:AC$21)-SUMIF(WaterCapital!$A$3:$A$21,"GR",WaterCapital!AC$3:AC$21)-SUMIF(WaterCapital!$A$3:$A$21,"CR",WaterCapital!AC$3:AC$21)-SUMIF(WaterCapital!$B$3:$B$21,"TC1",WaterCapital!AC$3:AC$21)</f>
        <v>9081.510252145923</v>
      </c>
      <c r="AD251" s="8">
        <f>SUM(WaterCapital!AD$3:AD$21)-SUMIF(WaterCapital!$B$3:$B$21,"TY3",WaterCapital!AD$3:AD$21)-SUMIF(WaterCapital!$A$3:$A$21,"GR",WaterCapital!AD$3:AD$21)-SUMIF(WaterCapital!$A$3:$A$21,"CR",WaterCapital!AD$3:AD$21)-SUMIF(WaterCapital!$B$3:$B$21,"TC1",WaterCapital!AD$3:AD$21)</f>
        <v>8728.799428111588</v>
      </c>
      <c r="AE251" s="8">
        <f>SUM(WaterCapital!AE$3:AE$21)-SUMIF(WaterCapital!$B$3:$B$21,"TY3",WaterCapital!AE$3:AE$21)-SUMIF(WaterCapital!$A$3:$A$21,"GR",WaterCapital!AE$3:AE$21)-SUMIF(WaterCapital!$A$3:$A$21,"CR",WaterCapital!AE$3:AE$21)-SUMIF(WaterCapital!$B$3:$B$21,"TC1",WaterCapital!AE$3:AE$21)</f>
        <v>8376.089193133048</v>
      </c>
      <c r="AF251" s="8">
        <f>SUM(WaterCapital!AF$3:AF$21)-SUMIF(WaterCapital!$B$3:$B$21,"TY3",WaterCapital!AF$3:AF$21)-SUMIF(WaterCapital!$A$3:$A$21,"GR",WaterCapital!AF$3:AF$21)-SUMIF(WaterCapital!$A$3:$A$21,"CR",WaterCapital!AF$3:AF$21)-SUMIF(WaterCapital!$B$3:$B$21,"TC1",WaterCapital!AF$3:AF$21)</f>
        <v>8023.3763690987134</v>
      </c>
      <c r="AG251" s="8">
        <f>SUM(WaterCapital!AG$3:AG$21)-SUMIF(WaterCapital!$B$3:$B$21,"TY3",WaterCapital!AG$3:AG$21)-SUMIF(WaterCapital!$A$3:$A$21,"GR",WaterCapital!AG$3:AG$21)-SUMIF(WaterCapital!$A$3:$A$21,"CR",WaterCapital!AG$3:AG$21)-SUMIF(WaterCapital!$B$3:$B$21,"TC1",WaterCapital!AG$3:AG$21)</f>
        <v>5252.3329717840752</v>
      </c>
    </row>
    <row r="252" spans="2:33" x14ac:dyDescent="0.3">
      <c r="B252" s="24" t="str">
        <f t="shared" si="127"/>
        <v>Retire TY GR CR and GH4</v>
      </c>
      <c r="C252" s="23">
        <f t="shared" si="126"/>
        <v>162.61976659350256</v>
      </c>
      <c r="D252" s="8">
        <f>SUM(WaterCapital!D$3:D$21)-SUMIF(WaterCapital!$B$3:$B$21,"TY3",WaterCapital!D$3:D$21)-SUMIF(WaterCapital!$A$3:$A$21,"GR",WaterCapital!D$3:D$21)-SUMIF(WaterCapital!$A$3:$A$21,"CR",WaterCapital!D$3:D$21)-SUMIF(WaterCapital!$B$3:$B$21,"GH4",WaterCapital!D$3:D$21)</f>
        <v>0</v>
      </c>
      <c r="E252" s="8">
        <f>SUM(WaterCapital!E$3:E$21)-SUMIF(WaterCapital!$B$3:$B$21,"TY3",WaterCapital!E$3:E$21)-SUMIF(WaterCapital!$A$3:$A$21,"GR",WaterCapital!E$3:E$21)-SUMIF(WaterCapital!$A$3:$A$21,"CR",WaterCapital!E$3:E$21)-SUMIF(WaterCapital!$B$3:$B$21,"GH4",WaterCapital!E$3:E$21)</f>
        <v>0</v>
      </c>
      <c r="F252" s="8">
        <f>SUM(WaterCapital!F$3:F$21)-SUMIF(WaterCapital!$B$3:$B$21,"TY3",WaterCapital!F$3:F$21)-SUMIF(WaterCapital!$A$3:$A$21,"GR",WaterCapital!F$3:F$21)-SUMIF(WaterCapital!$A$3:$A$21,"CR",WaterCapital!F$3:F$21)-SUMIF(WaterCapital!$B$3:$B$21,"GH4",WaterCapital!F$3:F$21)</f>
        <v>0</v>
      </c>
      <c r="G252" s="8">
        <f>SUM(WaterCapital!G$3:G$21)-SUMIF(WaterCapital!$B$3:$B$21,"TY3",WaterCapital!G$3:G$21)-SUMIF(WaterCapital!$A$3:$A$21,"GR",WaterCapital!G$3:G$21)-SUMIF(WaterCapital!$A$3:$A$21,"CR",WaterCapital!G$3:G$21)-SUMIF(WaterCapital!$B$3:$B$21,"GH4",WaterCapital!G$3:G$21)</f>
        <v>15950.904573514077</v>
      </c>
      <c r="H252" s="8">
        <f>SUM(WaterCapital!H$3:H$21)-SUMIF(WaterCapital!$B$3:$B$21,"TY3",WaterCapital!H$3:H$21)-SUMIF(WaterCapital!$A$3:$A$21,"GR",WaterCapital!H$3:H$21)-SUMIF(WaterCapital!$A$3:$A$21,"CR",WaterCapital!H$3:H$21)-SUMIF(WaterCapital!$B$3:$B$21,"GH4",WaterCapital!H$3:H$21)</f>
        <v>22022.077975495311</v>
      </c>
      <c r="I252" s="8">
        <f>SUM(WaterCapital!I$3:I$21)-SUMIF(WaterCapital!$B$3:$B$21,"TY3",WaterCapital!I$3:I$21)-SUMIF(WaterCapital!$A$3:$A$21,"GR",WaterCapital!I$3:I$21)-SUMIF(WaterCapital!$A$3:$A$21,"CR",WaterCapital!I$3:I$21)-SUMIF(WaterCapital!$B$3:$B$21,"GH4",WaterCapital!I$3:I$21)</f>
        <v>20889.464412930134</v>
      </c>
      <c r="J252" s="8">
        <f>SUM(WaterCapital!J$3:J$21)-SUMIF(WaterCapital!$B$3:$B$21,"TY3",WaterCapital!J$3:J$21)-SUMIF(WaterCapital!$A$3:$A$21,"GR",WaterCapital!J$3:J$21)-SUMIF(WaterCapital!$A$3:$A$21,"CR",WaterCapital!J$3:J$21)-SUMIF(WaterCapital!$B$3:$B$21,"GH4",WaterCapital!J$3:J$21)</f>
        <v>19858.379739833159</v>
      </c>
      <c r="K252" s="8">
        <f>SUM(WaterCapital!K$3:K$21)-SUMIF(WaterCapital!$B$3:$B$21,"TY3",WaterCapital!K$3:K$21)-SUMIF(WaterCapital!$A$3:$A$21,"GR",WaterCapital!K$3:K$21)-SUMIF(WaterCapital!$A$3:$A$21,"CR",WaterCapital!K$3:K$21)-SUMIF(WaterCapital!$B$3:$B$21,"GH4",WaterCapital!K$3:K$21)</f>
        <v>18915.826783107408</v>
      </c>
      <c r="L252" s="8">
        <f>SUM(WaterCapital!L$3:L$21)-SUMIF(WaterCapital!$B$3:$B$21,"TY3",WaterCapital!L$3:L$21)-SUMIF(WaterCapital!$A$3:$A$21,"GR",WaterCapital!L$3:L$21)-SUMIF(WaterCapital!$A$3:$A$21,"CR",WaterCapital!L$3:L$21)-SUMIF(WaterCapital!$B$3:$B$21,"GH4",WaterCapital!L$3:L$21)</f>
        <v>18050.476265901987</v>
      </c>
      <c r="M252" s="8">
        <f>SUM(WaterCapital!M$3:M$21)-SUMIF(WaterCapital!$B$3:$B$21,"TY3",WaterCapital!M$3:M$21)-SUMIF(WaterCapital!$A$3:$A$21,"GR",WaterCapital!M$3:M$21)-SUMIF(WaterCapital!$A$3:$A$21,"CR",WaterCapital!M$3:M$21)-SUMIF(WaterCapital!$B$3:$B$21,"GH4",WaterCapital!M$3:M$21)</f>
        <v>17215.011853493226</v>
      </c>
      <c r="N252" s="8">
        <f>SUM(WaterCapital!N$3:N$21)-SUMIF(WaterCapital!$B$3:$B$21,"TY3",WaterCapital!N$3:N$21)-SUMIF(WaterCapital!$A$3:$A$21,"GR",WaterCapital!N$3:N$21)-SUMIF(WaterCapital!$A$3:$A$21,"CR",WaterCapital!N$3:N$21)-SUMIF(WaterCapital!$B$3:$B$21,"GH4",WaterCapital!N$3:N$21)</f>
        <v>16379.549441084462</v>
      </c>
      <c r="O252" s="8">
        <f>SUM(WaterCapital!O$3:O$21)-SUMIF(WaterCapital!$B$3:$B$21,"TY3",WaterCapital!O$3:O$21)-SUMIF(WaterCapital!$A$3:$A$21,"GR",WaterCapital!O$3:O$21)-SUMIF(WaterCapital!$A$3:$A$21,"CR",WaterCapital!O$3:O$21)-SUMIF(WaterCapital!$B$3:$B$21,"GH4",WaterCapital!O$3:O$21)</f>
        <v>15544.083278415019</v>
      </c>
      <c r="P252" s="8">
        <f>SUM(WaterCapital!P$3:P$21)-SUMIF(WaterCapital!$B$3:$B$21,"TY3",WaterCapital!P$3:P$21)-SUMIF(WaterCapital!$A$3:$A$21,"GR",WaterCapital!P$3:P$21)-SUMIF(WaterCapital!$A$3:$A$21,"CR",WaterCapital!P$3:P$21)-SUMIF(WaterCapital!$B$3:$B$21,"GH4",WaterCapital!P$3:P$21)</f>
        <v>14708.618866006256</v>
      </c>
      <c r="Q252" s="8">
        <f>SUM(WaterCapital!Q$3:Q$21)-SUMIF(WaterCapital!$B$3:$B$21,"TY3",WaterCapital!Q$3:Q$21)-SUMIF(WaterCapital!$A$3:$A$21,"GR",WaterCapital!Q$3:Q$21)-SUMIF(WaterCapital!$A$3:$A$21,"CR",WaterCapital!Q$3:Q$21)-SUMIF(WaterCapital!$B$3:$B$21,"GH4",WaterCapital!Q$3:Q$21)</f>
        <v>13873.155453597499</v>
      </c>
      <c r="R252" s="8">
        <f>SUM(WaterCapital!R$3:R$21)-SUMIF(WaterCapital!$B$3:$B$21,"TY3",WaterCapital!R$3:R$21)-SUMIF(WaterCapital!$A$3:$A$21,"GR",WaterCapital!R$3:R$21)-SUMIF(WaterCapital!$A$3:$A$21,"CR",WaterCapital!R$3:R$21)-SUMIF(WaterCapital!$B$3:$B$21,"GH4",WaterCapital!R$3:R$21)</f>
        <v>13037.690290928054</v>
      </c>
      <c r="S252" s="8">
        <f>SUM(WaterCapital!S$3:S$21)-SUMIF(WaterCapital!$B$3:$B$21,"TY3",WaterCapital!S$3:S$21)-SUMIF(WaterCapital!$A$3:$A$21,"GR",WaterCapital!S$3:S$21)-SUMIF(WaterCapital!$A$3:$A$21,"CR",WaterCapital!S$3:S$21)-SUMIF(WaterCapital!$B$3:$B$21,"GH4",WaterCapital!S$3:S$21)</f>
        <v>12264.482878519289</v>
      </c>
      <c r="T252" s="8">
        <f>SUM(WaterCapital!T$3:T$21)-SUMIF(WaterCapital!$B$3:$B$21,"TY3",WaterCapital!T$3:T$21)-SUMIF(WaterCapital!$A$3:$A$21,"GR",WaterCapital!T$3:T$21)-SUMIF(WaterCapital!$A$3:$A$21,"CR",WaterCapital!T$3:T$21)-SUMIF(WaterCapital!$B$3:$B$21,"GH4",WaterCapital!T$3:T$21)</f>
        <v>11739.808200729922</v>
      </c>
      <c r="U252" s="8">
        <f>SUM(WaterCapital!U$3:U$21)-SUMIF(WaterCapital!$B$3:$B$21,"TY3",WaterCapital!U$3:U$21)-SUMIF(WaterCapital!$A$3:$A$21,"GR",WaterCapital!U$3:U$21)-SUMIF(WaterCapital!$A$3:$A$21,"CR",WaterCapital!U$3:U$21)-SUMIF(WaterCapital!$B$3:$B$21,"GH4",WaterCapital!U$3:U$21)</f>
        <v>11401.406007820648</v>
      </c>
      <c r="V252" s="8">
        <f>SUM(WaterCapital!V$3:V$21)-SUMIF(WaterCapital!$B$3:$B$21,"TY3",WaterCapital!V$3:V$21)-SUMIF(WaterCapital!$A$3:$A$21,"GR",WaterCapital!V$3:V$21)-SUMIF(WaterCapital!$A$3:$A$21,"CR",WaterCapital!V$3:V$21)-SUMIF(WaterCapital!$B$3:$B$21,"GH4",WaterCapital!V$3:V$21)</f>
        <v>11063.005064650681</v>
      </c>
      <c r="W252" s="8">
        <f>SUM(WaterCapital!W$3:W$21)-SUMIF(WaterCapital!$B$3:$B$21,"TY3",WaterCapital!W$3:W$21)-SUMIF(WaterCapital!$A$3:$A$21,"GR",WaterCapital!W$3:W$21)-SUMIF(WaterCapital!$A$3:$A$21,"CR",WaterCapital!W$3:W$21)-SUMIF(WaterCapital!$B$3:$B$21,"GH4",WaterCapital!W$3:W$21)</f>
        <v>10724.60512148071</v>
      </c>
      <c r="X252" s="8">
        <f>SUM(WaterCapital!X$3:X$21)-SUMIF(WaterCapital!$B$3:$B$21,"TY3",WaterCapital!X$3:X$21)-SUMIF(WaterCapital!$A$3:$A$21,"GR",WaterCapital!X$3:X$21)-SUMIF(WaterCapital!$A$3:$A$21,"CR",WaterCapital!X$3:X$21)-SUMIF(WaterCapital!$B$3:$B$21,"GH4",WaterCapital!X$3:X$21)</f>
        <v>10386.204928571429</v>
      </c>
      <c r="Y252" s="8">
        <f>SUM(WaterCapital!Y$3:Y$21)-SUMIF(WaterCapital!$B$3:$B$21,"TY3",WaterCapital!Y$3:Y$21)-SUMIF(WaterCapital!$A$3:$A$21,"GR",WaterCapital!Y$3:Y$21)-SUMIF(WaterCapital!$A$3:$A$21,"CR",WaterCapital!Y$3:Y$21)-SUMIF(WaterCapital!$B$3:$B$21,"GH4",WaterCapital!Y$3:Y$21)</f>
        <v>10047.802985401464</v>
      </c>
      <c r="Z252" s="8">
        <f>SUM(WaterCapital!Z$3:Z$21)-SUMIF(WaterCapital!$B$3:$B$21,"TY3",WaterCapital!Z$3:Z$21)-SUMIF(WaterCapital!$A$3:$A$21,"GR",WaterCapital!Z$3:Z$21)-SUMIF(WaterCapital!$A$3:$A$21,"CR",WaterCapital!Z$3:Z$21)-SUMIF(WaterCapital!$B$3:$B$21,"GH4",WaterCapital!Z$3:Z$21)</f>
        <v>9709.4020422314898</v>
      </c>
      <c r="AA252" s="8">
        <f>SUM(WaterCapital!AA$3:AA$21)-SUMIF(WaterCapital!$B$3:$B$21,"TY3",WaterCapital!AA$3:AA$21)-SUMIF(WaterCapital!$A$3:$A$21,"GR",WaterCapital!AA$3:AA$21)-SUMIF(WaterCapital!$A$3:$A$21,"CR",WaterCapital!AA$3:AA$21)-SUMIF(WaterCapital!$B$3:$B$21,"GH4",WaterCapital!AA$3:AA$21)</f>
        <v>9371.0018493222105</v>
      </c>
      <c r="AB252" s="8">
        <f>SUM(WaterCapital!AB$3:AB$21)-SUMIF(WaterCapital!$B$3:$B$21,"TY3",WaterCapital!AB$3:AB$21)-SUMIF(WaterCapital!$A$3:$A$21,"GR",WaterCapital!AB$3:AB$21)-SUMIF(WaterCapital!$A$3:$A$21,"CR",WaterCapital!AB$3:AB$21)-SUMIF(WaterCapital!$B$3:$B$21,"GH4",WaterCapital!AB$3:AB$21)</f>
        <v>9032.6006564129293</v>
      </c>
      <c r="AC252" s="8">
        <f>SUM(WaterCapital!AC$3:AC$21)-SUMIF(WaterCapital!$B$3:$B$21,"TY3",WaterCapital!AC$3:AC$21)-SUMIF(WaterCapital!$A$3:$A$21,"GR",WaterCapital!AC$3:AC$21)-SUMIF(WaterCapital!$A$3:$A$21,"CR",WaterCapital!AC$3:AC$21)-SUMIF(WaterCapital!$B$3:$B$21,"GH4",WaterCapital!AC$3:AC$21)</f>
        <v>8694.1997132429606</v>
      </c>
      <c r="AD252" s="8">
        <f>SUM(WaterCapital!AD$3:AD$21)-SUMIF(WaterCapital!$B$3:$B$21,"TY3",WaterCapital!AD$3:AD$21)-SUMIF(WaterCapital!$A$3:$A$21,"GR",WaterCapital!AD$3:AD$21)-SUMIF(WaterCapital!$A$3:$A$21,"CR",WaterCapital!AD$3:AD$21)-SUMIF(WaterCapital!$B$3:$B$21,"GH4",WaterCapital!AD$3:AD$21)</f>
        <v>8355.7995203336814</v>
      </c>
      <c r="AE252" s="8">
        <f>SUM(WaterCapital!AE$3:AE$21)-SUMIF(WaterCapital!$B$3:$B$21,"TY3",WaterCapital!AE$3:AE$21)-SUMIF(WaterCapital!$A$3:$A$21,"GR",WaterCapital!AE$3:AE$21)-SUMIF(WaterCapital!$A$3:$A$21,"CR",WaterCapital!AE$3:AE$21)-SUMIF(WaterCapital!$B$3:$B$21,"GH4",WaterCapital!AE$3:AE$21)</f>
        <v>8017.4003274244014</v>
      </c>
      <c r="AF252" s="8">
        <f>SUM(WaterCapital!AF$3:AF$21)-SUMIF(WaterCapital!$B$3:$B$21,"TY3",WaterCapital!AF$3:AF$21)-SUMIF(WaterCapital!$A$3:$A$21,"GR",WaterCapital!AF$3:AF$21)-SUMIF(WaterCapital!$A$3:$A$21,"CR",WaterCapital!AF$3:AF$21)-SUMIF(WaterCapital!$B$3:$B$21,"GH4",WaterCapital!AF$3:AF$21)</f>
        <v>7678.9983842544325</v>
      </c>
      <c r="AG252" s="8">
        <f>SUM(WaterCapital!AG$3:AG$21)-SUMIF(WaterCapital!$B$3:$B$21,"TY3",WaterCapital!AG$3:AG$21)-SUMIF(WaterCapital!$A$3:$A$21,"GR",WaterCapital!AG$3:AG$21)-SUMIF(WaterCapital!$A$3:$A$21,"CR",WaterCapital!AG$3:AG$21)-SUMIF(WaterCapital!$B$3:$B$21,"GH4",WaterCapital!AG$3:AG$21)</f>
        <v>4922.2658235369518</v>
      </c>
    </row>
    <row r="253" spans="2:33" x14ac:dyDescent="0.3">
      <c r="B253" s="24" t="str">
        <f t="shared" si="127"/>
        <v>Retire TY GR CR and MC3</v>
      </c>
      <c r="C253" s="23">
        <f t="shared" si="126"/>
        <v>160.98620251701797</v>
      </c>
      <c r="D253" s="8">
        <f>SUM(WaterCapital!D$3:D$21)-SUMIF(WaterCapital!$B$3:$B$21,"TY3",WaterCapital!D$3:D$21)-SUMIF(WaterCapital!$A$3:$A$21,"GR",WaterCapital!D$3:D$21)-SUMIF(WaterCapital!$A$3:$A$21,"CR",WaterCapital!D$3:D$21)-SUMIF(WaterCapital!$B$3:$B$21,"MC3",WaterCapital!D$3:D$21)</f>
        <v>0</v>
      </c>
      <c r="E253" s="8">
        <f>SUM(WaterCapital!E$3:E$21)-SUMIF(WaterCapital!$B$3:$B$21,"TY3",WaterCapital!E$3:E$21)-SUMIF(WaterCapital!$A$3:$A$21,"GR",WaterCapital!E$3:E$21)-SUMIF(WaterCapital!$A$3:$A$21,"CR",WaterCapital!E$3:E$21)-SUMIF(WaterCapital!$B$3:$B$21,"MC3",WaterCapital!E$3:E$21)</f>
        <v>0</v>
      </c>
      <c r="F253" s="8">
        <f>SUM(WaterCapital!F$3:F$21)-SUMIF(WaterCapital!$B$3:$B$21,"TY3",WaterCapital!F$3:F$21)-SUMIF(WaterCapital!$A$3:$A$21,"GR",WaterCapital!F$3:F$21)-SUMIF(WaterCapital!$A$3:$A$21,"CR",WaterCapital!F$3:F$21)-SUMIF(WaterCapital!$B$3:$B$21,"MC3",WaterCapital!F$3:F$21)</f>
        <v>0</v>
      </c>
      <c r="G253" s="8">
        <f>SUM(WaterCapital!G$3:G$21)-SUMIF(WaterCapital!$B$3:$B$21,"TY3",WaterCapital!G$3:G$21)-SUMIF(WaterCapital!$A$3:$A$21,"GR",WaterCapital!G$3:G$21)-SUMIF(WaterCapital!$A$3:$A$21,"CR",WaterCapital!G$3:G$21)-SUMIF(WaterCapital!$B$3:$B$21,"MC3",WaterCapital!G$3:G$21)</f>
        <v>15857.14775</v>
      </c>
      <c r="H253" s="8">
        <f>SUM(WaterCapital!H$3:H$21)-SUMIF(WaterCapital!$B$3:$B$21,"TY3",WaterCapital!H$3:H$21)-SUMIF(WaterCapital!$A$3:$A$21,"GR",WaterCapital!H$3:H$21)-SUMIF(WaterCapital!$A$3:$A$21,"CR",WaterCapital!H$3:H$21)-SUMIF(WaterCapital!$B$3:$B$21,"MC3",WaterCapital!H$3:H$21)</f>
        <v>21704.021593750003</v>
      </c>
      <c r="I253" s="8">
        <f>SUM(WaterCapital!I$3:I$21)-SUMIF(WaterCapital!$B$3:$B$21,"TY3",WaterCapital!I$3:I$21)-SUMIF(WaterCapital!$A$3:$A$21,"GR",WaterCapital!I$3:I$21)-SUMIF(WaterCapital!$A$3:$A$21,"CR",WaterCapital!I$3:I$21)-SUMIF(WaterCapital!$B$3:$B$21,"MC3",WaterCapital!I$3:I$21)</f>
        <v>20590.343671874998</v>
      </c>
      <c r="J253" s="8">
        <f>SUM(WaterCapital!J$3:J$21)-SUMIF(WaterCapital!$B$3:$B$21,"TY3",WaterCapital!J$3:J$21)-SUMIF(WaterCapital!$A$3:$A$21,"GR",WaterCapital!J$3:J$21)-SUMIF(WaterCapital!$A$3:$A$21,"CR",WaterCapital!J$3:J$21)-SUMIF(WaterCapital!$B$3:$B$21,"MC3",WaterCapital!J$3:J$21)</f>
        <v>19577.6219375</v>
      </c>
      <c r="K253" s="8">
        <f>SUM(WaterCapital!K$3:K$21)-SUMIF(WaterCapital!$B$3:$B$21,"TY3",WaterCapital!K$3:K$21)-SUMIF(WaterCapital!$A$3:$A$21,"GR",WaterCapital!K$3:K$21)-SUMIF(WaterCapital!$A$3:$A$21,"CR",WaterCapital!K$3:K$21)-SUMIF(WaterCapital!$B$3:$B$21,"MC3",WaterCapital!K$3:K$21)</f>
        <v>18652.931500000002</v>
      </c>
      <c r="L253" s="8">
        <f>SUM(WaterCapital!L$3:L$21)-SUMIF(WaterCapital!$B$3:$B$21,"TY3",WaterCapital!L$3:L$21)-SUMIF(WaterCapital!$A$3:$A$21,"GR",WaterCapital!L$3:L$21)-SUMIF(WaterCapital!$A$3:$A$21,"CR",WaterCapital!L$3:L$21)-SUMIF(WaterCapital!$B$3:$B$21,"MC3",WaterCapital!L$3:L$21)</f>
        <v>17805.005656250003</v>
      </c>
      <c r="M253" s="8">
        <f>SUM(WaterCapital!M$3:M$21)-SUMIF(WaterCapital!$B$3:$B$21,"TY3",WaterCapital!M$3:M$21)-SUMIF(WaterCapital!$A$3:$A$21,"GR",WaterCapital!M$3:M$21)-SUMIF(WaterCapital!$A$3:$A$21,"CR",WaterCapital!M$3:M$21)-SUMIF(WaterCapital!$B$3:$B$21,"MC3",WaterCapital!M$3:M$21)</f>
        <v>16986.761484375002</v>
      </c>
      <c r="N253" s="8">
        <f>SUM(WaterCapital!N$3:N$21)-SUMIF(WaterCapital!$B$3:$B$21,"TY3",WaterCapital!N$3:N$21)-SUMIF(WaterCapital!$A$3:$A$21,"GR",WaterCapital!N$3:N$21)-SUMIF(WaterCapital!$A$3:$A$21,"CR",WaterCapital!N$3:N$21)-SUMIF(WaterCapital!$B$3:$B$21,"MC3",WaterCapital!N$3:N$21)</f>
        <v>16168.519046874999</v>
      </c>
      <c r="O253" s="8">
        <f>SUM(WaterCapital!O$3:O$21)-SUMIF(WaterCapital!$B$3:$B$21,"TY3",WaterCapital!O$3:O$21)-SUMIF(WaterCapital!$A$3:$A$21,"GR",WaterCapital!O$3:O$21)-SUMIF(WaterCapital!$A$3:$A$21,"CR",WaterCapital!O$3:O$21)-SUMIF(WaterCapital!$B$3:$B$21,"MC3",WaterCapital!O$3:O$21)</f>
        <v>15350.272875000004</v>
      </c>
      <c r="P253" s="8">
        <f>SUM(WaterCapital!P$3:P$21)-SUMIF(WaterCapital!$B$3:$B$21,"TY3",WaterCapital!P$3:P$21)-SUMIF(WaterCapital!$A$3:$A$21,"GR",WaterCapital!P$3:P$21)-SUMIF(WaterCapital!$A$3:$A$21,"CR",WaterCapital!P$3:P$21)-SUMIF(WaterCapital!$B$3:$B$21,"MC3",WaterCapital!P$3:P$21)</f>
        <v>14532.028703124999</v>
      </c>
      <c r="Q253" s="8">
        <f>SUM(WaterCapital!Q$3:Q$21)-SUMIF(WaterCapital!$B$3:$B$21,"TY3",WaterCapital!Q$3:Q$21)-SUMIF(WaterCapital!$A$3:$A$21,"GR",WaterCapital!Q$3:Q$21)-SUMIF(WaterCapital!$A$3:$A$21,"CR",WaterCapital!Q$3:Q$21)-SUMIF(WaterCapital!$B$3:$B$21,"MC3",WaterCapital!Q$3:Q$21)</f>
        <v>13713.785265625002</v>
      </c>
      <c r="R253" s="8">
        <f>SUM(WaterCapital!R$3:R$21)-SUMIF(WaterCapital!$B$3:$B$21,"TY3",WaterCapital!R$3:R$21)-SUMIF(WaterCapital!$A$3:$A$21,"GR",WaterCapital!R$3:R$21)-SUMIF(WaterCapital!$A$3:$A$21,"CR",WaterCapital!R$3:R$21)-SUMIF(WaterCapital!$B$3:$B$21,"MC3",WaterCapital!R$3:R$21)</f>
        <v>12895.540093750005</v>
      </c>
      <c r="S253" s="8">
        <f>SUM(WaterCapital!S$3:S$21)-SUMIF(WaterCapital!$B$3:$B$21,"TY3",WaterCapital!S$3:S$21)-SUMIF(WaterCapital!$A$3:$A$21,"GR",WaterCapital!S$3:S$21)-SUMIF(WaterCapital!$A$3:$A$21,"CR",WaterCapital!S$3:S$21)-SUMIF(WaterCapital!$B$3:$B$21,"MC3",WaterCapital!S$3:S$21)</f>
        <v>12139.552921875</v>
      </c>
      <c r="T253" s="8">
        <f>SUM(WaterCapital!T$3:T$21)-SUMIF(WaterCapital!$B$3:$B$21,"TY3",WaterCapital!T$3:T$21)-SUMIF(WaterCapital!$A$3:$A$21,"GR",WaterCapital!T$3:T$21)-SUMIF(WaterCapital!$A$3:$A$21,"CR",WaterCapital!T$3:T$21)-SUMIF(WaterCapital!$B$3:$B$21,"MC3",WaterCapital!T$3:T$21)</f>
        <v>11630.666859374995</v>
      </c>
      <c r="U253" s="8">
        <f>SUM(WaterCapital!U$3:U$21)-SUMIF(WaterCapital!$B$3:$B$21,"TY3",WaterCapital!U$3:U$21)-SUMIF(WaterCapital!$A$3:$A$21,"GR",WaterCapital!U$3:U$21)-SUMIF(WaterCapital!$A$3:$A$21,"CR",WaterCapital!U$3:U$21)-SUMIF(WaterCapital!$B$3:$B$21,"MC3",WaterCapital!U$3:U$21)</f>
        <v>11306.62296875</v>
      </c>
      <c r="V253" s="8">
        <f>SUM(WaterCapital!V$3:V$21)-SUMIF(WaterCapital!$B$3:$B$21,"TY3",WaterCapital!V$3:V$21)-SUMIF(WaterCapital!$A$3:$A$21,"GR",WaterCapital!V$3:V$21)-SUMIF(WaterCapital!$A$3:$A$21,"CR",WaterCapital!V$3:V$21)-SUMIF(WaterCapital!$B$3:$B$21,"MC3",WaterCapital!V$3:V$21)</f>
        <v>10982.579812500002</v>
      </c>
      <c r="W253" s="8">
        <f>SUM(WaterCapital!W$3:W$21)-SUMIF(WaterCapital!$B$3:$B$21,"TY3",WaterCapital!W$3:W$21)-SUMIF(WaterCapital!$A$3:$A$21,"GR",WaterCapital!W$3:W$21)-SUMIF(WaterCapital!$A$3:$A$21,"CR",WaterCapital!W$3:W$21)-SUMIF(WaterCapital!$B$3:$B$21,"MC3",WaterCapital!W$3:W$21)</f>
        <v>10658.537390625001</v>
      </c>
      <c r="X253" s="8">
        <f>SUM(WaterCapital!X$3:X$21)-SUMIF(WaterCapital!$B$3:$B$21,"TY3",WaterCapital!X$3:X$21)-SUMIF(WaterCapital!$A$3:$A$21,"GR",WaterCapital!X$3:X$21)-SUMIF(WaterCapital!$A$3:$A$21,"CR",WaterCapital!X$3:X$21)-SUMIF(WaterCapital!$B$3:$B$21,"MC3",WaterCapital!X$3:X$21)</f>
        <v>10334.495234375001</v>
      </c>
      <c r="Y253" s="8">
        <f>SUM(WaterCapital!Y$3:Y$21)-SUMIF(WaterCapital!$B$3:$B$21,"TY3",WaterCapital!Y$3:Y$21)-SUMIF(WaterCapital!$A$3:$A$21,"GR",WaterCapital!Y$3:Y$21)-SUMIF(WaterCapital!$A$3:$A$21,"CR",WaterCapital!Y$3:Y$21)-SUMIF(WaterCapital!$B$3:$B$21,"MC3",WaterCapital!Y$3:Y$21)</f>
        <v>10010.451343750005</v>
      </c>
      <c r="Z253" s="8">
        <f>SUM(WaterCapital!Z$3:Z$21)-SUMIF(WaterCapital!$B$3:$B$21,"TY3",WaterCapital!Z$3:Z$21)-SUMIF(WaterCapital!$A$3:$A$21,"GR",WaterCapital!Z$3:Z$21)-SUMIF(WaterCapital!$A$3:$A$21,"CR",WaterCapital!Z$3:Z$21)-SUMIF(WaterCapital!$B$3:$B$21,"MC3",WaterCapital!Z$3:Z$21)</f>
        <v>9686.4079218749994</v>
      </c>
      <c r="AA253" s="8">
        <f>SUM(WaterCapital!AA$3:AA$21)-SUMIF(WaterCapital!$B$3:$B$21,"TY3",WaterCapital!AA$3:AA$21)-SUMIF(WaterCapital!$A$3:$A$21,"GR",WaterCapital!AA$3:AA$21)-SUMIF(WaterCapital!$A$3:$A$21,"CR",WaterCapital!AA$3:AA$21)-SUMIF(WaterCapital!$B$3:$B$21,"MC3",WaterCapital!AA$3:AA$21)</f>
        <v>9362.3657656249998</v>
      </c>
      <c r="AB253" s="8">
        <f>SUM(WaterCapital!AB$3:AB$21)-SUMIF(WaterCapital!$B$3:$B$21,"TY3",WaterCapital!AB$3:AB$21)-SUMIF(WaterCapital!$A$3:$A$21,"GR",WaterCapital!AB$3:AB$21)-SUMIF(WaterCapital!$A$3:$A$21,"CR",WaterCapital!AB$3:AB$21)-SUMIF(WaterCapital!$B$3:$B$21,"MC3",WaterCapital!AB$3:AB$21)</f>
        <v>9038.322609375</v>
      </c>
      <c r="AC253" s="8">
        <f>SUM(WaterCapital!AC$3:AC$21)-SUMIF(WaterCapital!$B$3:$B$21,"TY3",WaterCapital!AC$3:AC$21)-SUMIF(WaterCapital!$A$3:$A$21,"GR",WaterCapital!AC$3:AC$21)-SUMIF(WaterCapital!$A$3:$A$21,"CR",WaterCapital!AC$3:AC$21)-SUMIF(WaterCapital!$B$3:$B$21,"MC3",WaterCapital!AC$3:AC$21)</f>
        <v>8714.2794531250001</v>
      </c>
      <c r="AD253" s="8">
        <f>SUM(WaterCapital!AD$3:AD$21)-SUMIF(WaterCapital!$B$3:$B$21,"TY3",WaterCapital!AD$3:AD$21)-SUMIF(WaterCapital!$A$3:$A$21,"GR",WaterCapital!AD$3:AD$21)-SUMIF(WaterCapital!$A$3:$A$21,"CR",WaterCapital!AD$3:AD$21)-SUMIF(WaterCapital!$B$3:$B$21,"MC3",WaterCapital!AD$3:AD$21)</f>
        <v>8390.2372968750005</v>
      </c>
      <c r="AE253" s="8">
        <f>SUM(WaterCapital!AE$3:AE$21)-SUMIF(WaterCapital!$B$3:$B$21,"TY3",WaterCapital!AE$3:AE$21)-SUMIF(WaterCapital!$A$3:$A$21,"GR",WaterCapital!AE$3:AE$21)-SUMIF(WaterCapital!$A$3:$A$21,"CR",WaterCapital!AE$3:AE$21)-SUMIF(WaterCapital!$B$3:$B$21,"MC3",WaterCapital!AE$3:AE$21)</f>
        <v>8066.1958750000013</v>
      </c>
      <c r="AF253" s="8">
        <f>SUM(WaterCapital!AF$3:AF$21)-SUMIF(WaterCapital!$B$3:$B$21,"TY3",WaterCapital!AF$3:AF$21)-SUMIF(WaterCapital!$A$3:$A$21,"GR",WaterCapital!AF$3:AF$21)-SUMIF(WaterCapital!$A$3:$A$21,"CR",WaterCapital!AF$3:AF$21)-SUMIF(WaterCapital!$B$3:$B$21,"MC3",WaterCapital!AF$3:AF$21)</f>
        <v>7742.1517187500012</v>
      </c>
      <c r="AG253" s="8">
        <f>SUM(WaterCapital!AG$3:AG$21)-SUMIF(WaterCapital!$B$3:$B$21,"TY3",WaterCapital!AG$3:AG$21)-SUMIF(WaterCapital!$A$3:$A$21,"GR",WaterCapital!AG$3:AG$21)-SUMIF(WaterCapital!$A$3:$A$21,"CR",WaterCapital!AG$3:AG$21)-SUMIF(WaterCapital!$B$3:$B$21,"MC3",WaterCapital!AG$3:AG$21)</f>
        <v>5642.1465970783538</v>
      </c>
    </row>
    <row r="254" spans="2:33" x14ac:dyDescent="0.3">
      <c r="B254" s="24" t="str">
        <f t="shared" si="127"/>
        <v>Retire TY GR CR and GH2</v>
      </c>
      <c r="C254" s="23">
        <f t="shared" si="126"/>
        <v>162.46497833230362</v>
      </c>
      <c r="D254" s="8">
        <f>SUM(WaterCapital!D$3:D$21)-SUMIF(WaterCapital!$B$3:$B$21,"TY3",WaterCapital!D$3:D$21)-SUMIF(WaterCapital!$A$3:$A$21,"GR",WaterCapital!D$3:D$21)-SUMIF(WaterCapital!$A$3:$A$21,"CR",WaterCapital!D$3:D$21)-SUMIF(WaterCapital!$B$3:$B$21,"GH2",WaterCapital!D$3:D$21)</f>
        <v>0</v>
      </c>
      <c r="E254" s="8">
        <f>SUM(WaterCapital!E$3:E$21)-SUMIF(WaterCapital!$B$3:$B$21,"TY3",WaterCapital!E$3:E$21)-SUMIF(WaterCapital!$A$3:$A$21,"GR",WaterCapital!E$3:E$21)-SUMIF(WaterCapital!$A$3:$A$21,"CR",WaterCapital!E$3:E$21)-SUMIF(WaterCapital!$B$3:$B$21,"GH2",WaterCapital!E$3:E$21)</f>
        <v>0</v>
      </c>
      <c r="F254" s="8">
        <f>SUM(WaterCapital!F$3:F$21)-SUMIF(WaterCapital!$B$3:$B$21,"TY3",WaterCapital!F$3:F$21)-SUMIF(WaterCapital!$A$3:$A$21,"GR",WaterCapital!F$3:F$21)-SUMIF(WaterCapital!$A$3:$A$21,"CR",WaterCapital!F$3:F$21)-SUMIF(WaterCapital!$B$3:$B$21,"GH2",WaterCapital!F$3:F$21)</f>
        <v>0</v>
      </c>
      <c r="G254" s="8">
        <f>SUM(WaterCapital!G$3:G$21)-SUMIF(WaterCapital!$B$3:$B$21,"TY3",WaterCapital!G$3:G$21)-SUMIF(WaterCapital!$A$3:$A$21,"GR",WaterCapital!G$3:G$21)-SUMIF(WaterCapital!$A$3:$A$21,"CR",WaterCapital!G$3:G$21)-SUMIF(WaterCapital!$B$3:$B$21,"GH2",WaterCapital!G$3:G$21)</f>
        <v>15935.518838373306</v>
      </c>
      <c r="H254" s="8">
        <f>SUM(WaterCapital!H$3:H$21)-SUMIF(WaterCapital!$B$3:$B$21,"TY3",WaterCapital!H$3:H$21)-SUMIF(WaterCapital!$A$3:$A$21,"GR",WaterCapital!H$3:H$21)-SUMIF(WaterCapital!$A$3:$A$21,"CR",WaterCapital!H$3:H$21)-SUMIF(WaterCapital!$B$3:$B$21,"GH2",WaterCapital!H$3:H$21)</f>
        <v>22001.505720542234</v>
      </c>
      <c r="I254" s="8">
        <f>SUM(WaterCapital!I$3:I$21)-SUMIF(WaterCapital!$B$3:$B$21,"TY3",WaterCapital!I$3:I$21)-SUMIF(WaterCapital!$A$3:$A$21,"GR",WaterCapital!I$3:I$21)-SUMIF(WaterCapital!$A$3:$A$21,"CR",WaterCapital!I$3:I$21)-SUMIF(WaterCapital!$B$3:$B$21,"GH2",WaterCapital!I$3:I$21)</f>
        <v>20869.925283628778</v>
      </c>
      <c r="J254" s="8">
        <f>SUM(WaterCapital!J$3:J$21)-SUMIF(WaterCapital!$B$3:$B$21,"TY3",WaterCapital!J$3:J$21)-SUMIF(WaterCapital!$A$3:$A$21,"GR",WaterCapital!J$3:J$21)-SUMIF(WaterCapital!$A$3:$A$21,"CR",WaterCapital!J$3:J$21)-SUMIF(WaterCapital!$B$3:$B$21,"GH2",WaterCapital!J$3:J$21)</f>
        <v>19839.779841501564</v>
      </c>
      <c r="K254" s="8">
        <f>SUM(WaterCapital!K$3:K$21)-SUMIF(WaterCapital!$B$3:$B$21,"TY3",WaterCapital!K$3:K$21)-SUMIF(WaterCapital!$A$3:$A$21,"GR",WaterCapital!K$3:K$21)-SUMIF(WaterCapital!$A$3:$A$21,"CR",WaterCapital!K$3:K$21)-SUMIF(WaterCapital!$B$3:$B$21,"GH2",WaterCapital!K$3:K$21)</f>
        <v>18898.083952033372</v>
      </c>
      <c r="L254" s="8">
        <f>SUM(WaterCapital!L$3:L$21)-SUMIF(WaterCapital!$B$3:$B$21,"TY3",WaterCapital!L$3:L$21)-SUMIF(WaterCapital!$A$3:$A$21,"GR",WaterCapital!L$3:L$21)-SUMIF(WaterCapital!$A$3:$A$21,"CR",WaterCapital!L$3:L$21)-SUMIF(WaterCapital!$B$3:$B$21,"GH2",WaterCapital!L$3:L$21)</f>
        <v>18033.518606882171</v>
      </c>
      <c r="M254" s="8">
        <f>SUM(WaterCapital!M$3:M$21)-SUMIF(WaterCapital!$B$3:$B$21,"TY3",WaterCapital!M$3:M$21)-SUMIF(WaterCapital!$A$3:$A$21,"GR",WaterCapital!M$3:M$21)-SUMIF(WaterCapital!$A$3:$A$21,"CR",WaterCapital!M$3:M$21)-SUMIF(WaterCapital!$B$3:$B$21,"GH2",WaterCapital!M$3:M$21)</f>
        <v>17198.805818561003</v>
      </c>
      <c r="N254" s="8">
        <f>SUM(WaterCapital!N$3:N$21)-SUMIF(WaterCapital!$B$3:$B$21,"TY3",WaterCapital!N$3:N$21)-SUMIF(WaterCapital!$A$3:$A$21,"GR",WaterCapital!N$3:N$21)-SUMIF(WaterCapital!$A$3:$A$21,"CR",WaterCapital!N$3:N$21)-SUMIF(WaterCapital!$B$3:$B$21,"GH2",WaterCapital!N$3:N$21)</f>
        <v>16364.095030239832</v>
      </c>
      <c r="O254" s="8">
        <f>SUM(WaterCapital!O$3:O$21)-SUMIF(WaterCapital!$B$3:$B$21,"TY3",WaterCapital!O$3:O$21)-SUMIF(WaterCapital!$A$3:$A$21,"GR",WaterCapital!O$3:O$21)-SUMIF(WaterCapital!$A$3:$A$21,"CR",WaterCapital!O$3:O$21)-SUMIF(WaterCapital!$B$3:$B$21,"GH2",WaterCapital!O$3:O$21)</f>
        <v>15529.380494264864</v>
      </c>
      <c r="P254" s="8">
        <f>SUM(WaterCapital!P$3:P$21)-SUMIF(WaterCapital!$B$3:$B$21,"TY3",WaterCapital!P$3:P$21)-SUMIF(WaterCapital!$A$3:$A$21,"GR",WaterCapital!P$3:P$21)-SUMIF(WaterCapital!$A$3:$A$21,"CR",WaterCapital!P$3:P$21)-SUMIF(WaterCapital!$B$3:$B$21,"GH2",WaterCapital!P$3:P$21)</f>
        <v>14694.667705943692</v>
      </c>
      <c r="Q254" s="8">
        <f>SUM(WaterCapital!Q$3:Q$21)-SUMIF(WaterCapital!$B$3:$B$21,"TY3",WaterCapital!Q$3:Q$21)-SUMIF(WaterCapital!$A$3:$A$21,"GR",WaterCapital!Q$3:Q$21)-SUMIF(WaterCapital!$A$3:$A$21,"CR",WaterCapital!Q$3:Q$21)-SUMIF(WaterCapital!$B$3:$B$21,"GH2",WaterCapital!Q$3:Q$21)</f>
        <v>13859.955917622525</v>
      </c>
      <c r="R254" s="8">
        <f>SUM(WaterCapital!R$3:R$21)-SUMIF(WaterCapital!$B$3:$B$21,"TY3",WaterCapital!R$3:R$21)-SUMIF(WaterCapital!$A$3:$A$21,"GR",WaterCapital!R$3:R$21)-SUMIF(WaterCapital!$A$3:$A$21,"CR",WaterCapital!R$3:R$21)-SUMIF(WaterCapital!$B$3:$B$21,"GH2",WaterCapital!R$3:R$21)</f>
        <v>13025.242381647553</v>
      </c>
      <c r="S254" s="8">
        <f>SUM(WaterCapital!S$3:S$21)-SUMIF(WaterCapital!$B$3:$B$21,"TY3",WaterCapital!S$3:S$21)-SUMIF(WaterCapital!$A$3:$A$21,"GR",WaterCapital!S$3:S$21)-SUMIF(WaterCapital!$A$3:$A$21,"CR",WaterCapital!S$3:S$21)-SUMIF(WaterCapital!$B$3:$B$21,"GH2",WaterCapital!S$3:S$21)</f>
        <v>12252.78659332638</v>
      </c>
      <c r="T254" s="8">
        <f>SUM(WaterCapital!T$3:T$21)-SUMIF(WaterCapital!$B$3:$B$21,"TY3",WaterCapital!T$3:T$21)-SUMIF(WaterCapital!$A$3:$A$21,"GR",WaterCapital!T$3:T$21)-SUMIF(WaterCapital!$A$3:$A$21,"CR",WaterCapital!T$3:T$21)-SUMIF(WaterCapital!$B$3:$B$21,"GH2",WaterCapital!T$3:T$21)</f>
        <v>11728.628693430652</v>
      </c>
      <c r="U254" s="8">
        <f>SUM(WaterCapital!U$3:U$21)-SUMIF(WaterCapital!$B$3:$B$21,"TY3",WaterCapital!U$3:U$21)-SUMIF(WaterCapital!$A$3:$A$21,"GR",WaterCapital!U$3:U$21)-SUMIF(WaterCapital!$A$3:$A$21,"CR",WaterCapital!U$3:U$21)-SUMIF(WaterCapital!$B$3:$B$21,"GH2",WaterCapital!U$3:U$21)</f>
        <v>11390.508429614181</v>
      </c>
      <c r="V254" s="8">
        <f>SUM(WaterCapital!V$3:V$21)-SUMIF(WaterCapital!$B$3:$B$21,"TY3",WaterCapital!V$3:V$21)-SUMIF(WaterCapital!$A$3:$A$21,"GR",WaterCapital!V$3:V$21)-SUMIF(WaterCapital!$A$3:$A$21,"CR",WaterCapital!V$3:V$21)-SUMIF(WaterCapital!$B$3:$B$21,"GH2",WaterCapital!V$3:V$21)</f>
        <v>11052.389418143903</v>
      </c>
      <c r="W254" s="8">
        <f>SUM(WaterCapital!W$3:W$21)-SUMIF(WaterCapital!$B$3:$B$21,"TY3",WaterCapital!W$3:W$21)-SUMIF(WaterCapital!$A$3:$A$21,"GR",WaterCapital!W$3:W$21)-SUMIF(WaterCapital!$A$3:$A$21,"CR",WaterCapital!W$3:W$21)-SUMIF(WaterCapital!$B$3:$B$21,"GH2",WaterCapital!W$3:W$21)</f>
        <v>10714.271406673619</v>
      </c>
      <c r="X254" s="8">
        <f>SUM(WaterCapital!X$3:X$21)-SUMIF(WaterCapital!$B$3:$B$21,"TY3",WaterCapital!X$3:X$21)-SUMIF(WaterCapital!$A$3:$A$21,"GR",WaterCapital!X$3:X$21)-SUMIF(WaterCapital!$A$3:$A$21,"CR",WaterCapital!X$3:X$21)-SUMIF(WaterCapital!$B$3:$B$21,"GH2",WaterCapital!X$3:X$21)</f>
        <v>10376.153142857143</v>
      </c>
      <c r="Y254" s="8">
        <f>SUM(WaterCapital!Y$3:Y$21)-SUMIF(WaterCapital!$B$3:$B$21,"TY3",WaterCapital!Y$3:Y$21)-SUMIF(WaterCapital!$A$3:$A$21,"GR",WaterCapital!Y$3:Y$21)-SUMIF(WaterCapital!$A$3:$A$21,"CR",WaterCapital!Y$3:Y$21)-SUMIF(WaterCapital!$B$3:$B$21,"GH2",WaterCapital!Y$3:Y$21)</f>
        <v>10038.033131386866</v>
      </c>
      <c r="Z254" s="8">
        <f>SUM(WaterCapital!Z$3:Z$21)-SUMIF(WaterCapital!$B$3:$B$21,"TY3",WaterCapital!Z$3:Z$21)-SUMIF(WaterCapital!$A$3:$A$21,"GR",WaterCapital!Z$3:Z$21)-SUMIF(WaterCapital!$A$3:$A$21,"CR",WaterCapital!Z$3:Z$21)-SUMIF(WaterCapital!$B$3:$B$21,"GH2",WaterCapital!Z$3:Z$21)</f>
        <v>9699.9141199165788</v>
      </c>
      <c r="AA254" s="8">
        <f>SUM(WaterCapital!AA$3:AA$21)-SUMIF(WaterCapital!$B$3:$B$21,"TY3",WaterCapital!AA$3:AA$21)-SUMIF(WaterCapital!$A$3:$A$21,"GR",WaterCapital!AA$3:AA$21)-SUMIF(WaterCapital!$A$3:$A$21,"CR",WaterCapital!AA$3:AA$21)-SUMIF(WaterCapital!$B$3:$B$21,"GH2",WaterCapital!AA$3:AA$21)</f>
        <v>9361.7958561001033</v>
      </c>
      <c r="AB254" s="8">
        <f>SUM(WaterCapital!AB$3:AB$21)-SUMIF(WaterCapital!$B$3:$B$21,"TY3",WaterCapital!AB$3:AB$21)-SUMIF(WaterCapital!$A$3:$A$21,"GR",WaterCapital!AB$3:AB$21)-SUMIF(WaterCapital!$A$3:$A$21,"CR",WaterCapital!AB$3:AB$21)-SUMIF(WaterCapital!$B$3:$B$21,"GH2",WaterCapital!AB$3:AB$21)</f>
        <v>9023.6765922836275</v>
      </c>
      <c r="AC254" s="8">
        <f>SUM(WaterCapital!AC$3:AC$21)-SUMIF(WaterCapital!$B$3:$B$21,"TY3",WaterCapital!AC$3:AC$21)-SUMIF(WaterCapital!$A$3:$A$21,"GR",WaterCapital!AC$3:AC$21)-SUMIF(WaterCapital!$A$3:$A$21,"CR",WaterCapital!AC$3:AC$21)-SUMIF(WaterCapital!$B$3:$B$21,"GH2",WaterCapital!AC$3:AC$21)</f>
        <v>8685.5575808133472</v>
      </c>
      <c r="AD254" s="8">
        <f>SUM(WaterCapital!AD$3:AD$21)-SUMIF(WaterCapital!$B$3:$B$21,"TY3",WaterCapital!AD$3:AD$21)-SUMIF(WaterCapital!$A$3:$A$21,"GR",WaterCapital!AD$3:AD$21)-SUMIF(WaterCapital!$A$3:$A$21,"CR",WaterCapital!AD$3:AD$21)-SUMIF(WaterCapital!$B$3:$B$21,"GH2",WaterCapital!AD$3:AD$21)</f>
        <v>8347.4393169968716</v>
      </c>
      <c r="AE254" s="8">
        <f>SUM(WaterCapital!AE$3:AE$21)-SUMIF(WaterCapital!$B$3:$B$21,"TY3",WaterCapital!AE$3:AE$21)-SUMIF(WaterCapital!$A$3:$A$21,"GR",WaterCapital!AE$3:AE$21)-SUMIF(WaterCapital!$A$3:$A$21,"CR",WaterCapital!AE$3:AE$21)-SUMIF(WaterCapital!$B$3:$B$21,"GH2",WaterCapital!AE$3:AE$21)</f>
        <v>8009.3220531803972</v>
      </c>
      <c r="AF254" s="8">
        <f>SUM(WaterCapital!AF$3:AF$21)-SUMIF(WaterCapital!$B$3:$B$21,"TY3",WaterCapital!AF$3:AF$21)-SUMIF(WaterCapital!$A$3:$A$21,"GR",WaterCapital!AF$3:AF$21)-SUMIF(WaterCapital!$A$3:$A$21,"CR",WaterCapital!AF$3:AF$21)-SUMIF(WaterCapital!$B$3:$B$21,"GH2",WaterCapital!AF$3:AF$21)</f>
        <v>7671.2020417101157</v>
      </c>
      <c r="AG254" s="8">
        <f>SUM(WaterCapital!AG$3:AG$21)-SUMIF(WaterCapital!$B$3:$B$21,"TY3",WaterCapital!AG$3:AG$21)-SUMIF(WaterCapital!$A$3:$A$21,"GR",WaterCapital!AG$3:AG$21)-SUMIF(WaterCapital!$A$3:$A$21,"CR",WaterCapital!AG$3:AG$21)-SUMIF(WaterCapital!$B$3:$B$21,"GH2",WaterCapital!AG$3:AG$21)</f>
        <v>4914.7514100854396</v>
      </c>
    </row>
    <row r="255" spans="2:33" x14ac:dyDescent="0.3">
      <c r="B255" s="24" t="str">
        <f t="shared" si="127"/>
        <v>Retire TY GR CR and MC1-2</v>
      </c>
      <c r="C255" s="23">
        <f t="shared" si="126"/>
        <v>152.01825997645426</v>
      </c>
      <c r="D255" s="8">
        <f>SUM(WaterCapital!D$3:D$21)-SUMIF(WaterCapital!$B$3:$B$21,"TY3",WaterCapital!D$3:D$21)-SUMIF(WaterCapital!$A$3:$A$21,"GR",WaterCapital!D$3:D$21)-SUMIF(WaterCapital!$A$3:$A$21,"CR",WaterCapital!D$3:D$21)-SUMIF(WaterCapital!$B$3:$B$21,"MC1",WaterCapital!D$3:D$21)-SUMIF(WaterCapital!$B$3:$B$21,"MC2",WaterCapital!D$3:D$21)</f>
        <v>0</v>
      </c>
      <c r="E255" s="8">
        <f>SUM(WaterCapital!E$3:E$21)-SUMIF(WaterCapital!$B$3:$B$21,"TY3",WaterCapital!E$3:E$21)-SUMIF(WaterCapital!$A$3:$A$21,"GR",WaterCapital!E$3:E$21)-SUMIF(WaterCapital!$A$3:$A$21,"CR",WaterCapital!E$3:E$21)-SUMIF(WaterCapital!$B$3:$B$21,"MC1",WaterCapital!E$3:E$21)-SUMIF(WaterCapital!$B$3:$B$21,"MC2",WaterCapital!E$3:E$21)</f>
        <v>0</v>
      </c>
      <c r="F255" s="8">
        <f>SUM(WaterCapital!F$3:F$21)-SUMIF(WaterCapital!$B$3:$B$21,"TY3",WaterCapital!F$3:F$21)-SUMIF(WaterCapital!$A$3:$A$21,"GR",WaterCapital!F$3:F$21)-SUMIF(WaterCapital!$A$3:$A$21,"CR",WaterCapital!F$3:F$21)-SUMIF(WaterCapital!$B$3:$B$21,"MC1",WaterCapital!F$3:F$21)-SUMIF(WaterCapital!$B$3:$B$21,"MC2",WaterCapital!F$3:F$21)</f>
        <v>0</v>
      </c>
      <c r="G255" s="8">
        <f>SUM(WaterCapital!G$3:G$21)-SUMIF(WaterCapital!$B$3:$B$21,"TY3",WaterCapital!G$3:G$21)-SUMIF(WaterCapital!$A$3:$A$21,"GR",WaterCapital!G$3:G$21)-SUMIF(WaterCapital!$A$3:$A$21,"CR",WaterCapital!G$3:G$21)-SUMIF(WaterCapital!$B$3:$B$21,"MC1",WaterCapital!G$3:G$21)-SUMIF(WaterCapital!$B$3:$B$21,"MC2",WaterCapital!G$3:G$21)</f>
        <v>15003.126565217392</v>
      </c>
      <c r="H255" s="8">
        <f>SUM(WaterCapital!H$3:H$21)-SUMIF(WaterCapital!$B$3:$B$21,"TY3",WaterCapital!H$3:H$21)-SUMIF(WaterCapital!$A$3:$A$21,"GR",WaterCapital!H$3:H$21)-SUMIF(WaterCapital!$A$3:$A$21,"CR",WaterCapital!H$3:H$21)-SUMIF(WaterCapital!$B$3:$B$21,"MC1",WaterCapital!H$3:H$21)-SUMIF(WaterCapital!$B$3:$B$21,"MC2",WaterCapital!H$3:H$21)</f>
        <v>20457.138983695655</v>
      </c>
      <c r="I255" s="8">
        <f>SUM(WaterCapital!I$3:I$21)-SUMIF(WaterCapital!$B$3:$B$21,"TY3",WaterCapital!I$3:I$21)-SUMIF(WaterCapital!$A$3:$A$21,"GR",WaterCapital!I$3:I$21)-SUMIF(WaterCapital!$A$3:$A$21,"CR",WaterCapital!I$3:I$21)-SUMIF(WaterCapital!$B$3:$B$21,"MC1",WaterCapital!I$3:I$21)-SUMIF(WaterCapital!$B$3:$B$21,"MC2",WaterCapital!I$3:I$21)</f>
        <v>19407.692861413045</v>
      </c>
      <c r="J255" s="8">
        <f>SUM(WaterCapital!J$3:J$21)-SUMIF(WaterCapital!$B$3:$B$21,"TY3",WaterCapital!J$3:J$21)-SUMIF(WaterCapital!$A$3:$A$21,"GR",WaterCapital!J$3:J$21)-SUMIF(WaterCapital!$A$3:$A$21,"CR",WaterCapital!J$3:J$21)-SUMIF(WaterCapital!$B$3:$B$21,"MC1",WaterCapital!J$3:J$21)-SUMIF(WaterCapital!$B$3:$B$21,"MC2",WaterCapital!J$3:J$21)</f>
        <v>18453.99079347826</v>
      </c>
      <c r="K255" s="8">
        <f>SUM(WaterCapital!K$3:K$21)-SUMIF(WaterCapital!$B$3:$B$21,"TY3",WaterCapital!K$3:K$21)-SUMIF(WaterCapital!$A$3:$A$21,"GR",WaterCapital!K$3:K$21)-SUMIF(WaterCapital!$A$3:$A$21,"CR",WaterCapital!K$3:K$21)-SUMIF(WaterCapital!$B$3:$B$21,"MC1",WaterCapital!K$3:K$21)-SUMIF(WaterCapital!$B$3:$B$21,"MC2",WaterCapital!K$3:K$21)</f>
        <v>17583.759478260872</v>
      </c>
      <c r="L255" s="8">
        <f>SUM(WaterCapital!L$3:L$21)-SUMIF(WaterCapital!$B$3:$B$21,"TY3",WaterCapital!L$3:L$21)-SUMIF(WaterCapital!$A$3:$A$21,"GR",WaterCapital!L$3:L$21)-SUMIF(WaterCapital!$A$3:$A$21,"CR",WaterCapital!L$3:L$21)-SUMIF(WaterCapital!$B$3:$B$21,"MC1",WaterCapital!L$3:L$21)-SUMIF(WaterCapital!$B$3:$B$21,"MC2",WaterCapital!L$3:L$21)</f>
        <v>16786.302190217397</v>
      </c>
      <c r="M255" s="8">
        <f>SUM(WaterCapital!M$3:M$21)-SUMIF(WaterCapital!$B$3:$B$21,"TY3",WaterCapital!M$3:M$21)-SUMIF(WaterCapital!$A$3:$A$21,"GR",WaterCapital!M$3:M$21)-SUMIF(WaterCapital!$A$3:$A$21,"CR",WaterCapital!M$3:M$21)-SUMIF(WaterCapital!$B$3:$B$21,"MC1",WaterCapital!M$3:M$21)-SUMIF(WaterCapital!$B$3:$B$21,"MC2",WaterCapital!M$3:M$21)</f>
        <v>16016.664415760872</v>
      </c>
      <c r="N255" s="8">
        <f>SUM(WaterCapital!N$3:N$21)-SUMIF(WaterCapital!$B$3:$B$21,"TY3",WaterCapital!N$3:N$21)-SUMIF(WaterCapital!$A$3:$A$21,"GR",WaterCapital!N$3:N$21)-SUMIF(WaterCapital!$A$3:$A$21,"CR",WaterCapital!N$3:N$21)-SUMIF(WaterCapital!$B$3:$B$21,"MC1",WaterCapital!N$3:N$21)-SUMIF(WaterCapital!$B$3:$B$21,"MC2",WaterCapital!N$3:N$21)</f>
        <v>15247.028230978261</v>
      </c>
      <c r="O255" s="8">
        <f>SUM(WaterCapital!O$3:O$21)-SUMIF(WaterCapital!$B$3:$B$21,"TY3",WaterCapital!O$3:O$21)-SUMIF(WaterCapital!$A$3:$A$21,"GR",WaterCapital!O$3:O$21)-SUMIF(WaterCapital!$A$3:$A$21,"CR",WaterCapital!O$3:O$21)-SUMIF(WaterCapital!$B$3:$B$21,"MC1",WaterCapital!O$3:O$21)-SUMIF(WaterCapital!$B$3:$B$21,"MC2",WaterCapital!O$3:O$21)</f>
        <v>14477.388456521741</v>
      </c>
      <c r="P255" s="8">
        <f>SUM(WaterCapital!P$3:P$21)-SUMIF(WaterCapital!$B$3:$B$21,"TY3",WaterCapital!P$3:P$21)-SUMIF(WaterCapital!$A$3:$A$21,"GR",WaterCapital!P$3:P$21)-SUMIF(WaterCapital!$A$3:$A$21,"CR",WaterCapital!P$3:P$21)-SUMIF(WaterCapital!$B$3:$B$21,"MC1",WaterCapital!P$3:P$21)-SUMIF(WaterCapital!$B$3:$B$21,"MC2",WaterCapital!P$3:P$21)</f>
        <v>13707.750682065218</v>
      </c>
      <c r="Q255" s="8">
        <f>SUM(WaterCapital!Q$3:Q$21)-SUMIF(WaterCapital!$B$3:$B$21,"TY3",WaterCapital!Q$3:Q$21)-SUMIF(WaterCapital!$A$3:$A$21,"GR",WaterCapital!Q$3:Q$21)-SUMIF(WaterCapital!$A$3:$A$21,"CR",WaterCapital!Q$3:Q$21)-SUMIF(WaterCapital!$B$3:$B$21,"MC1",WaterCapital!Q$3:Q$21)-SUMIF(WaterCapital!$B$3:$B$21,"MC2",WaterCapital!Q$3:Q$21)</f>
        <v>12938.113497282611</v>
      </c>
      <c r="R255" s="8">
        <f>SUM(WaterCapital!R$3:R$21)-SUMIF(WaterCapital!$B$3:$B$21,"TY3",WaterCapital!R$3:R$21)-SUMIF(WaterCapital!$A$3:$A$21,"GR",WaterCapital!R$3:R$21)-SUMIF(WaterCapital!$A$3:$A$21,"CR",WaterCapital!R$3:R$21)-SUMIF(WaterCapital!$B$3:$B$21,"MC1",WaterCapital!R$3:R$21)-SUMIF(WaterCapital!$B$3:$B$21,"MC2",WaterCapital!R$3:R$21)</f>
        <v>12168.474722826091</v>
      </c>
      <c r="S255" s="8">
        <f>SUM(WaterCapital!S$3:S$21)-SUMIF(WaterCapital!$B$3:$B$21,"TY3",WaterCapital!S$3:S$21)-SUMIF(WaterCapital!$A$3:$A$21,"GR",WaterCapital!S$3:S$21)-SUMIF(WaterCapital!$A$3:$A$21,"CR",WaterCapital!S$3:S$21)-SUMIF(WaterCapital!$B$3:$B$21,"MC1",WaterCapital!S$3:S$21)-SUMIF(WaterCapital!$B$3:$B$21,"MC2",WaterCapital!S$3:S$21)</f>
        <v>11461.093948369564</v>
      </c>
      <c r="T255" s="8">
        <f>SUM(WaterCapital!T$3:T$21)-SUMIF(WaterCapital!$B$3:$B$21,"TY3",WaterCapital!T$3:T$21)-SUMIF(WaterCapital!$A$3:$A$21,"GR",WaterCapital!T$3:T$21)-SUMIF(WaterCapital!$A$3:$A$21,"CR",WaterCapital!T$3:T$21)-SUMIF(WaterCapital!$B$3:$B$21,"MC1",WaterCapital!T$3:T$21)-SUMIF(WaterCapital!$B$3:$B$21,"MC2",WaterCapital!T$3:T$21)</f>
        <v>10987.778307065213</v>
      </c>
      <c r="U255" s="8">
        <f>SUM(WaterCapital!U$3:U$21)-SUMIF(WaterCapital!$B$3:$B$21,"TY3",WaterCapital!U$3:U$21)-SUMIF(WaterCapital!$A$3:$A$21,"GR",WaterCapital!U$3:U$21)-SUMIF(WaterCapital!$A$3:$A$21,"CR",WaterCapital!U$3:U$21)-SUMIF(WaterCapital!$B$3:$B$21,"MC1",WaterCapital!U$3:U$21)-SUMIF(WaterCapital!$B$3:$B$21,"MC2",WaterCapital!U$3:U$21)</f>
        <v>10686.269440217391</v>
      </c>
      <c r="V255" s="8">
        <f>SUM(WaterCapital!V$3:V$21)-SUMIF(WaterCapital!$B$3:$B$21,"TY3",WaterCapital!V$3:V$21)-SUMIF(WaterCapital!$A$3:$A$21,"GR",WaterCapital!V$3:V$21)-SUMIF(WaterCapital!$A$3:$A$21,"CR",WaterCapital!V$3:V$21)-SUMIF(WaterCapital!$B$3:$B$21,"MC1",WaterCapital!V$3:V$21)-SUMIF(WaterCapital!$B$3:$B$21,"MC2",WaterCapital!V$3:V$21)</f>
        <v>10384.76116304348</v>
      </c>
      <c r="W255" s="8">
        <f>SUM(WaterCapital!W$3:W$21)-SUMIF(WaterCapital!$B$3:$B$21,"TY3",WaterCapital!W$3:W$21)-SUMIF(WaterCapital!$A$3:$A$21,"GR",WaterCapital!W$3:W$21)-SUMIF(WaterCapital!$A$3:$A$21,"CR",WaterCapital!W$3:W$21)-SUMIF(WaterCapital!$B$3:$B$21,"MC1",WaterCapital!W$3:W$21)-SUMIF(WaterCapital!$B$3:$B$21,"MC2",WaterCapital!W$3:W$21)</f>
        <v>10083.253475543479</v>
      </c>
      <c r="X255" s="8">
        <f>SUM(WaterCapital!X$3:X$21)-SUMIF(WaterCapital!$B$3:$B$21,"TY3",WaterCapital!X$3:X$21)-SUMIF(WaterCapital!$A$3:$A$21,"GR",WaterCapital!X$3:X$21)-SUMIF(WaterCapital!$A$3:$A$21,"CR",WaterCapital!X$3:X$21)-SUMIF(WaterCapital!$B$3:$B$21,"MC1",WaterCapital!X$3:X$21)-SUMIF(WaterCapital!$B$3:$B$21,"MC2",WaterCapital!X$3:X$21)</f>
        <v>9781.7461983695666</v>
      </c>
      <c r="Y255" s="8">
        <f>SUM(WaterCapital!Y$3:Y$21)-SUMIF(WaterCapital!$B$3:$B$21,"TY3",WaterCapital!Y$3:Y$21)-SUMIF(WaterCapital!$A$3:$A$21,"GR",WaterCapital!Y$3:Y$21)-SUMIF(WaterCapital!$A$3:$A$21,"CR",WaterCapital!Y$3:Y$21)-SUMIF(WaterCapital!$B$3:$B$21,"MC1",WaterCapital!Y$3:Y$21)-SUMIF(WaterCapital!$B$3:$B$21,"MC2",WaterCapital!Y$3:Y$21)</f>
        <v>9480.2373315217428</v>
      </c>
      <c r="Z255" s="8">
        <f>SUM(WaterCapital!Z$3:Z$21)-SUMIF(WaterCapital!$B$3:$B$21,"TY3",WaterCapital!Z$3:Z$21)-SUMIF(WaterCapital!$A$3:$A$21,"GR",WaterCapital!Z$3:Z$21)-SUMIF(WaterCapital!$A$3:$A$21,"CR",WaterCapital!Z$3:Z$21)-SUMIF(WaterCapital!$B$3:$B$21,"MC1",WaterCapital!Z$3:Z$21)-SUMIF(WaterCapital!$B$3:$B$21,"MC2",WaterCapital!Z$3:Z$21)</f>
        <v>9178.7286440217376</v>
      </c>
      <c r="AA255" s="8">
        <f>SUM(WaterCapital!AA$3:AA$21)-SUMIF(WaterCapital!$B$3:$B$21,"TY3",WaterCapital!AA$3:AA$21)-SUMIF(WaterCapital!$A$3:$A$21,"GR",WaterCapital!AA$3:AA$21)-SUMIF(WaterCapital!$A$3:$A$21,"CR",WaterCapital!AA$3:AA$21)-SUMIF(WaterCapital!$B$3:$B$21,"MC1",WaterCapital!AA$3:AA$21)-SUMIF(WaterCapital!$B$3:$B$21,"MC2",WaterCapital!AA$3:AA$21)</f>
        <v>8877.2213668478253</v>
      </c>
      <c r="AB255" s="8">
        <f>SUM(WaterCapital!AB$3:AB$21)-SUMIF(WaterCapital!$B$3:$B$21,"TY3",WaterCapital!AB$3:AB$21)-SUMIF(WaterCapital!$A$3:$A$21,"GR",WaterCapital!AB$3:AB$21)-SUMIF(WaterCapital!$A$3:$A$21,"CR",WaterCapital!AB$3:AB$21)-SUMIF(WaterCapital!$B$3:$B$21,"MC1",WaterCapital!AB$3:AB$21)-SUMIF(WaterCapital!$B$3:$B$21,"MC2",WaterCapital!AB$3:AB$21)</f>
        <v>8575.7130896739127</v>
      </c>
      <c r="AC255" s="8">
        <f>SUM(WaterCapital!AC$3:AC$21)-SUMIF(WaterCapital!$B$3:$B$21,"TY3",WaterCapital!AC$3:AC$21)-SUMIF(WaterCapital!$A$3:$A$21,"GR",WaterCapital!AC$3:AC$21)-SUMIF(WaterCapital!$A$3:$A$21,"CR",WaterCapital!AC$3:AC$21)-SUMIF(WaterCapital!$B$3:$B$21,"MC1",WaterCapital!AC$3:AC$21)-SUMIF(WaterCapital!$B$3:$B$21,"MC2",WaterCapital!AC$3:AC$21)</f>
        <v>8274.2048125000001</v>
      </c>
      <c r="AD255" s="8">
        <f>SUM(WaterCapital!AD$3:AD$21)-SUMIF(WaterCapital!$B$3:$B$21,"TY3",WaterCapital!AD$3:AD$21)-SUMIF(WaterCapital!$A$3:$A$21,"GR",WaterCapital!AD$3:AD$21)-SUMIF(WaterCapital!$A$3:$A$21,"CR",WaterCapital!AD$3:AD$21)-SUMIF(WaterCapital!$B$3:$B$21,"MC1",WaterCapital!AD$3:AD$21)-SUMIF(WaterCapital!$B$3:$B$21,"MC2",WaterCapital!AD$3:AD$21)</f>
        <v>7972.6975353260868</v>
      </c>
      <c r="AE255" s="8">
        <f>SUM(WaterCapital!AE$3:AE$21)-SUMIF(WaterCapital!$B$3:$B$21,"TY3",WaterCapital!AE$3:AE$21)-SUMIF(WaterCapital!$A$3:$A$21,"GR",WaterCapital!AE$3:AE$21)-SUMIF(WaterCapital!$A$3:$A$21,"CR",WaterCapital!AE$3:AE$21)-SUMIF(WaterCapital!$B$3:$B$21,"MC1",WaterCapital!AE$3:AE$21)-SUMIF(WaterCapital!$B$3:$B$21,"MC2",WaterCapital!AE$3:AE$21)</f>
        <v>7671.1908478260875</v>
      </c>
      <c r="AF255" s="8">
        <f>SUM(WaterCapital!AF$3:AF$21)-SUMIF(WaterCapital!$B$3:$B$21,"TY3",WaterCapital!AF$3:AF$21)-SUMIF(WaterCapital!$A$3:$A$21,"GR",WaterCapital!AF$3:AF$21)-SUMIF(WaterCapital!$A$3:$A$21,"CR",WaterCapital!AF$3:AF$21)-SUMIF(WaterCapital!$B$3:$B$21,"MC1",WaterCapital!AF$3:AF$21)-SUMIF(WaterCapital!$B$3:$B$21,"MC2",WaterCapital!AF$3:AF$21)</f>
        <v>7369.6815706521747</v>
      </c>
      <c r="AG255" s="8">
        <f>SUM(WaterCapital!AG$3:AG$21)-SUMIF(WaterCapital!$B$3:$B$21,"TY3",WaterCapital!AG$3:AG$21)-SUMIF(WaterCapital!$A$3:$A$21,"GR",WaterCapital!AG$3:AG$21)-SUMIF(WaterCapital!$A$3:$A$21,"CR",WaterCapital!AG$3:AG$21)-SUMIF(WaterCapital!$B$3:$B$21,"MC1",WaterCapital!AG$3:AG$21)-SUMIF(WaterCapital!$B$3:$B$21,"MC2",WaterCapital!AG$3:AG$21)</f>
        <v>5642.1465779500568</v>
      </c>
    </row>
    <row r="256" spans="2:33" x14ac:dyDescent="0.3">
      <c r="B256" s="24" t="str">
        <f t="shared" si="127"/>
        <v>Retire TY GR CR and BR1-2</v>
      </c>
      <c r="C256" s="23">
        <f t="shared" ref="C256:C257" si="128">(D256+NPV($C$2,E256:AG256))/1000</f>
        <v>162.77104087488533</v>
      </c>
      <c r="D256" s="8">
        <f>SUM(WaterCapital!D$3:D$21)-SUMIF(WaterCapital!$B$3:$B$21,"TY3",WaterCapital!D$3:D$21)-SUMIF(WaterCapital!$A$3:$A$21,"GR",WaterCapital!D$3:D$21)-SUMIF(WaterCapital!$A$3:$A$21,"CR",WaterCapital!D$3:D$21)-SUMIF(WaterCapital!$B$3:$B$21,"BR1",WaterCapital!D$3:D$21)-SUMIF(WaterCapital!$B$3:$B$21,"BR2",WaterCapital!D$3:D$21)</f>
        <v>0</v>
      </c>
      <c r="E256" s="8">
        <f>SUM(WaterCapital!E$3:E$21)-SUMIF(WaterCapital!$B$3:$B$21,"TY3",WaterCapital!E$3:E$21)-SUMIF(WaterCapital!$A$3:$A$21,"GR",WaterCapital!E$3:E$21)-SUMIF(WaterCapital!$A$3:$A$21,"CR",WaterCapital!E$3:E$21)-SUMIF(WaterCapital!$B$3:$B$21,"BR1",WaterCapital!E$3:E$21)-SUMIF(WaterCapital!$B$3:$B$21,"BR2",WaterCapital!E$3:E$21)</f>
        <v>0</v>
      </c>
      <c r="F256" s="8">
        <f>SUM(WaterCapital!F$3:F$21)-SUMIF(WaterCapital!$B$3:$B$21,"TY3",WaterCapital!F$3:F$21)-SUMIF(WaterCapital!$A$3:$A$21,"GR",WaterCapital!F$3:F$21)-SUMIF(WaterCapital!$A$3:$A$21,"CR",WaterCapital!F$3:F$21)-SUMIF(WaterCapital!$B$3:$B$21,"BR1",WaterCapital!F$3:F$21)-SUMIF(WaterCapital!$B$3:$B$21,"BR2",WaterCapital!F$3:F$21)</f>
        <v>0</v>
      </c>
      <c r="G256" s="8">
        <f>SUM(WaterCapital!G$3:G$21)-SUMIF(WaterCapital!$B$3:$B$21,"TY3",WaterCapital!G$3:G$21)-SUMIF(WaterCapital!$A$3:$A$21,"GR",WaterCapital!G$3:G$21)-SUMIF(WaterCapital!$A$3:$A$21,"CR",WaterCapital!G$3:G$21)-SUMIF(WaterCapital!$B$3:$B$21,"BR1",WaterCapital!G$3:G$21)-SUMIF(WaterCapital!$B$3:$B$21,"BR2",WaterCapital!G$3:G$21)</f>
        <v>15956.625093567251</v>
      </c>
      <c r="H256" s="8">
        <f>SUM(WaterCapital!H$3:H$21)-SUMIF(WaterCapital!$B$3:$B$21,"TY3",WaterCapital!H$3:H$21)-SUMIF(WaterCapital!$A$3:$A$21,"GR",WaterCapital!H$3:H$21)-SUMIF(WaterCapital!$A$3:$A$21,"CR",WaterCapital!H$3:H$21)-SUMIF(WaterCapital!$B$3:$B$21,"BR1",WaterCapital!H$3:H$21)-SUMIF(WaterCapital!$B$3:$B$21,"BR2",WaterCapital!H$3:H$21)</f>
        <v>22021.483380116959</v>
      </c>
      <c r="I256" s="8">
        <f>SUM(WaterCapital!I$3:I$21)-SUMIF(WaterCapital!$B$3:$B$21,"TY3",WaterCapital!I$3:I$21)-SUMIF(WaterCapital!$A$3:$A$21,"GR",WaterCapital!I$3:I$21)-SUMIF(WaterCapital!$A$3:$A$21,"CR",WaterCapital!I$3:I$21)-SUMIF(WaterCapital!$B$3:$B$21,"BR1",WaterCapital!I$3:I$21)-SUMIF(WaterCapital!$B$3:$B$21,"BR2",WaterCapital!I$3:I$21)</f>
        <v>20895.297567251459</v>
      </c>
      <c r="J256" s="8">
        <f>SUM(WaterCapital!J$3:J$21)-SUMIF(WaterCapital!$B$3:$B$21,"TY3",WaterCapital!J$3:J$21)-SUMIF(WaterCapital!$A$3:$A$21,"GR",WaterCapital!J$3:J$21)-SUMIF(WaterCapital!$A$3:$A$21,"CR",WaterCapital!J$3:J$21)-SUMIF(WaterCapital!$B$3:$B$21,"BR1",WaterCapital!J$3:J$21)-SUMIF(WaterCapital!$B$3:$B$21,"BR2",WaterCapital!J$3:J$21)</f>
        <v>19869.036432748537</v>
      </c>
      <c r="K256" s="8">
        <f>SUM(WaterCapital!K$3:K$21)-SUMIF(WaterCapital!$B$3:$B$21,"TY3",WaterCapital!K$3:K$21)-SUMIF(WaterCapital!$A$3:$A$21,"GR",WaterCapital!K$3:K$21)-SUMIF(WaterCapital!$A$3:$A$21,"CR",WaterCapital!K$3:K$21)-SUMIF(WaterCapital!$B$3:$B$21,"BR1",WaterCapital!K$3:K$21)-SUMIF(WaterCapital!$B$3:$B$21,"BR2",WaterCapital!K$3:K$21)</f>
        <v>18930.024374269011</v>
      </c>
      <c r="L256" s="8">
        <f>SUM(WaterCapital!L$3:L$21)-SUMIF(WaterCapital!$B$3:$B$21,"TY3",WaterCapital!L$3:L$21)-SUMIF(WaterCapital!$A$3:$A$21,"GR",WaterCapital!L$3:L$21)-SUMIF(WaterCapital!$A$3:$A$21,"CR",WaterCapital!L$3:L$21)-SUMIF(WaterCapital!$B$3:$B$21,"BR1",WaterCapital!L$3:L$21)-SUMIF(WaterCapital!$B$3:$B$21,"BR2",WaterCapital!L$3:L$21)</f>
        <v>18067.196707602343</v>
      </c>
      <c r="M256" s="8">
        <f>SUM(WaterCapital!M$3:M$21)-SUMIF(WaterCapital!$B$3:$B$21,"TY3",WaterCapital!M$3:M$21)-SUMIF(WaterCapital!$A$3:$A$21,"GR",WaterCapital!M$3:M$21)-SUMIF(WaterCapital!$A$3:$A$21,"CR",WaterCapital!M$3:M$21)-SUMIF(WaterCapital!$B$3:$B$21,"BR1",WaterCapital!M$3:M$21)-SUMIF(WaterCapital!$B$3:$B$21,"BR2",WaterCapital!M$3:M$21)</f>
        <v>17236.185070175441</v>
      </c>
      <c r="N256" s="8">
        <f>SUM(WaterCapital!N$3:N$21)-SUMIF(WaterCapital!$B$3:$B$21,"TY3",WaterCapital!N$3:N$21)-SUMIF(WaterCapital!$A$3:$A$21,"GR",WaterCapital!N$3:N$21)-SUMIF(WaterCapital!$A$3:$A$21,"CR",WaterCapital!N$3:N$21)-SUMIF(WaterCapital!$B$3:$B$21,"BR1",WaterCapital!N$3:N$21)-SUMIF(WaterCapital!$B$3:$B$21,"BR2",WaterCapital!N$3:N$21)</f>
        <v>16405.175040935672</v>
      </c>
      <c r="O256" s="8">
        <f>SUM(WaterCapital!O$3:O$21)-SUMIF(WaterCapital!$B$3:$B$21,"TY3",WaterCapital!O$3:O$21)-SUMIF(WaterCapital!$A$3:$A$21,"GR",WaterCapital!O$3:O$21)-SUMIF(WaterCapital!$A$3:$A$21,"CR",WaterCapital!O$3:O$21)-SUMIF(WaterCapital!$B$3:$B$21,"BR1",WaterCapital!O$3:O$21)-SUMIF(WaterCapital!$B$3:$B$21,"BR2",WaterCapital!O$3:O$21)</f>
        <v>15574.161795321643</v>
      </c>
      <c r="P256" s="8">
        <f>SUM(WaterCapital!P$3:P$21)-SUMIF(WaterCapital!$B$3:$B$21,"TY3",WaterCapital!P$3:P$21)-SUMIF(WaterCapital!$A$3:$A$21,"GR",WaterCapital!P$3:P$21)-SUMIF(WaterCapital!$A$3:$A$21,"CR",WaterCapital!P$3:P$21)-SUMIF(WaterCapital!$B$3:$B$21,"BR1",WaterCapital!P$3:P$21)-SUMIF(WaterCapital!$B$3:$B$21,"BR2",WaterCapital!P$3:P$21)</f>
        <v>14743.150157894737</v>
      </c>
      <c r="Q256" s="8">
        <f>SUM(WaterCapital!Q$3:Q$21)-SUMIF(WaterCapital!$B$3:$B$21,"TY3",WaterCapital!Q$3:Q$21)-SUMIF(WaterCapital!$A$3:$A$21,"GR",WaterCapital!Q$3:Q$21)-SUMIF(WaterCapital!$A$3:$A$21,"CR",WaterCapital!Q$3:Q$21)-SUMIF(WaterCapital!$B$3:$B$21,"BR1",WaterCapital!Q$3:Q$21)-SUMIF(WaterCapital!$B$3:$B$21,"BR2",WaterCapital!Q$3:Q$21)</f>
        <v>13912.139520467837</v>
      </c>
      <c r="R256" s="8">
        <f>SUM(WaterCapital!R$3:R$21)-SUMIF(WaterCapital!$B$3:$B$21,"TY3",WaterCapital!R$3:R$21)-SUMIF(WaterCapital!$A$3:$A$21,"GR",WaterCapital!R$3:R$21)-SUMIF(WaterCapital!$A$3:$A$21,"CR",WaterCapital!R$3:R$21)-SUMIF(WaterCapital!$B$3:$B$21,"BR1",WaterCapital!R$3:R$21)-SUMIF(WaterCapital!$B$3:$B$21,"BR2",WaterCapital!R$3:R$21)</f>
        <v>13081.126883040939</v>
      </c>
      <c r="S256" s="8">
        <f>SUM(WaterCapital!S$3:S$21)-SUMIF(WaterCapital!$B$3:$B$21,"TY3",WaterCapital!S$3:S$21)-SUMIF(WaterCapital!$A$3:$A$21,"GR",WaterCapital!S$3:S$21)-SUMIF(WaterCapital!$A$3:$A$21,"CR",WaterCapital!S$3:S$21)-SUMIF(WaterCapital!$B$3:$B$21,"BR1",WaterCapital!S$3:S$21)-SUMIF(WaterCapital!$B$3:$B$21,"BR2",WaterCapital!S$3:S$21)</f>
        <v>12287.979543859648</v>
      </c>
      <c r="T256" s="8">
        <f>SUM(WaterCapital!T$3:T$21)-SUMIF(WaterCapital!$B$3:$B$21,"TY3",WaterCapital!T$3:T$21)-SUMIF(WaterCapital!$A$3:$A$21,"GR",WaterCapital!T$3:T$21)-SUMIF(WaterCapital!$A$3:$A$21,"CR",WaterCapital!T$3:T$21)-SUMIF(WaterCapital!$B$3:$B$21,"BR1",WaterCapital!T$3:T$21)-SUMIF(WaterCapital!$B$3:$B$21,"BR2",WaterCapital!T$3:T$21)</f>
        <v>11741.470111111106</v>
      </c>
      <c r="U256" s="8">
        <f>SUM(WaterCapital!U$3:U$21)-SUMIF(WaterCapital!$B$3:$B$21,"TY3",WaterCapital!U$3:U$21)-SUMIF(WaterCapital!$A$3:$A$21,"GR",WaterCapital!U$3:U$21)-SUMIF(WaterCapital!$A$3:$A$21,"CR",WaterCapital!U$3:U$21)-SUMIF(WaterCapital!$B$3:$B$21,"BR1",WaterCapital!U$3:U$21)-SUMIF(WaterCapital!$B$3:$B$21,"BR2",WaterCapital!U$3:U$21)</f>
        <v>11403.73207017544</v>
      </c>
      <c r="V256" s="8">
        <f>SUM(WaterCapital!V$3:V$21)-SUMIF(WaterCapital!$B$3:$B$21,"TY3",WaterCapital!V$3:V$21)-SUMIF(WaterCapital!$A$3:$A$21,"GR",WaterCapital!V$3:V$21)-SUMIF(WaterCapital!$A$3:$A$21,"CR",WaterCapital!V$3:V$21)-SUMIF(WaterCapital!$B$3:$B$21,"BR1",WaterCapital!V$3:V$21)-SUMIF(WaterCapital!$B$3:$B$21,"BR2",WaterCapital!V$3:V$21)</f>
        <v>11065.995029239768</v>
      </c>
      <c r="W256" s="8">
        <f>SUM(WaterCapital!W$3:W$21)-SUMIF(WaterCapital!$B$3:$B$21,"TY3",WaterCapital!W$3:W$21)-SUMIF(WaterCapital!$A$3:$A$21,"GR",WaterCapital!W$3:W$21)-SUMIF(WaterCapital!$A$3:$A$21,"CR",WaterCapital!W$3:W$21)-SUMIF(WaterCapital!$B$3:$B$21,"BR1",WaterCapital!W$3:W$21)-SUMIF(WaterCapital!$B$3:$B$21,"BR2",WaterCapital!W$3:W$21)</f>
        <v>10728.258596491229</v>
      </c>
      <c r="X256" s="8">
        <f>SUM(WaterCapital!X$3:X$21)-SUMIF(WaterCapital!$B$3:$B$21,"TY3",WaterCapital!X$3:X$21)-SUMIF(WaterCapital!$A$3:$A$21,"GR",WaterCapital!X$3:X$21)-SUMIF(WaterCapital!$A$3:$A$21,"CR",WaterCapital!X$3:X$21)-SUMIF(WaterCapital!$B$3:$B$21,"BR1",WaterCapital!X$3:X$21)-SUMIF(WaterCapital!$B$3:$B$21,"BR2",WaterCapital!X$3:X$21)</f>
        <v>10390.522555555557</v>
      </c>
      <c r="Y256" s="8">
        <f>SUM(WaterCapital!Y$3:Y$21)-SUMIF(WaterCapital!$B$3:$B$21,"TY3",WaterCapital!Y$3:Y$21)-SUMIF(WaterCapital!$A$3:$A$21,"GR",WaterCapital!Y$3:Y$21)-SUMIF(WaterCapital!$A$3:$A$21,"CR",WaterCapital!Y$3:Y$21)-SUMIF(WaterCapital!$B$3:$B$21,"BR1",WaterCapital!Y$3:Y$21)-SUMIF(WaterCapital!$B$3:$B$21,"BR2",WaterCapital!Y$3:Y$21)</f>
        <v>10052.784122807023</v>
      </c>
      <c r="Z256" s="8">
        <f>SUM(WaterCapital!Z$3:Z$21)-SUMIF(WaterCapital!$B$3:$B$21,"TY3",WaterCapital!Z$3:Z$21)-SUMIF(WaterCapital!$A$3:$A$21,"GR",WaterCapital!Z$3:Z$21)-SUMIF(WaterCapital!$A$3:$A$21,"CR",WaterCapital!Z$3:Z$21)-SUMIF(WaterCapital!$B$3:$B$21,"BR1",WaterCapital!Z$3:Z$21)-SUMIF(WaterCapital!$B$3:$B$21,"BR2",WaterCapital!Z$3:Z$21)</f>
        <v>9715.0470818713438</v>
      </c>
      <c r="AA256" s="8">
        <f>SUM(WaterCapital!AA$3:AA$21)-SUMIF(WaterCapital!$B$3:$B$21,"TY3",WaterCapital!AA$3:AA$21)-SUMIF(WaterCapital!$A$3:$A$21,"GR",WaterCapital!AA$3:AA$21)-SUMIF(WaterCapital!$A$3:$A$21,"CR",WaterCapital!AA$3:AA$21)-SUMIF(WaterCapital!$B$3:$B$21,"BR1",WaterCapital!AA$3:AA$21)-SUMIF(WaterCapital!$B$3:$B$21,"BR2",WaterCapital!AA$3:AA$21)</f>
        <v>9377.3110409356723</v>
      </c>
      <c r="AB256" s="8">
        <f>SUM(WaterCapital!AB$3:AB$21)-SUMIF(WaterCapital!$B$3:$B$21,"TY3",WaterCapital!AB$3:AB$21)-SUMIF(WaterCapital!$A$3:$A$21,"GR",WaterCapital!AB$3:AB$21)-SUMIF(WaterCapital!$A$3:$A$21,"CR",WaterCapital!AB$3:AB$21)-SUMIF(WaterCapital!$B$3:$B$21,"BR1",WaterCapital!AB$3:AB$21)-SUMIF(WaterCapital!$B$3:$B$21,"BR2",WaterCapital!AB$3:AB$21)</f>
        <v>9039.5739999999987</v>
      </c>
      <c r="AC256" s="8">
        <f>SUM(WaterCapital!AC$3:AC$21)-SUMIF(WaterCapital!$B$3:$B$21,"TY3",WaterCapital!AC$3:AC$21)-SUMIF(WaterCapital!$A$3:$A$21,"GR",WaterCapital!AC$3:AC$21)-SUMIF(WaterCapital!$A$3:$A$21,"CR",WaterCapital!AC$3:AC$21)-SUMIF(WaterCapital!$B$3:$B$21,"BR1",WaterCapital!AC$3:AC$21)-SUMIF(WaterCapital!$B$3:$B$21,"BR2",WaterCapital!AC$3:AC$21)</f>
        <v>8701.8369590643288</v>
      </c>
      <c r="AD256" s="8">
        <f>SUM(WaterCapital!AD$3:AD$21)-SUMIF(WaterCapital!$B$3:$B$21,"TY3",WaterCapital!AD$3:AD$21)-SUMIF(WaterCapital!$A$3:$A$21,"GR",WaterCapital!AD$3:AD$21)-SUMIF(WaterCapital!$A$3:$A$21,"CR",WaterCapital!AD$3:AD$21)-SUMIF(WaterCapital!$B$3:$B$21,"BR1",WaterCapital!AD$3:AD$21)-SUMIF(WaterCapital!$B$3:$B$21,"BR2",WaterCapital!AD$3:AD$21)</f>
        <v>8364.1005263157895</v>
      </c>
      <c r="AE256" s="8">
        <f>SUM(WaterCapital!AE$3:AE$21)-SUMIF(WaterCapital!$B$3:$B$21,"TY3",WaterCapital!AE$3:AE$21)-SUMIF(WaterCapital!$A$3:$A$21,"GR",WaterCapital!AE$3:AE$21)-SUMIF(WaterCapital!$A$3:$A$21,"CR",WaterCapital!AE$3:AE$21)-SUMIF(WaterCapital!$B$3:$B$21,"BR1",WaterCapital!AE$3:AE$21)-SUMIF(WaterCapital!$B$3:$B$21,"BR2",WaterCapital!AE$3:AE$21)</f>
        <v>8026.3654853801181</v>
      </c>
      <c r="AF256" s="8">
        <f>SUM(WaterCapital!AF$3:AF$21)-SUMIF(WaterCapital!$B$3:$B$21,"TY3",WaterCapital!AF$3:AF$21)-SUMIF(WaterCapital!$A$3:$A$21,"GR",WaterCapital!AF$3:AF$21)-SUMIF(WaterCapital!$A$3:$A$21,"CR",WaterCapital!AF$3:AF$21)-SUMIF(WaterCapital!$B$3:$B$21,"BR1",WaterCapital!AF$3:AF$21)-SUMIF(WaterCapital!$B$3:$B$21,"BR2",WaterCapital!AF$3:AF$21)</f>
        <v>7688.6274444444452</v>
      </c>
      <c r="AG256" s="8">
        <f>SUM(WaterCapital!AG$3:AG$21)-SUMIF(WaterCapital!$B$3:$B$21,"TY3",WaterCapital!AG$3:AG$21)-SUMIF(WaterCapital!$A$3:$A$21,"GR",WaterCapital!AG$3:AG$21)-SUMIF(WaterCapital!$A$3:$A$21,"CR",WaterCapital!AG$3:AG$21)-SUMIF(WaterCapital!$B$3:$B$21,"BR1",WaterCapital!AG$3:AG$21)-SUMIF(WaterCapital!$B$3:$B$21,"BR2",WaterCapital!AG$3:AG$21)</f>
        <v>4932.5590357005722</v>
      </c>
    </row>
    <row r="257" spans="2:33" x14ac:dyDescent="0.3">
      <c r="B257" s="24" t="str">
        <f t="shared" si="127"/>
        <v>Retire TY GR CR BR1-2 and MC1-2</v>
      </c>
      <c r="C257" s="23">
        <f t="shared" si="128"/>
        <v>137.34081883497697</v>
      </c>
      <c r="D257" s="8">
        <f>SUM(WaterCapital!D$3:D$21)-SUMIF(WaterCapital!$B$3:$B$21,"TY3",WaterCapital!D$3:D$21)-SUMIF(WaterCapital!$A$3:$A$21,"GR",WaterCapital!D$3:D$21)-SUMIF(WaterCapital!$A$3:$A$21,"CR",WaterCapital!D$3:D$21)-SUMIF(WaterCapital!$B$3:$B$21,"BR1",WaterCapital!D$3:D$21)-SUMIF(WaterCapital!$B$3:$B$21,"BR2",WaterCapital!D$3:D$21)-SUMIF(WaterCapital!$B$3:$B$21,"MC1",WaterCapital!D$3:D$21)-SUMIF(WaterCapital!$B$3:$B$21,"MC2",WaterCapital!D$3:D$21)</f>
        <v>0</v>
      </c>
      <c r="E257" s="8">
        <f>SUM(WaterCapital!E$3:E$21)-SUMIF(WaterCapital!$B$3:$B$21,"TY3",WaterCapital!E$3:E$21)-SUMIF(WaterCapital!$A$3:$A$21,"GR",WaterCapital!E$3:E$21)-SUMIF(WaterCapital!$A$3:$A$21,"CR",WaterCapital!E$3:E$21)-SUMIF(WaterCapital!$B$3:$B$21,"BR1",WaterCapital!E$3:E$21)-SUMIF(WaterCapital!$B$3:$B$21,"BR2",WaterCapital!E$3:E$21)-SUMIF(WaterCapital!$B$3:$B$21,"MC1",WaterCapital!E$3:E$21)-SUMIF(WaterCapital!$B$3:$B$21,"MC2",WaterCapital!E$3:E$21)</f>
        <v>0</v>
      </c>
      <c r="F257" s="8">
        <f>SUM(WaterCapital!F$3:F$21)-SUMIF(WaterCapital!$B$3:$B$21,"TY3",WaterCapital!F$3:F$21)-SUMIF(WaterCapital!$A$3:$A$21,"GR",WaterCapital!F$3:F$21)-SUMIF(WaterCapital!$A$3:$A$21,"CR",WaterCapital!F$3:F$21)-SUMIF(WaterCapital!$B$3:$B$21,"BR1",WaterCapital!F$3:F$21)-SUMIF(WaterCapital!$B$3:$B$21,"BR2",WaterCapital!F$3:F$21)-SUMIF(WaterCapital!$B$3:$B$21,"MC1",WaterCapital!F$3:F$21)-SUMIF(WaterCapital!$B$3:$B$21,"MC2",WaterCapital!F$3:F$21)</f>
        <v>0</v>
      </c>
      <c r="G257" s="8">
        <f>SUM(WaterCapital!G$3:G$21)-SUMIF(WaterCapital!$B$3:$B$21,"TY3",WaterCapital!G$3:G$21)-SUMIF(WaterCapital!$A$3:$A$21,"GR",WaterCapital!G$3:G$21)-SUMIF(WaterCapital!$A$3:$A$21,"CR",WaterCapital!G$3:G$21)-SUMIF(WaterCapital!$B$3:$B$21,"BR1",WaterCapital!G$3:G$21)-SUMIF(WaterCapital!$B$3:$B$21,"BR2",WaterCapital!G$3:G$21)-SUMIF(WaterCapital!$B$3:$B$21,"MC1",WaterCapital!G$3:G$21)-SUMIF(WaterCapital!$B$3:$B$21,"MC2",WaterCapital!G$3:G$21)</f>
        <v>13534.893658784642</v>
      </c>
      <c r="H257" s="8">
        <f>SUM(WaterCapital!H$3:H$21)-SUMIF(WaterCapital!$B$3:$B$21,"TY3",WaterCapital!H$3:H$21)-SUMIF(WaterCapital!$A$3:$A$21,"GR",WaterCapital!H$3:H$21)-SUMIF(WaterCapital!$A$3:$A$21,"CR",WaterCapital!H$3:H$21)-SUMIF(WaterCapital!$B$3:$B$21,"BR1",WaterCapital!H$3:H$21)-SUMIF(WaterCapital!$B$3:$B$21,"BR2",WaterCapital!H$3:H$21)-SUMIF(WaterCapital!$B$3:$B$21,"MC1",WaterCapital!H$3:H$21)-SUMIF(WaterCapital!$B$3:$B$21,"MC2",WaterCapital!H$3:H$21)</f>
        <v>18485.722363812612</v>
      </c>
      <c r="I257" s="8">
        <f>SUM(WaterCapital!I$3:I$21)-SUMIF(WaterCapital!$B$3:$B$21,"TY3",WaterCapital!I$3:I$21)-SUMIF(WaterCapital!$A$3:$A$21,"GR",WaterCapital!I$3:I$21)-SUMIF(WaterCapital!$A$3:$A$21,"CR",WaterCapital!I$3:I$21)-SUMIF(WaterCapital!$B$3:$B$21,"BR1",WaterCapital!I$3:I$21)-SUMIF(WaterCapital!$B$3:$B$21,"BR2",WaterCapital!I$3:I$21)-SUMIF(WaterCapital!$B$3:$B$21,"MC1",WaterCapital!I$3:I$21)-SUMIF(WaterCapital!$B$3:$B$21,"MC2",WaterCapital!I$3:I$21)</f>
        <v>17541.677428664501</v>
      </c>
      <c r="J257" s="8">
        <f>SUM(WaterCapital!J$3:J$21)-SUMIF(WaterCapital!$B$3:$B$21,"TY3",WaterCapital!J$3:J$21)-SUMIF(WaterCapital!$A$3:$A$21,"GR",WaterCapital!J$3:J$21)-SUMIF(WaterCapital!$A$3:$A$21,"CR",WaterCapital!J$3:J$21)-SUMIF(WaterCapital!$B$3:$B$21,"BR1",WaterCapital!J$3:J$21)-SUMIF(WaterCapital!$B$3:$B$21,"BR2",WaterCapital!J$3:J$21)-SUMIF(WaterCapital!$B$3:$B$21,"MC1",WaterCapital!J$3:J$21)-SUMIF(WaterCapital!$B$3:$B$21,"MC2",WaterCapital!J$3:J$21)</f>
        <v>16682.777226226797</v>
      </c>
      <c r="K257" s="8">
        <f>SUM(WaterCapital!K$3:K$21)-SUMIF(WaterCapital!$B$3:$B$21,"TY3",WaterCapital!K$3:K$21)-SUMIF(WaterCapital!$A$3:$A$21,"GR",WaterCapital!K$3:K$21)-SUMIF(WaterCapital!$A$3:$A$21,"CR",WaterCapital!K$3:K$21)-SUMIF(WaterCapital!$B$3:$B$21,"BR1",WaterCapital!K$3:K$21)-SUMIF(WaterCapital!$B$3:$B$21,"BR2",WaterCapital!K$3:K$21)-SUMIF(WaterCapital!$B$3:$B$21,"MC1",WaterCapital!K$3:K$21)-SUMIF(WaterCapital!$B$3:$B$21,"MC2",WaterCapital!K$3:K$21)</f>
        <v>15898.193852529879</v>
      </c>
      <c r="L257" s="8">
        <f>SUM(WaterCapital!L$3:L$21)-SUMIF(WaterCapital!$B$3:$B$21,"TY3",WaterCapital!L$3:L$21)-SUMIF(WaterCapital!$A$3:$A$21,"GR",WaterCapital!L$3:L$21)-SUMIF(WaterCapital!$A$3:$A$21,"CR",WaterCapital!L$3:L$21)-SUMIF(WaterCapital!$B$3:$B$21,"BR1",WaterCapital!L$3:L$21)-SUMIF(WaterCapital!$B$3:$B$21,"BR2",WaterCapital!L$3:L$21)-SUMIF(WaterCapital!$B$3:$B$21,"MC1",WaterCapital!L$3:L$21)-SUMIF(WaterCapital!$B$3:$B$21,"MC2",WaterCapital!L$3:L$21)</f>
        <v>15178.478897819734</v>
      </c>
      <c r="M257" s="8">
        <f>SUM(WaterCapital!M$3:M$21)-SUMIF(WaterCapital!$B$3:$B$21,"TY3",WaterCapital!M$3:M$21)-SUMIF(WaterCapital!$A$3:$A$21,"GR",WaterCapital!M$3:M$21)-SUMIF(WaterCapital!$A$3:$A$21,"CR",WaterCapital!M$3:M$21)-SUMIF(WaterCapital!$B$3:$B$21,"BR1",WaterCapital!M$3:M$21)-SUMIF(WaterCapital!$B$3:$B$21,"BR2",WaterCapital!M$3:M$21)-SUMIF(WaterCapital!$B$3:$B$21,"MC1",WaterCapital!M$3:M$21)-SUMIF(WaterCapital!$B$3:$B$21,"MC2",WaterCapital!M$3:M$21)</f>
        <v>14485.29948593631</v>
      </c>
      <c r="N257" s="8">
        <f>SUM(WaterCapital!N$3:N$21)-SUMIF(WaterCapital!$B$3:$B$21,"TY3",WaterCapital!N$3:N$21)-SUMIF(WaterCapital!$A$3:$A$21,"GR",WaterCapital!N$3:N$21)-SUMIF(WaterCapital!$A$3:$A$21,"CR",WaterCapital!N$3:N$21)-SUMIF(WaterCapital!$B$3:$B$21,"BR1",WaterCapital!N$3:N$21)-SUMIF(WaterCapital!$B$3:$B$21,"BR2",WaterCapital!N$3:N$21)-SUMIF(WaterCapital!$B$3:$B$21,"MC1",WaterCapital!N$3:N$21)-SUMIF(WaterCapital!$B$3:$B$21,"MC2",WaterCapital!N$3:N$21)</f>
        <v>13792.121271913933</v>
      </c>
      <c r="O257" s="8">
        <f>SUM(WaterCapital!O$3:O$21)-SUMIF(WaterCapital!$B$3:$B$21,"TY3",WaterCapital!O$3:O$21)-SUMIF(WaterCapital!$A$3:$A$21,"GR",WaterCapital!O$3:O$21)-SUMIF(WaterCapital!$A$3:$A$21,"CR",WaterCapital!O$3:O$21)-SUMIF(WaterCapital!$B$3:$B$21,"BR1",WaterCapital!O$3:O$21)-SUMIF(WaterCapital!$B$3:$B$21,"BR2",WaterCapital!O$3:O$21)-SUMIF(WaterCapital!$B$3:$B$21,"MC1",WaterCapital!O$3:O$21)-SUMIF(WaterCapital!$B$3:$B$21,"MC2",WaterCapital!O$3:O$21)</f>
        <v>13098.940251843382</v>
      </c>
      <c r="P257" s="8">
        <f>SUM(WaterCapital!P$3:P$21)-SUMIF(WaterCapital!$B$3:$B$21,"TY3",WaterCapital!P$3:P$21)-SUMIF(WaterCapital!$A$3:$A$21,"GR",WaterCapital!P$3:P$21)-SUMIF(WaterCapital!$A$3:$A$21,"CR",WaterCapital!P$3:P$21)-SUMIF(WaterCapital!$B$3:$B$21,"BR1",WaterCapital!P$3:P$21)-SUMIF(WaterCapital!$B$3:$B$21,"BR2",WaterCapital!P$3:P$21)-SUMIF(WaterCapital!$B$3:$B$21,"MC1",WaterCapital!P$3:P$21)-SUMIF(WaterCapital!$B$3:$B$21,"MC2",WaterCapital!P$3:P$21)</f>
        <v>12405.760839959956</v>
      </c>
      <c r="Q257" s="8">
        <f>SUM(WaterCapital!Q$3:Q$21)-SUMIF(WaterCapital!$B$3:$B$21,"TY3",WaterCapital!Q$3:Q$21)-SUMIF(WaterCapital!$A$3:$A$21,"GR",WaterCapital!Q$3:Q$21)-SUMIF(WaterCapital!$A$3:$A$21,"CR",WaterCapital!Q$3:Q$21)-SUMIF(WaterCapital!$B$3:$B$21,"BR1",WaterCapital!Q$3:Q$21)-SUMIF(WaterCapital!$B$3:$B$21,"BR2",WaterCapital!Q$3:Q$21)-SUMIF(WaterCapital!$B$3:$B$21,"MC1",WaterCapital!Q$3:Q$21)-SUMIF(WaterCapital!$B$3:$B$21,"MC2",WaterCapital!Q$3:Q$21)</f>
        <v>11712.582017750447</v>
      </c>
      <c r="R257" s="8">
        <f>SUM(WaterCapital!R$3:R$21)-SUMIF(WaterCapital!$B$3:$B$21,"TY3",WaterCapital!R$3:R$21)-SUMIF(WaterCapital!$A$3:$A$21,"GR",WaterCapital!R$3:R$21)-SUMIF(WaterCapital!$A$3:$A$21,"CR",WaterCapital!R$3:R$21)-SUMIF(WaterCapital!$B$3:$B$21,"BR1",WaterCapital!R$3:R$21)-SUMIF(WaterCapital!$B$3:$B$21,"BR2",WaterCapital!R$3:R$21)-SUMIF(WaterCapital!$B$3:$B$21,"MC1",WaterCapital!R$3:R$21)-SUMIF(WaterCapital!$B$3:$B$21,"MC2",WaterCapital!R$3:R$21)</f>
        <v>11019.401605867026</v>
      </c>
      <c r="S257" s="8">
        <f>SUM(WaterCapital!S$3:S$21)-SUMIF(WaterCapital!$B$3:$B$21,"TY3",WaterCapital!S$3:S$21)-SUMIF(WaterCapital!$A$3:$A$21,"GR",WaterCapital!S$3:S$21)-SUMIF(WaterCapital!$A$3:$A$21,"CR",WaterCapital!S$3:S$21)-SUMIF(WaterCapital!$B$3:$B$21,"BR1",WaterCapital!S$3:S$21)-SUMIF(WaterCapital!$B$3:$B$21,"BR2",WaterCapital!S$3:S$21)-SUMIF(WaterCapital!$B$3:$B$21,"MC1",WaterCapital!S$3:S$21)-SUMIF(WaterCapital!$B$3:$B$21,"MC2",WaterCapital!S$3:S$21)</f>
        <v>10364.086492229213</v>
      </c>
      <c r="T257" s="8">
        <f>SUM(WaterCapital!T$3:T$21)-SUMIF(WaterCapital!$B$3:$B$21,"TY3",WaterCapital!T$3:T$21)-SUMIF(WaterCapital!$A$3:$A$21,"GR",WaterCapital!T$3:T$21)-SUMIF(WaterCapital!$A$3:$A$21,"CR",WaterCapital!T$3:T$21)-SUMIF(WaterCapital!$B$3:$B$21,"BR1",WaterCapital!T$3:T$21)-SUMIF(WaterCapital!$B$3:$B$21,"BR2",WaterCapital!T$3:T$21)-SUMIF(WaterCapital!$B$3:$B$21,"MC1",WaterCapital!T$3:T$21)-SUMIF(WaterCapital!$B$3:$B$21,"MC2",WaterCapital!T$3:T$21)</f>
        <v>9918.4434181763245</v>
      </c>
      <c r="U257" s="8">
        <f>SUM(WaterCapital!U$3:U$21)-SUMIF(WaterCapital!$B$3:$B$21,"TY3",WaterCapital!U$3:U$21)-SUMIF(WaterCapital!$A$3:$A$21,"GR",WaterCapital!U$3:U$21)-SUMIF(WaterCapital!$A$3:$A$21,"CR",WaterCapital!U$3:U$21)-SUMIF(WaterCapital!$B$3:$B$21,"BR1",WaterCapital!U$3:U$21)-SUMIF(WaterCapital!$B$3:$B$21,"BR2",WaterCapital!U$3:U$21)-SUMIF(WaterCapital!$B$3:$B$21,"MC1",WaterCapital!U$3:U$21)-SUMIF(WaterCapital!$B$3:$B$21,"MC2",WaterCapital!U$3:U$21)</f>
        <v>9644.6075103928306</v>
      </c>
      <c r="V257" s="8">
        <f>SUM(WaterCapital!V$3:V$21)-SUMIF(WaterCapital!$B$3:$B$21,"TY3",WaterCapital!V$3:V$21)-SUMIF(WaterCapital!$A$3:$A$21,"GR",WaterCapital!V$3:V$21)-SUMIF(WaterCapital!$A$3:$A$21,"CR",WaterCapital!V$3:V$21)-SUMIF(WaterCapital!$B$3:$B$21,"BR1",WaterCapital!V$3:V$21)-SUMIF(WaterCapital!$B$3:$B$21,"BR2",WaterCapital!V$3:V$21)-SUMIF(WaterCapital!$B$3:$B$21,"MC1",WaterCapital!V$3:V$21)-SUMIF(WaterCapital!$B$3:$B$21,"MC2",WaterCapital!V$3:V$21)</f>
        <v>9370.7721922832461</v>
      </c>
      <c r="W257" s="8">
        <f>SUM(WaterCapital!W$3:W$21)-SUMIF(WaterCapital!$B$3:$B$21,"TY3",WaterCapital!W$3:W$21)-SUMIF(WaterCapital!$A$3:$A$21,"GR",WaterCapital!W$3:W$21)-SUMIF(WaterCapital!$A$3:$A$21,"CR",WaterCapital!W$3:W$21)-SUMIF(WaterCapital!$B$3:$B$21,"BR1",WaterCapital!W$3:W$21)-SUMIF(WaterCapital!$B$3:$B$21,"BR2",WaterCapital!W$3:W$21)-SUMIF(WaterCapital!$B$3:$B$21,"MC1",WaterCapital!W$3:W$21)-SUMIF(WaterCapital!$B$3:$B$21,"MC2",WaterCapital!W$3:W$21)</f>
        <v>9096.9370720347069</v>
      </c>
      <c r="X257" s="8">
        <f>SUM(WaterCapital!X$3:X$21)-SUMIF(WaterCapital!$B$3:$B$21,"TY3",WaterCapital!X$3:X$21)-SUMIF(WaterCapital!$A$3:$A$21,"GR",WaterCapital!X$3:X$21)-SUMIF(WaterCapital!$A$3:$A$21,"CR",WaterCapital!X$3:X$21)-SUMIF(WaterCapital!$B$3:$B$21,"BR1",WaterCapital!X$3:X$21)-SUMIF(WaterCapital!$B$3:$B$21,"BR2",WaterCapital!X$3:X$21)-SUMIF(WaterCapital!$B$3:$B$21,"MC1",WaterCapital!X$3:X$21)-SUMIF(WaterCapital!$B$3:$B$21,"MC2",WaterCapital!X$3:X$21)</f>
        <v>8823.1027539251227</v>
      </c>
      <c r="Y257" s="8">
        <f>SUM(WaterCapital!Y$3:Y$21)-SUMIF(WaterCapital!$B$3:$B$21,"TY3",WaterCapital!Y$3:Y$21)-SUMIF(WaterCapital!$A$3:$A$21,"GR",WaterCapital!Y$3:Y$21)-SUMIF(WaterCapital!$A$3:$A$21,"CR",WaterCapital!Y$3:Y$21)-SUMIF(WaterCapital!$B$3:$B$21,"BR1",WaterCapital!Y$3:Y$21)-SUMIF(WaterCapital!$B$3:$B$21,"BR2",WaterCapital!Y$3:Y$21)-SUMIF(WaterCapital!$B$3:$B$21,"MC1",WaterCapital!Y$3:Y$21)-SUMIF(WaterCapital!$B$3:$B$21,"MC2",WaterCapital!Y$3:Y$21)</f>
        <v>8549.266454328761</v>
      </c>
      <c r="Z257" s="8">
        <f>SUM(WaterCapital!Z$3:Z$21)-SUMIF(WaterCapital!$B$3:$B$21,"TY3",WaterCapital!Z$3:Z$21)-SUMIF(WaterCapital!$A$3:$A$21,"GR",WaterCapital!Z$3:Z$21)-SUMIF(WaterCapital!$A$3:$A$21,"CR",WaterCapital!Z$3:Z$21)-SUMIF(WaterCapital!$B$3:$B$21,"BR1",WaterCapital!Z$3:Z$21)-SUMIF(WaterCapital!$B$3:$B$21,"BR2",WaterCapital!Z$3:Z$21)-SUMIF(WaterCapital!$B$3:$B$21,"MC1",WaterCapital!Z$3:Z$21)-SUMIF(WaterCapital!$B$3:$B$21,"MC2",WaterCapital!Z$3:Z$21)</f>
        <v>8275.4307258930821</v>
      </c>
      <c r="AA257" s="8">
        <f>SUM(WaterCapital!AA$3:AA$21)-SUMIF(WaterCapital!$B$3:$B$21,"TY3",WaterCapital!AA$3:AA$21)-SUMIF(WaterCapital!$A$3:$A$21,"GR",WaterCapital!AA$3:AA$21)-SUMIF(WaterCapital!$A$3:$A$21,"CR",WaterCapital!AA$3:AA$21)-SUMIF(WaterCapital!$B$3:$B$21,"BR1",WaterCapital!AA$3:AA$21)-SUMIF(WaterCapital!$B$3:$B$21,"BR2",WaterCapital!AA$3:AA$21)-SUMIF(WaterCapital!$B$3:$B$21,"MC1",WaterCapital!AA$3:AA$21)-SUMIF(WaterCapital!$B$3:$B$21,"MC2",WaterCapital!AA$3:AA$21)</f>
        <v>8001.5964077834979</v>
      </c>
      <c r="AB257" s="8">
        <f>SUM(WaterCapital!AB$3:AB$21)-SUMIF(WaterCapital!$B$3:$B$21,"TY3",WaterCapital!AB$3:AB$21)-SUMIF(WaterCapital!$A$3:$A$21,"GR",WaterCapital!AB$3:AB$21)-SUMIF(WaterCapital!$A$3:$A$21,"CR",WaterCapital!AB$3:AB$21)-SUMIF(WaterCapital!$B$3:$B$21,"BR1",WaterCapital!AB$3:AB$21)-SUMIF(WaterCapital!$B$3:$B$21,"BR2",WaterCapital!AB$3:AB$21)-SUMIF(WaterCapital!$B$3:$B$21,"MC1",WaterCapital!AB$3:AB$21)-SUMIF(WaterCapital!$B$3:$B$21,"MC2",WaterCapital!AB$3:AB$21)</f>
        <v>7727.7610896739125</v>
      </c>
      <c r="AC257" s="8">
        <f>SUM(WaterCapital!AC$3:AC$21)-SUMIF(WaterCapital!$B$3:$B$21,"TY3",WaterCapital!AC$3:AC$21)-SUMIF(WaterCapital!$A$3:$A$21,"GR",WaterCapital!AC$3:AC$21)-SUMIF(WaterCapital!$A$3:$A$21,"CR",WaterCapital!AC$3:AC$21)-SUMIF(WaterCapital!$B$3:$B$21,"BR1",WaterCapital!AC$3:AC$21)-SUMIF(WaterCapital!$B$3:$B$21,"BR2",WaterCapital!AC$3:AC$21)-SUMIF(WaterCapital!$B$3:$B$21,"MC1",WaterCapital!AC$3:AC$21)-SUMIF(WaterCapital!$B$3:$B$21,"MC2",WaterCapital!AC$3:AC$21)</f>
        <v>7453.9257715643289</v>
      </c>
      <c r="AD257" s="8">
        <f>SUM(WaterCapital!AD$3:AD$21)-SUMIF(WaterCapital!$B$3:$B$21,"TY3",WaterCapital!AD$3:AD$21)-SUMIF(WaterCapital!$A$3:$A$21,"GR",WaterCapital!AD$3:AD$21)-SUMIF(WaterCapital!$A$3:$A$21,"CR",WaterCapital!AD$3:AD$21)-SUMIF(WaterCapital!$B$3:$B$21,"BR1",WaterCapital!AD$3:AD$21)-SUMIF(WaterCapital!$B$3:$B$21,"BR2",WaterCapital!AD$3:AD$21)-SUMIF(WaterCapital!$B$3:$B$21,"MC1",WaterCapital!AD$3:AD$21)-SUMIF(WaterCapital!$B$3:$B$21,"MC2",WaterCapital!AD$3:AD$21)</f>
        <v>7180.091061641876</v>
      </c>
      <c r="AE257" s="8">
        <f>SUM(WaterCapital!AE$3:AE$21)-SUMIF(WaterCapital!$B$3:$B$21,"TY3",WaterCapital!AE$3:AE$21)-SUMIF(WaterCapital!$A$3:$A$21,"GR",WaterCapital!AE$3:AE$21)-SUMIF(WaterCapital!$A$3:$A$21,"CR",WaterCapital!AE$3:AE$21)-SUMIF(WaterCapital!$B$3:$B$21,"BR1",WaterCapital!AE$3:AE$21)-SUMIF(WaterCapital!$B$3:$B$21,"BR2",WaterCapital!AE$3:AE$21)-SUMIF(WaterCapital!$B$3:$B$21,"MC1",WaterCapital!AE$3:AE$21)-SUMIF(WaterCapital!$B$3:$B$21,"MC2",WaterCapital!AE$3:AE$21)</f>
        <v>6906.2573332062047</v>
      </c>
      <c r="AF257" s="8">
        <f>SUM(WaterCapital!AF$3:AF$21)-SUMIF(WaterCapital!$B$3:$B$21,"TY3",WaterCapital!AF$3:AF$21)-SUMIF(WaterCapital!$A$3:$A$21,"GR",WaterCapital!AF$3:AF$21)-SUMIF(WaterCapital!$A$3:$A$21,"CR",WaterCapital!AF$3:AF$21)-SUMIF(WaterCapital!$B$3:$B$21,"BR1",WaterCapital!AF$3:AF$21)-SUMIF(WaterCapital!$B$3:$B$21,"BR2",WaterCapital!AF$3:AF$21)-SUMIF(WaterCapital!$B$3:$B$21,"MC1",WaterCapital!AF$3:AF$21)-SUMIF(WaterCapital!$B$3:$B$21,"MC2",WaterCapital!AF$3:AF$21)</f>
        <v>6632.4210150966192</v>
      </c>
      <c r="AG257" s="8">
        <f>SUM(WaterCapital!AG$3:AG$21)-SUMIF(WaterCapital!$B$3:$B$21,"TY3",WaterCapital!AG$3:AG$21)-SUMIF(WaterCapital!$A$3:$A$21,"GR",WaterCapital!AG$3:AG$21)-SUMIF(WaterCapital!$A$3:$A$21,"CR",WaterCapital!AG$3:AG$21)-SUMIF(WaterCapital!$B$3:$B$21,"BR1",WaterCapital!AG$3:AG$21)-SUMIF(WaterCapital!$B$3:$B$21,"BR2",WaterCapital!AG$3:AG$21)-SUMIF(WaterCapital!$B$3:$B$21,"MC1",WaterCapital!AG$3:AG$21)-SUMIF(WaterCapital!$B$3:$B$21,"MC2",WaterCapital!AG$3:AG$21)</f>
        <v>4932.5589814588284</v>
      </c>
    </row>
    <row r="258" spans="2:33" x14ac:dyDescent="0.3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</row>
    <row r="259" spans="2:33" x14ac:dyDescent="0.3">
      <c r="B259" s="21" t="str">
        <f>B238&amp;" Delta"</f>
        <v>Water Capital Delta</v>
      </c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</row>
    <row r="260" spans="2:33" x14ac:dyDescent="0.3">
      <c r="B260" s="22" t="str">
        <f>B239</f>
        <v>No Retirements</v>
      </c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</row>
    <row r="261" spans="2:33" x14ac:dyDescent="0.3">
      <c r="B261" s="24" t="str">
        <f t="shared" ref="B261:B269" si="129">B240</f>
        <v>Retire TY</v>
      </c>
      <c r="C261" s="23">
        <f>C240-C$239</f>
        <v>-6.0644588427672943</v>
      </c>
      <c r="D261" s="23">
        <f t="shared" ref="D261:AG261" si="130">D240-D$239</f>
        <v>0</v>
      </c>
      <c r="E261" s="23">
        <f t="shared" si="130"/>
        <v>0</v>
      </c>
      <c r="F261" s="23">
        <f t="shared" si="130"/>
        <v>0</v>
      </c>
      <c r="G261" s="23">
        <f t="shared" si="130"/>
        <v>-586.23092024539801</v>
      </c>
      <c r="H261" s="23">
        <f t="shared" si="130"/>
        <v>-837.04954601226927</v>
      </c>
      <c r="I261" s="23">
        <f t="shared" si="130"/>
        <v>-791.69146012269994</v>
      </c>
      <c r="J261" s="23">
        <f t="shared" si="130"/>
        <v>-750.56564417178015</v>
      </c>
      <c r="K261" s="23">
        <f t="shared" si="130"/>
        <v>-713.09472392638054</v>
      </c>
      <c r="L261" s="23">
        <f t="shared" si="130"/>
        <v>-678.7801717791408</v>
      </c>
      <c r="M261" s="23">
        <f t="shared" si="130"/>
        <v>-644.97833128834463</v>
      </c>
      <c r="N261" s="23">
        <f t="shared" si="130"/>
        <v>-611.17649079754483</v>
      </c>
      <c r="O261" s="23">
        <f t="shared" si="130"/>
        <v>-577.37465030674866</v>
      </c>
      <c r="P261" s="23">
        <f t="shared" si="130"/>
        <v>-543.5728098159525</v>
      </c>
      <c r="Q261" s="23">
        <f t="shared" si="130"/>
        <v>-509.77096932515269</v>
      </c>
      <c r="R261" s="23">
        <f t="shared" si="130"/>
        <v>-475.96912883435652</v>
      </c>
      <c r="S261" s="23">
        <f t="shared" si="130"/>
        <v>-451.90672392637862</v>
      </c>
      <c r="T261" s="23">
        <f t="shared" si="130"/>
        <v>-437.58375460122625</v>
      </c>
      <c r="U261" s="23">
        <f t="shared" si="130"/>
        <v>-423.26078527607388</v>
      </c>
      <c r="V261" s="23">
        <f t="shared" si="130"/>
        <v>-408.93798282208627</v>
      </c>
      <c r="W261" s="23">
        <f t="shared" si="130"/>
        <v>-394.61501349693208</v>
      </c>
      <c r="X261" s="23">
        <f t="shared" si="130"/>
        <v>-380.29208588957044</v>
      </c>
      <c r="Y261" s="23">
        <f t="shared" si="130"/>
        <v>-365.9692417177921</v>
      </c>
      <c r="Z261" s="23">
        <f t="shared" si="130"/>
        <v>-351.64623067484717</v>
      </c>
      <c r="AA261" s="23">
        <f t="shared" si="130"/>
        <v>-337.32334478527628</v>
      </c>
      <c r="AB261" s="23">
        <f t="shared" si="130"/>
        <v>-323.00041717791464</v>
      </c>
      <c r="AC261" s="23">
        <f t="shared" si="130"/>
        <v>-308.67744785276045</v>
      </c>
      <c r="AD261" s="23">
        <f t="shared" si="130"/>
        <v>-294.35456196318955</v>
      </c>
      <c r="AE261" s="23">
        <f t="shared" si="130"/>
        <v>-280.03167607362047</v>
      </c>
      <c r="AF261" s="23">
        <f t="shared" si="130"/>
        <v>-265.70870674846628</v>
      </c>
      <c r="AG261" s="23">
        <f t="shared" si="130"/>
        <v>-251.38577914110465</v>
      </c>
    </row>
    <row r="262" spans="2:33" x14ac:dyDescent="0.3">
      <c r="B262" s="24" t="str">
        <f t="shared" si="129"/>
        <v>Retire TY and GR3</v>
      </c>
      <c r="C262" s="23">
        <f>C241-C$240</f>
        <v>-6.064458842767408</v>
      </c>
      <c r="D262" s="23">
        <f t="shared" ref="D262:AG262" si="131">D241-D$240</f>
        <v>0</v>
      </c>
      <c r="E262" s="23">
        <f t="shared" si="131"/>
        <v>0</v>
      </c>
      <c r="F262" s="23">
        <f t="shared" si="131"/>
        <v>0</v>
      </c>
      <c r="G262" s="23">
        <f t="shared" si="131"/>
        <v>-586.23092024539801</v>
      </c>
      <c r="H262" s="23">
        <f t="shared" si="131"/>
        <v>-837.04954601226927</v>
      </c>
      <c r="I262" s="23">
        <f t="shared" si="131"/>
        <v>-791.69146012269994</v>
      </c>
      <c r="J262" s="23">
        <f t="shared" si="131"/>
        <v>-750.56564417178015</v>
      </c>
      <c r="K262" s="23">
        <f t="shared" si="131"/>
        <v>-713.09472392638054</v>
      </c>
      <c r="L262" s="23">
        <f t="shared" si="131"/>
        <v>-678.7801717791408</v>
      </c>
      <c r="M262" s="23">
        <f t="shared" si="131"/>
        <v>-644.97833128834463</v>
      </c>
      <c r="N262" s="23">
        <f t="shared" si="131"/>
        <v>-611.17649079754483</v>
      </c>
      <c r="O262" s="23">
        <f t="shared" si="131"/>
        <v>-577.37465030674866</v>
      </c>
      <c r="P262" s="23">
        <f t="shared" si="131"/>
        <v>-543.5728098159525</v>
      </c>
      <c r="Q262" s="23">
        <f t="shared" si="131"/>
        <v>-509.77096932515269</v>
      </c>
      <c r="R262" s="23">
        <f t="shared" si="131"/>
        <v>-475.96912883435652</v>
      </c>
      <c r="S262" s="23">
        <f t="shared" si="131"/>
        <v>-451.90672392637862</v>
      </c>
      <c r="T262" s="23">
        <f t="shared" si="131"/>
        <v>-437.58375460122625</v>
      </c>
      <c r="U262" s="23">
        <f t="shared" si="131"/>
        <v>-423.26078527607388</v>
      </c>
      <c r="V262" s="23">
        <f t="shared" si="131"/>
        <v>-408.93798282208627</v>
      </c>
      <c r="W262" s="23">
        <f t="shared" si="131"/>
        <v>-394.61501349693208</v>
      </c>
      <c r="X262" s="23">
        <f t="shared" si="131"/>
        <v>-380.29208588957044</v>
      </c>
      <c r="Y262" s="23">
        <f t="shared" si="131"/>
        <v>-365.9692417177921</v>
      </c>
      <c r="Z262" s="23">
        <f t="shared" si="131"/>
        <v>-351.64623067484717</v>
      </c>
      <c r="AA262" s="23">
        <f t="shared" si="131"/>
        <v>-337.32334478527628</v>
      </c>
      <c r="AB262" s="23">
        <f t="shared" si="131"/>
        <v>-323.00041717791464</v>
      </c>
      <c r="AC262" s="23">
        <f t="shared" si="131"/>
        <v>-308.67744785276045</v>
      </c>
      <c r="AD262" s="23">
        <f t="shared" si="131"/>
        <v>-294.35456196318955</v>
      </c>
      <c r="AE262" s="23">
        <f t="shared" si="131"/>
        <v>-280.03167607362047</v>
      </c>
      <c r="AF262" s="23">
        <f t="shared" si="131"/>
        <v>-265.70870674846628</v>
      </c>
      <c r="AG262" s="23">
        <f t="shared" si="131"/>
        <v>-251.38577914110465</v>
      </c>
    </row>
    <row r="263" spans="2:33" x14ac:dyDescent="0.3">
      <c r="B263" s="24" t="str">
        <f t="shared" si="129"/>
        <v>Retire TY GR3 and BR3</v>
      </c>
      <c r="C263" s="23">
        <f>C242-C$241</f>
        <v>-22.782893712143959</v>
      </c>
      <c r="D263" s="23">
        <f t="shared" ref="D263:AG263" si="132">D242-D$241</f>
        <v>0</v>
      </c>
      <c r="E263" s="23">
        <f t="shared" si="132"/>
        <v>0</v>
      </c>
      <c r="F263" s="23">
        <f t="shared" si="132"/>
        <v>0</v>
      </c>
      <c r="G263" s="23">
        <f t="shared" si="132"/>
        <v>-2279.0480935672531</v>
      </c>
      <c r="H263" s="23">
        <f t="shared" si="132"/>
        <v>-3060.1093801169591</v>
      </c>
      <c r="I263" s="23">
        <f t="shared" si="132"/>
        <v>-2896.5015672514601</v>
      </c>
      <c r="J263" s="23">
        <f t="shared" si="132"/>
        <v>-2749.3464327485381</v>
      </c>
      <c r="K263" s="23">
        <f t="shared" si="132"/>
        <v>-2616.4003742690074</v>
      </c>
      <c r="L263" s="23">
        <f t="shared" si="132"/>
        <v>-2495.7257076023379</v>
      </c>
      <c r="M263" s="23">
        <f t="shared" si="132"/>
        <v>-2377.0440701754378</v>
      </c>
      <c r="N263" s="23">
        <f t="shared" si="132"/>
        <v>-2258.3630409356738</v>
      </c>
      <c r="O263" s="23">
        <f t="shared" si="132"/>
        <v>-2139.6807953216376</v>
      </c>
      <c r="P263" s="23">
        <f t="shared" si="132"/>
        <v>-2020.9991578947374</v>
      </c>
      <c r="Q263" s="23">
        <f t="shared" si="132"/>
        <v>-1902.3175204678373</v>
      </c>
      <c r="R263" s="23">
        <f t="shared" si="132"/>
        <v>-1783.6358830409354</v>
      </c>
      <c r="S263" s="23">
        <f t="shared" si="132"/>
        <v>-1702.8175438596481</v>
      </c>
      <c r="T263" s="23">
        <f t="shared" si="132"/>
        <v>-1659.8631111111117</v>
      </c>
      <c r="U263" s="23">
        <f t="shared" si="132"/>
        <v>-1616.9080701754392</v>
      </c>
      <c r="V263" s="23">
        <f t="shared" si="132"/>
        <v>-1573.9530292397667</v>
      </c>
      <c r="W263" s="23">
        <f t="shared" si="132"/>
        <v>-1530.9985964912285</v>
      </c>
      <c r="X263" s="23">
        <f t="shared" si="132"/>
        <v>-1488.0435555555559</v>
      </c>
      <c r="Y263" s="23">
        <f t="shared" si="132"/>
        <v>-1445.0891228070177</v>
      </c>
      <c r="Z263" s="23">
        <f t="shared" si="132"/>
        <v>-1402.1340818713452</v>
      </c>
      <c r="AA263" s="23">
        <f t="shared" si="132"/>
        <v>-1359.1790409356727</v>
      </c>
      <c r="AB263" s="23">
        <f t="shared" si="132"/>
        <v>-1316.2240000000002</v>
      </c>
      <c r="AC263" s="23">
        <f t="shared" si="132"/>
        <v>-1273.2689590643276</v>
      </c>
      <c r="AD263" s="23">
        <f t="shared" si="132"/>
        <v>-1230.3145263157894</v>
      </c>
      <c r="AE263" s="23">
        <f t="shared" si="132"/>
        <v>-1187.3594853801169</v>
      </c>
      <c r="AF263" s="23">
        <f t="shared" si="132"/>
        <v>-1144.4044444444444</v>
      </c>
      <c r="AG263" s="23">
        <f t="shared" si="132"/>
        <v>-1101.4494035087719</v>
      </c>
    </row>
    <row r="264" spans="2:33" x14ac:dyDescent="0.3">
      <c r="B264" s="24" t="str">
        <f t="shared" si="129"/>
        <v>Retire TY GR3 and CR4</v>
      </c>
      <c r="C264" s="23">
        <f>C243-C$241</f>
        <v>-10.203700619317374</v>
      </c>
      <c r="D264" s="23">
        <f t="shared" ref="D264:AG264" si="133">D243-D$241</f>
        <v>0</v>
      </c>
      <c r="E264" s="23">
        <f t="shared" si="133"/>
        <v>0</v>
      </c>
      <c r="F264" s="23">
        <f t="shared" si="133"/>
        <v>0</v>
      </c>
      <c r="G264" s="23">
        <f t="shared" si="133"/>
        <v>-980.08372113676887</v>
      </c>
      <c r="H264" s="23">
        <f t="shared" si="133"/>
        <v>-1581.9366074600366</v>
      </c>
      <c r="I264" s="23">
        <f t="shared" si="133"/>
        <v>-1494.1325488454713</v>
      </c>
      <c r="J264" s="23">
        <f t="shared" si="133"/>
        <v>-1413.4037033747773</v>
      </c>
      <c r="K264" s="23">
        <f t="shared" si="133"/>
        <v>-1338.7853818827716</v>
      </c>
      <c r="L264" s="23">
        <f t="shared" si="133"/>
        <v>-1269.4442184724685</v>
      </c>
      <c r="M264" s="23">
        <f t="shared" si="133"/>
        <v>-1200.960373001777</v>
      </c>
      <c r="N264" s="23">
        <f t="shared" si="133"/>
        <v>-1132.4762522202473</v>
      </c>
      <c r="O264" s="23">
        <f t="shared" si="133"/>
        <v>-1063.9924067495558</v>
      </c>
      <c r="P264" s="23">
        <f t="shared" si="133"/>
        <v>-995.50801065719497</v>
      </c>
      <c r="Q264" s="23">
        <f t="shared" si="133"/>
        <v>-927.02416518649989</v>
      </c>
      <c r="R264" s="23">
        <f t="shared" si="133"/>
        <v>-858.54004440497374</v>
      </c>
      <c r="S264" s="23">
        <f t="shared" si="133"/>
        <v>-806.33890763765521</v>
      </c>
      <c r="T264" s="23">
        <f t="shared" si="133"/>
        <v>-770.42047957371142</v>
      </c>
      <c r="U264" s="23">
        <f t="shared" si="133"/>
        <v>-734.50205150976944</v>
      </c>
      <c r="V264" s="23">
        <f t="shared" si="133"/>
        <v>-698.58362344582565</v>
      </c>
      <c r="W264" s="23">
        <f t="shared" si="133"/>
        <v>-662.66519538188368</v>
      </c>
      <c r="X264" s="23">
        <f t="shared" si="133"/>
        <v>-626.74676731793988</v>
      </c>
      <c r="Y264" s="23">
        <f t="shared" si="133"/>
        <v>-590.82833925399609</v>
      </c>
      <c r="Z264" s="23">
        <f t="shared" si="133"/>
        <v>-1.6542653611395508E-5</v>
      </c>
      <c r="AA264" s="23">
        <f t="shared" si="133"/>
        <v>-1.6542653611395508E-5</v>
      </c>
      <c r="AB264" s="23">
        <f t="shared" si="133"/>
        <v>-1.6542653611395508E-5</v>
      </c>
      <c r="AC264" s="23">
        <f t="shared" si="133"/>
        <v>-1.6542653611395508E-5</v>
      </c>
      <c r="AD264" s="23">
        <f t="shared" si="133"/>
        <v>-1.6542653611395508E-5</v>
      </c>
      <c r="AE264" s="23">
        <f t="shared" si="133"/>
        <v>-1.6542653611395508E-5</v>
      </c>
      <c r="AF264" s="23">
        <f t="shared" si="133"/>
        <v>-1.6542653611395508E-5</v>
      </c>
      <c r="AG264" s="23">
        <f t="shared" si="133"/>
        <v>-1.654265452089021E-5</v>
      </c>
    </row>
    <row r="265" spans="2:33" x14ac:dyDescent="0.3">
      <c r="B265" s="24" t="str">
        <f t="shared" si="129"/>
        <v>Retire TY GR3 CR4 and CR6</v>
      </c>
      <c r="C265" s="23">
        <f>C244-C$243</f>
        <v>-15.799278378297856</v>
      </c>
      <c r="D265" s="23">
        <f t="shared" ref="D265:AG265" si="134">D244-D$243</f>
        <v>0</v>
      </c>
      <c r="E265" s="23">
        <f t="shared" si="134"/>
        <v>0</v>
      </c>
      <c r="F265" s="23">
        <f t="shared" si="134"/>
        <v>0</v>
      </c>
      <c r="G265" s="23">
        <f t="shared" si="134"/>
        <v>-1517.5489875666062</v>
      </c>
      <c r="H265" s="23">
        <f t="shared" si="134"/>
        <v>-2449.4502309058626</v>
      </c>
      <c r="I265" s="23">
        <f t="shared" si="134"/>
        <v>-2313.4955595026622</v>
      </c>
      <c r="J265" s="23">
        <f t="shared" si="134"/>
        <v>-2188.4960568383649</v>
      </c>
      <c r="K265" s="23">
        <f t="shared" si="134"/>
        <v>-2072.9580106571921</v>
      </c>
      <c r="L265" s="23">
        <f t="shared" si="134"/>
        <v>-1965.5910479573722</v>
      </c>
      <c r="M265" s="23">
        <f t="shared" si="134"/>
        <v>-1859.551545293074</v>
      </c>
      <c r="N265" s="23">
        <f t="shared" si="134"/>
        <v>-1753.5116163410312</v>
      </c>
      <c r="O265" s="23">
        <f t="shared" si="134"/>
        <v>-1647.472113676733</v>
      </c>
      <c r="P265" s="23">
        <f t="shared" si="134"/>
        <v>-1541.4317584369455</v>
      </c>
      <c r="Q265" s="23">
        <f t="shared" si="134"/>
        <v>-1435.3922557726473</v>
      </c>
      <c r="R265" s="23">
        <f t="shared" si="134"/>
        <v>-1329.3523268206045</v>
      </c>
      <c r="S265" s="23">
        <f t="shared" si="134"/>
        <v>-1248.524760213144</v>
      </c>
      <c r="T265" s="23">
        <f t="shared" si="134"/>
        <v>-1192.9091296625229</v>
      </c>
      <c r="U265" s="23">
        <f t="shared" si="134"/>
        <v>-1137.2934991119</v>
      </c>
      <c r="V265" s="23">
        <f t="shared" si="134"/>
        <v>-1081.677868561279</v>
      </c>
      <c r="W265" s="23">
        <f t="shared" si="134"/>
        <v>-1026.0622380106579</v>
      </c>
      <c r="X265" s="23">
        <f t="shared" si="134"/>
        <v>-970.44660746003501</v>
      </c>
      <c r="Y265" s="23">
        <f t="shared" si="134"/>
        <v>-914.83097690941395</v>
      </c>
      <c r="Z265" s="23">
        <f t="shared" si="134"/>
        <v>-2.5614432161091827E-5</v>
      </c>
      <c r="AA265" s="23">
        <f t="shared" si="134"/>
        <v>-2.5614432161091827E-5</v>
      </c>
      <c r="AB265" s="23">
        <f t="shared" si="134"/>
        <v>-2.5614432161091827E-5</v>
      </c>
      <c r="AC265" s="23">
        <f t="shared" si="134"/>
        <v>-2.5614432161091827E-5</v>
      </c>
      <c r="AD265" s="23">
        <f t="shared" si="134"/>
        <v>-2.5614432161091827E-5</v>
      </c>
      <c r="AE265" s="23">
        <f t="shared" si="134"/>
        <v>-2.5614432161091827E-5</v>
      </c>
      <c r="AF265" s="23">
        <f t="shared" si="134"/>
        <v>-2.5614432161091827E-5</v>
      </c>
      <c r="AG265" s="23">
        <f t="shared" si="134"/>
        <v>-2.5614433070586529E-5</v>
      </c>
    </row>
    <row r="266" spans="2:33" x14ac:dyDescent="0.3">
      <c r="B266" s="24" t="str">
        <f t="shared" si="129"/>
        <v>Retire TY GR3 CR4 CR6 and BR1-2</v>
      </c>
      <c r="C266" s="23">
        <f>C245-C$244</f>
        <v>-14.677441141477402</v>
      </c>
      <c r="D266" s="23">
        <f t="shared" ref="D266:AG266" si="135">D245-D$244</f>
        <v>0</v>
      </c>
      <c r="E266" s="23">
        <f t="shared" si="135"/>
        <v>0</v>
      </c>
      <c r="F266" s="23">
        <f t="shared" si="135"/>
        <v>0</v>
      </c>
      <c r="G266" s="23">
        <f t="shared" si="135"/>
        <v>-1468.2329064327496</v>
      </c>
      <c r="H266" s="23">
        <f t="shared" si="135"/>
        <v>-1971.4166198830426</v>
      </c>
      <c r="I266" s="23">
        <f t="shared" si="135"/>
        <v>-1866.0154327485398</v>
      </c>
      <c r="J266" s="23">
        <f t="shared" si="135"/>
        <v>-1771.2135672514632</v>
      </c>
      <c r="K266" s="23">
        <f t="shared" si="135"/>
        <v>-1685.5656257309929</v>
      </c>
      <c r="L266" s="23">
        <f t="shared" si="135"/>
        <v>-1607.8232923976611</v>
      </c>
      <c r="M266" s="23">
        <f t="shared" si="135"/>
        <v>-1531.3649298245618</v>
      </c>
      <c r="N266" s="23">
        <f t="shared" si="135"/>
        <v>-1454.9069590643267</v>
      </c>
      <c r="O266" s="23">
        <f t="shared" si="135"/>
        <v>-1378.4482046783633</v>
      </c>
      <c r="P266" s="23">
        <f t="shared" si="135"/>
        <v>-1301.989842105264</v>
      </c>
      <c r="Q266" s="23">
        <f t="shared" si="135"/>
        <v>-1225.5314795321647</v>
      </c>
      <c r="R266" s="23">
        <f t="shared" si="135"/>
        <v>-1149.0731169590654</v>
      </c>
      <c r="S266" s="23">
        <f t="shared" si="135"/>
        <v>-1097.0074561403508</v>
      </c>
      <c r="T266" s="23">
        <f t="shared" si="135"/>
        <v>-1069.3348888888886</v>
      </c>
      <c r="U266" s="23">
        <f t="shared" si="135"/>
        <v>-1041.6619298245605</v>
      </c>
      <c r="V266" s="23">
        <f t="shared" si="135"/>
        <v>-1013.9889707602342</v>
      </c>
      <c r="W266" s="23">
        <f t="shared" si="135"/>
        <v>-986.31640350877205</v>
      </c>
      <c r="X266" s="23">
        <f t="shared" si="135"/>
        <v>-958.64344444444396</v>
      </c>
      <c r="Y266" s="23">
        <f t="shared" si="135"/>
        <v>-930.97087719298179</v>
      </c>
      <c r="Z266" s="23">
        <f t="shared" si="135"/>
        <v>-903.29791812865551</v>
      </c>
      <c r="AA266" s="23">
        <f t="shared" si="135"/>
        <v>-875.62495906432741</v>
      </c>
      <c r="AB266" s="23">
        <f t="shared" si="135"/>
        <v>-847.95200000000114</v>
      </c>
      <c r="AC266" s="23">
        <f t="shared" si="135"/>
        <v>-820.27904093567122</v>
      </c>
      <c r="AD266" s="23">
        <f t="shared" si="135"/>
        <v>-792.60647368421087</v>
      </c>
      <c r="AE266" s="23">
        <f t="shared" si="135"/>
        <v>-764.93351461988277</v>
      </c>
      <c r="AF266" s="23">
        <f t="shared" si="135"/>
        <v>-737.26055555555558</v>
      </c>
      <c r="AG266" s="23">
        <f t="shared" si="135"/>
        <v>-709.5875964912284</v>
      </c>
    </row>
    <row r="267" spans="2:33" x14ac:dyDescent="0.3">
      <c r="B267" s="24" t="str">
        <f t="shared" si="129"/>
        <v>Retire TY GR3 and CR</v>
      </c>
      <c r="C267" s="23">
        <f>C246-C$244</f>
        <v>-11.059494864808556</v>
      </c>
      <c r="D267" s="23">
        <f t="shared" ref="D267:AG267" si="136">D246-D$244</f>
        <v>0</v>
      </c>
      <c r="E267" s="23">
        <f t="shared" si="136"/>
        <v>0</v>
      </c>
      <c r="F267" s="23">
        <f t="shared" si="136"/>
        <v>0</v>
      </c>
      <c r="G267" s="23">
        <f t="shared" si="136"/>
        <v>-1062.2842912966262</v>
      </c>
      <c r="H267" s="23">
        <f t="shared" si="136"/>
        <v>-1714.6151616341012</v>
      </c>
      <c r="I267" s="23">
        <f t="shared" si="136"/>
        <v>-1619.4468916518672</v>
      </c>
      <c r="J267" s="23">
        <f t="shared" si="136"/>
        <v>-1531.9472397868594</v>
      </c>
      <c r="K267" s="23">
        <f t="shared" si="136"/>
        <v>-1451.0706074600348</v>
      </c>
      <c r="L267" s="23">
        <f t="shared" si="136"/>
        <v>-1375.9137335701598</v>
      </c>
      <c r="M267" s="23">
        <f t="shared" si="136"/>
        <v>-1301.6860817051493</v>
      </c>
      <c r="N267" s="23">
        <f t="shared" si="136"/>
        <v>-1227.4581314387215</v>
      </c>
      <c r="O267" s="23">
        <f t="shared" si="136"/>
        <v>-1153.2304795737109</v>
      </c>
      <c r="P267" s="23">
        <f t="shared" si="136"/>
        <v>-1079.0022309058586</v>
      </c>
      <c r="Q267" s="23">
        <f t="shared" si="136"/>
        <v>-1004.7745790408517</v>
      </c>
      <c r="R267" s="23">
        <f t="shared" si="136"/>
        <v>-930.54662877442024</v>
      </c>
      <c r="S267" s="23">
        <f t="shared" si="136"/>
        <v>-873.96733214920096</v>
      </c>
      <c r="T267" s="23">
        <f t="shared" si="136"/>
        <v>-835.03639076376567</v>
      </c>
      <c r="U267" s="23">
        <f t="shared" si="136"/>
        <v>-796.10544937833038</v>
      </c>
      <c r="V267" s="23">
        <f t="shared" si="136"/>
        <v>-757.17450799289509</v>
      </c>
      <c r="W267" s="23">
        <f t="shared" si="136"/>
        <v>-718.24356660745798</v>
      </c>
      <c r="X267" s="23">
        <f t="shared" si="136"/>
        <v>-679.31262522202451</v>
      </c>
      <c r="Y267" s="23">
        <f t="shared" si="136"/>
        <v>-640.38168383658922</v>
      </c>
      <c r="Z267" s="23">
        <f t="shared" si="136"/>
        <v>-1.7930104149854742E-5</v>
      </c>
      <c r="AA267" s="23">
        <f t="shared" si="136"/>
        <v>-1.7930104149854742E-5</v>
      </c>
      <c r="AB267" s="23">
        <f t="shared" si="136"/>
        <v>-1.7930104149854742E-5</v>
      </c>
      <c r="AC267" s="23">
        <f t="shared" si="136"/>
        <v>-1.7930104149854742E-5</v>
      </c>
      <c r="AD267" s="23">
        <f t="shared" si="136"/>
        <v>-1.7930104149854742E-5</v>
      </c>
      <c r="AE267" s="23">
        <f t="shared" si="136"/>
        <v>-1.7930104149854742E-5</v>
      </c>
      <c r="AF267" s="23">
        <f t="shared" si="136"/>
        <v>-1.7930104149854742E-5</v>
      </c>
      <c r="AG267" s="23">
        <f t="shared" si="136"/>
        <v>-1.7930102330865338E-5</v>
      </c>
    </row>
    <row r="268" spans="2:33" x14ac:dyDescent="0.3">
      <c r="B268" s="24" t="str">
        <f t="shared" si="129"/>
        <v>Retire TY GR3 CR and GH3</v>
      </c>
      <c r="C268" s="23">
        <f>C247-C$246</f>
        <v>-14.859673075099892</v>
      </c>
      <c r="D268" s="23">
        <f t="shared" ref="D268:AG268" si="137">D247-D$246</f>
        <v>0</v>
      </c>
      <c r="E268" s="23">
        <f t="shared" si="137"/>
        <v>0</v>
      </c>
      <c r="F268" s="23">
        <f t="shared" si="137"/>
        <v>0</v>
      </c>
      <c r="G268" s="23">
        <f t="shared" si="137"/>
        <v>-1477.0305735140792</v>
      </c>
      <c r="H268" s="23">
        <f t="shared" si="137"/>
        <v>-1974.9364754953094</v>
      </c>
      <c r="I268" s="23">
        <f t="shared" si="137"/>
        <v>-1875.7564129301354</v>
      </c>
      <c r="J268" s="23">
        <f t="shared" si="137"/>
        <v>-1785.59023983316</v>
      </c>
      <c r="K268" s="23">
        <f t="shared" si="137"/>
        <v>-1703.3117831074051</v>
      </c>
      <c r="L268" s="23">
        <f t="shared" si="137"/>
        <v>-1627.9352659019823</v>
      </c>
      <c r="M268" s="23">
        <f t="shared" si="137"/>
        <v>-1555.7793534932207</v>
      </c>
      <c r="N268" s="23">
        <f t="shared" si="137"/>
        <v>-1483.6234410844627</v>
      </c>
      <c r="O268" s="23">
        <f t="shared" si="137"/>
        <v>-1411.4672784150152</v>
      </c>
      <c r="P268" s="23">
        <f t="shared" si="137"/>
        <v>-1339.3113660062572</v>
      </c>
      <c r="Q268" s="23">
        <f t="shared" si="137"/>
        <v>-1267.1554535974974</v>
      </c>
      <c r="R268" s="23">
        <f t="shared" si="137"/>
        <v>-1194.99929092805</v>
      </c>
      <c r="S268" s="23">
        <f t="shared" si="137"/>
        <v>-1122.8433785192919</v>
      </c>
      <c r="T268" s="23">
        <f t="shared" si="137"/>
        <v>-1073.2327007299264</v>
      </c>
      <c r="U268" s="23">
        <f t="shared" si="137"/>
        <v>-1046.1675078206463</v>
      </c>
      <c r="V268" s="23">
        <f t="shared" si="137"/>
        <v>-1019.1020646506786</v>
      </c>
      <c r="W268" s="23">
        <f t="shared" si="137"/>
        <v>-992.03662148070907</v>
      </c>
      <c r="X268" s="23">
        <f t="shared" si="137"/>
        <v>-964.97142857142899</v>
      </c>
      <c r="Y268" s="23">
        <f t="shared" si="137"/>
        <v>-937.90598540145947</v>
      </c>
      <c r="Z268" s="23">
        <f t="shared" si="137"/>
        <v>-910.84054223149178</v>
      </c>
      <c r="AA268" s="23">
        <f t="shared" si="137"/>
        <v>-883.77534932220988</v>
      </c>
      <c r="AB268" s="23">
        <f t="shared" si="137"/>
        <v>-856.71015641292979</v>
      </c>
      <c r="AC268" s="23">
        <f t="shared" si="137"/>
        <v>-829.6447132429621</v>
      </c>
      <c r="AD268" s="23">
        <f t="shared" si="137"/>
        <v>-802.57952033368019</v>
      </c>
      <c r="AE268" s="23">
        <f t="shared" si="137"/>
        <v>-775.51432742440011</v>
      </c>
      <c r="AF268" s="23">
        <f t="shared" si="137"/>
        <v>-748.4488842544315</v>
      </c>
      <c r="AG268" s="23">
        <f t="shared" si="137"/>
        <v>-721.38369134515142</v>
      </c>
    </row>
    <row r="269" spans="2:33" x14ac:dyDescent="0.3">
      <c r="B269" s="24" t="str">
        <f t="shared" si="129"/>
        <v>Retire TY GR3 CR and GH1</v>
      </c>
      <c r="C269" s="23">
        <f>C248-C$246</f>
        <v>-14.704884813900918</v>
      </c>
      <c r="D269" s="23">
        <f t="shared" ref="D269:AG269" si="138">D248-D$246</f>
        <v>0</v>
      </c>
      <c r="E269" s="23">
        <f t="shared" si="138"/>
        <v>0</v>
      </c>
      <c r="F269" s="23">
        <f t="shared" si="138"/>
        <v>0</v>
      </c>
      <c r="G269" s="23">
        <f t="shared" si="138"/>
        <v>-1461.6448383733041</v>
      </c>
      <c r="H269" s="23">
        <f t="shared" si="138"/>
        <v>-1954.3642205422329</v>
      </c>
      <c r="I269" s="23">
        <f t="shared" si="138"/>
        <v>-1856.2172836287791</v>
      </c>
      <c r="J269" s="23">
        <f t="shared" si="138"/>
        <v>-1766.9903415015651</v>
      </c>
      <c r="K269" s="23">
        <f t="shared" si="138"/>
        <v>-1685.568952033369</v>
      </c>
      <c r="L269" s="23">
        <f t="shared" si="138"/>
        <v>-1610.9776068821702</v>
      </c>
      <c r="M269" s="23">
        <f t="shared" si="138"/>
        <v>-1539.5733185610006</v>
      </c>
      <c r="N269" s="23">
        <f t="shared" si="138"/>
        <v>-1468.1690302398347</v>
      </c>
      <c r="O269" s="23">
        <f t="shared" si="138"/>
        <v>-1396.7644942648585</v>
      </c>
      <c r="P269" s="23">
        <f t="shared" si="138"/>
        <v>-1325.3602059436907</v>
      </c>
      <c r="Q269" s="23">
        <f t="shared" si="138"/>
        <v>-1253.955917622523</v>
      </c>
      <c r="R269" s="23">
        <f t="shared" si="138"/>
        <v>-1182.5513816475504</v>
      </c>
      <c r="S269" s="23">
        <f t="shared" si="138"/>
        <v>-1111.1470933263809</v>
      </c>
      <c r="T269" s="23">
        <f t="shared" si="138"/>
        <v>-1062.0531934306564</v>
      </c>
      <c r="U269" s="23">
        <f t="shared" si="138"/>
        <v>-1035.2699296141818</v>
      </c>
      <c r="V269" s="23">
        <f t="shared" si="138"/>
        <v>-1008.4864181439007</v>
      </c>
      <c r="W269" s="23">
        <f t="shared" si="138"/>
        <v>-981.70290667361769</v>
      </c>
      <c r="X269" s="23">
        <f t="shared" si="138"/>
        <v>-954.91964285714312</v>
      </c>
      <c r="Y269" s="23">
        <f t="shared" si="138"/>
        <v>-928.13613138686196</v>
      </c>
      <c r="Z269" s="23">
        <f t="shared" si="138"/>
        <v>-901.35261991657899</v>
      </c>
      <c r="AA269" s="23">
        <f t="shared" si="138"/>
        <v>-874.56935610010441</v>
      </c>
      <c r="AB269" s="23">
        <f t="shared" si="138"/>
        <v>-847.78609228362802</v>
      </c>
      <c r="AC269" s="23">
        <f t="shared" si="138"/>
        <v>-821.00258081334687</v>
      </c>
      <c r="AD269" s="23">
        <f t="shared" si="138"/>
        <v>-794.21931699687229</v>
      </c>
      <c r="AE269" s="23">
        <f t="shared" si="138"/>
        <v>-767.4360531803959</v>
      </c>
      <c r="AF269" s="23">
        <f t="shared" si="138"/>
        <v>-740.65254171011475</v>
      </c>
      <c r="AG269" s="23">
        <f t="shared" si="138"/>
        <v>-713.86927789363926</v>
      </c>
    </row>
    <row r="270" spans="2:33" x14ac:dyDescent="0.3">
      <c r="B270" s="24" t="str">
        <f>B249</f>
        <v>Retire TY GR and CR</v>
      </c>
      <c r="C270" s="23">
        <f>C249-C$246</f>
        <v>-8.4724057362190877</v>
      </c>
      <c r="D270" s="23">
        <f t="shared" ref="D270:AG270" si="139">D249-D$246</f>
        <v>0</v>
      </c>
      <c r="E270" s="23">
        <f t="shared" si="139"/>
        <v>0</v>
      </c>
      <c r="F270" s="23">
        <f t="shared" si="139"/>
        <v>0</v>
      </c>
      <c r="G270" s="23">
        <f t="shared" si="139"/>
        <v>-818.99907975459791</v>
      </c>
      <c r="H270" s="23">
        <f t="shared" si="139"/>
        <v>-1169.4074539877292</v>
      </c>
      <c r="I270" s="23">
        <f t="shared" si="139"/>
        <v>-1106.0395398772998</v>
      </c>
      <c r="J270" s="23">
        <f t="shared" si="139"/>
        <v>-1048.5843558282213</v>
      </c>
      <c r="K270" s="23">
        <f t="shared" si="139"/>
        <v>-996.23527607361757</v>
      </c>
      <c r="L270" s="23">
        <f t="shared" si="139"/>
        <v>-948.29582822085649</v>
      </c>
      <c r="M270" s="23">
        <f t="shared" si="139"/>
        <v>-901.07266871165484</v>
      </c>
      <c r="N270" s="23">
        <f t="shared" si="139"/>
        <v>-853.84950920245683</v>
      </c>
      <c r="O270" s="23">
        <f t="shared" si="139"/>
        <v>-806.62634969325154</v>
      </c>
      <c r="P270" s="23">
        <f t="shared" si="139"/>
        <v>-759.40319018404625</v>
      </c>
      <c r="Q270" s="23">
        <f t="shared" si="139"/>
        <v>-712.18003067484824</v>
      </c>
      <c r="R270" s="23">
        <f t="shared" si="139"/>
        <v>-664.95687116564295</v>
      </c>
      <c r="S270" s="23">
        <f t="shared" si="139"/>
        <v>-631.34027607362077</v>
      </c>
      <c r="T270" s="23">
        <f t="shared" si="139"/>
        <v>-611.33024539877442</v>
      </c>
      <c r="U270" s="23">
        <f t="shared" si="139"/>
        <v>-591.32021472392626</v>
      </c>
      <c r="V270" s="23">
        <f t="shared" si="139"/>
        <v>-571.31041717791413</v>
      </c>
      <c r="W270" s="23">
        <f t="shared" si="139"/>
        <v>-551.30038650306778</v>
      </c>
      <c r="X270" s="23">
        <f t="shared" si="139"/>
        <v>-531.29041411042999</v>
      </c>
      <c r="Y270" s="23">
        <f t="shared" si="139"/>
        <v>-511.28055828220749</v>
      </c>
      <c r="Z270" s="23">
        <f t="shared" si="139"/>
        <v>-491.27046932515259</v>
      </c>
      <c r="AA270" s="23">
        <f t="shared" si="139"/>
        <v>-471.26055521472335</v>
      </c>
      <c r="AB270" s="23">
        <f t="shared" si="139"/>
        <v>-451.25058282208556</v>
      </c>
      <c r="AC270" s="23">
        <f t="shared" si="139"/>
        <v>-431.24055214723921</v>
      </c>
      <c r="AD270" s="23">
        <f t="shared" si="139"/>
        <v>-411.23063803680998</v>
      </c>
      <c r="AE270" s="23">
        <f t="shared" si="139"/>
        <v>-391.22072392637892</v>
      </c>
      <c r="AF270" s="23">
        <f t="shared" si="139"/>
        <v>-371.21069325153439</v>
      </c>
      <c r="AG270" s="23">
        <f t="shared" si="139"/>
        <v>-351.20072085889569</v>
      </c>
    </row>
    <row r="271" spans="2:33" x14ac:dyDescent="0.3">
      <c r="B271" s="24" t="str">
        <f t="shared" ref="B271:B278" si="140">B250</f>
        <v>Retire TY GR CR and MC4</v>
      </c>
      <c r="C271" s="23">
        <f>C250-C$249</f>
        <v>-20.083138928868038</v>
      </c>
      <c r="D271" s="23">
        <f t="shared" ref="D271:AG276" si="141">D250-D$249</f>
        <v>0</v>
      </c>
      <c r="E271" s="23">
        <f t="shared" si="141"/>
        <v>0</v>
      </c>
      <c r="F271" s="23">
        <f t="shared" si="141"/>
        <v>0</v>
      </c>
      <c r="G271" s="23">
        <f t="shared" si="141"/>
        <v>-1912.526315217392</v>
      </c>
      <c r="H271" s="23">
        <f t="shared" si="141"/>
        <v>-2792.3145774456534</v>
      </c>
      <c r="I271" s="23">
        <f t="shared" si="141"/>
        <v>-2648.4715332880442</v>
      </c>
      <c r="J271" s="23">
        <f t="shared" si="141"/>
        <v>-2516.3007309782624</v>
      </c>
      <c r="K271" s="23">
        <f t="shared" si="141"/>
        <v>-2394.3429782608691</v>
      </c>
      <c r="L271" s="23">
        <f t="shared" si="141"/>
        <v>-2281.3218464673919</v>
      </c>
      <c r="M271" s="23">
        <f t="shared" si="141"/>
        <v>-2172.4709001358715</v>
      </c>
      <c r="N271" s="23">
        <f t="shared" si="141"/>
        <v>-2063.6202778532606</v>
      </c>
      <c r="O271" s="23">
        <f t="shared" si="141"/>
        <v>-1954.7693315217402</v>
      </c>
      <c r="P271" s="23">
        <f t="shared" si="141"/>
        <v>-1845.918385190218</v>
      </c>
      <c r="Q271" s="23">
        <f t="shared" si="141"/>
        <v>-1737.067762907609</v>
      </c>
      <c r="R271" s="23">
        <f t="shared" si="141"/>
        <v>-1628.2168165760868</v>
      </c>
      <c r="S271" s="23">
        <f t="shared" si="141"/>
        <v>-1519.3658702445646</v>
      </c>
      <c r="T271" s="23">
        <f t="shared" si="141"/>
        <v>-1439.7081664402176</v>
      </c>
      <c r="U271" s="23">
        <f t="shared" si="141"/>
        <v>-1389.2424089673914</v>
      </c>
      <c r="V271" s="23">
        <f t="shared" si="141"/>
        <v>-1338.7769755434783</v>
      </c>
      <c r="W271" s="23">
        <f t="shared" si="141"/>
        <v>-1288.3118661684784</v>
      </c>
      <c r="X271" s="23">
        <f t="shared" si="141"/>
        <v>-1237.8464327445654</v>
      </c>
      <c r="Y271" s="23">
        <f t="shared" si="141"/>
        <v>-1187.3806752717392</v>
      </c>
      <c r="Z271" s="23">
        <f t="shared" si="141"/>
        <v>-1136.9155658967393</v>
      </c>
      <c r="AA271" s="23">
        <f t="shared" si="141"/>
        <v>-1086.4501324728262</v>
      </c>
      <c r="AB271" s="23">
        <f t="shared" si="141"/>
        <v>-1035.9846990489132</v>
      </c>
      <c r="AC271" s="23">
        <f t="shared" si="141"/>
        <v>-985.51926562500012</v>
      </c>
      <c r="AD271" s="23">
        <f t="shared" si="141"/>
        <v>-935.05383220108706</v>
      </c>
      <c r="AE271" s="23">
        <f t="shared" si="141"/>
        <v>-884.58872282608718</v>
      </c>
      <c r="AF271" s="23">
        <f t="shared" si="141"/>
        <v>-834.12328940217412</v>
      </c>
      <c r="AG271" s="23">
        <f t="shared" si="141"/>
        <v>-4.2836609281948768E-5</v>
      </c>
    </row>
    <row r="272" spans="2:33" x14ac:dyDescent="0.3">
      <c r="B272" s="24" t="str">
        <f t="shared" si="140"/>
        <v>Retire TY GR CR and TC1</v>
      </c>
      <c r="C272" s="23">
        <f t="shared" ref="C272:R276" si="142">C251-C$249</f>
        <v>-7.6582451444229207</v>
      </c>
      <c r="D272" s="23">
        <f t="shared" si="142"/>
        <v>0</v>
      </c>
      <c r="E272" s="23">
        <f t="shared" si="142"/>
        <v>0</v>
      </c>
      <c r="F272" s="23">
        <f t="shared" si="142"/>
        <v>0</v>
      </c>
      <c r="G272" s="23">
        <f t="shared" si="142"/>
        <v>-769.96191309013011</v>
      </c>
      <c r="H272" s="23">
        <f t="shared" si="142"/>
        <v>-1008.0062757510714</v>
      </c>
      <c r="I272" s="23">
        <f t="shared" si="142"/>
        <v>-957.71574570815574</v>
      </c>
      <c r="J272" s="23">
        <f t="shared" si="142"/>
        <v>-912.12395171673779</v>
      </c>
      <c r="K272" s="23">
        <f t="shared" si="142"/>
        <v>-870.64365450643891</v>
      </c>
      <c r="L272" s="23">
        <f t="shared" si="142"/>
        <v>-832.76158476394994</v>
      </c>
      <c r="M272" s="23">
        <f t="shared" si="142"/>
        <v>-796.55822210300539</v>
      </c>
      <c r="N272" s="23">
        <f t="shared" si="142"/>
        <v>-760.35485944206084</v>
      </c>
      <c r="O272" s="23">
        <f t="shared" si="142"/>
        <v>-724.15149678111629</v>
      </c>
      <c r="P272" s="23">
        <f t="shared" si="142"/>
        <v>-687.94813412017174</v>
      </c>
      <c r="Q272" s="23">
        <f t="shared" si="142"/>
        <v>-651.7447714592272</v>
      </c>
      <c r="R272" s="23">
        <f t="shared" si="142"/>
        <v>-615.54140879828265</v>
      </c>
      <c r="S272" s="23">
        <f t="shared" si="141"/>
        <v>-579.33845708154513</v>
      </c>
      <c r="T272" s="23">
        <f t="shared" si="141"/>
        <v>-554.88768776823963</v>
      </c>
      <c r="U272" s="23">
        <f t="shared" si="141"/>
        <v>-542.189511802575</v>
      </c>
      <c r="V272" s="23">
        <f t="shared" si="141"/>
        <v>-529.49174678111558</v>
      </c>
      <c r="W272" s="23">
        <f t="shared" si="141"/>
        <v>-516.79357081545095</v>
      </c>
      <c r="X272" s="23">
        <f t="shared" si="141"/>
        <v>-504.09580579399153</v>
      </c>
      <c r="Y272" s="23">
        <f t="shared" si="141"/>
        <v>-491.3976298283269</v>
      </c>
      <c r="Z272" s="23">
        <f t="shared" si="141"/>
        <v>-478.69945386266045</v>
      </c>
      <c r="AA272" s="23">
        <f t="shared" si="141"/>
        <v>-466.00168884120103</v>
      </c>
      <c r="AB272" s="23">
        <f t="shared" si="141"/>
        <v>-453.3035128755364</v>
      </c>
      <c r="AC272" s="23">
        <f t="shared" si="141"/>
        <v>-440.60574785407698</v>
      </c>
      <c r="AD272" s="23">
        <f t="shared" si="141"/>
        <v>-427.90757188841235</v>
      </c>
      <c r="AE272" s="23">
        <f t="shared" si="141"/>
        <v>-415.20980686695293</v>
      </c>
      <c r="AF272" s="23">
        <f t="shared" si="141"/>
        <v>-402.51163090128739</v>
      </c>
      <c r="AG272" s="23">
        <f t="shared" si="141"/>
        <v>-389.81366040772537</v>
      </c>
    </row>
    <row r="273" spans="2:71" x14ac:dyDescent="0.3">
      <c r="B273" s="24" t="str">
        <f t="shared" si="140"/>
        <v>Retire TY GR CR and GH4</v>
      </c>
      <c r="C273" s="23">
        <f t="shared" si="142"/>
        <v>-14.828715422860085</v>
      </c>
      <c r="D273" s="23">
        <f t="shared" si="141"/>
        <v>0</v>
      </c>
      <c r="E273" s="23">
        <f t="shared" si="141"/>
        <v>0</v>
      </c>
      <c r="F273" s="23">
        <f t="shared" si="141"/>
        <v>0</v>
      </c>
      <c r="G273" s="23">
        <f t="shared" si="141"/>
        <v>-1473.953426485923</v>
      </c>
      <c r="H273" s="23">
        <f t="shared" si="141"/>
        <v>-1970.8220245046905</v>
      </c>
      <c r="I273" s="23">
        <f t="shared" si="141"/>
        <v>-1871.8485870698642</v>
      </c>
      <c r="J273" s="23">
        <f t="shared" si="141"/>
        <v>-1781.870260166841</v>
      </c>
      <c r="K273" s="23">
        <f t="shared" si="141"/>
        <v>-1699.7632168925957</v>
      </c>
      <c r="L273" s="23">
        <f t="shared" si="141"/>
        <v>-1624.543734098017</v>
      </c>
      <c r="M273" s="23">
        <f t="shared" si="141"/>
        <v>-1552.5381465067767</v>
      </c>
      <c r="N273" s="23">
        <f t="shared" si="141"/>
        <v>-1480.5325589155364</v>
      </c>
      <c r="O273" s="23">
        <f t="shared" si="141"/>
        <v>-1408.5267215849854</v>
      </c>
      <c r="P273" s="23">
        <f t="shared" si="141"/>
        <v>-1336.5211339937432</v>
      </c>
      <c r="Q273" s="23">
        <f t="shared" si="141"/>
        <v>-1264.5155464025029</v>
      </c>
      <c r="R273" s="23">
        <f t="shared" si="141"/>
        <v>-1192.5097090719501</v>
      </c>
      <c r="S273" s="23">
        <f t="shared" si="141"/>
        <v>-1120.5041214807097</v>
      </c>
      <c r="T273" s="23">
        <f t="shared" si="141"/>
        <v>-1070.9967992700731</v>
      </c>
      <c r="U273" s="23">
        <f t="shared" si="141"/>
        <v>-1043.9879921793527</v>
      </c>
      <c r="V273" s="23">
        <f t="shared" si="141"/>
        <v>-1016.9789353493215</v>
      </c>
      <c r="W273" s="23">
        <f t="shared" si="141"/>
        <v>-989.96987851929043</v>
      </c>
      <c r="X273" s="23">
        <f t="shared" si="141"/>
        <v>-962.96107142857181</v>
      </c>
      <c r="Y273" s="23">
        <f t="shared" si="141"/>
        <v>-935.9520145985407</v>
      </c>
      <c r="Z273" s="23">
        <f t="shared" si="141"/>
        <v>-908.94295776850959</v>
      </c>
      <c r="AA273" s="23">
        <f t="shared" si="141"/>
        <v>-881.93415067778915</v>
      </c>
      <c r="AB273" s="23">
        <f t="shared" si="141"/>
        <v>-854.92534358707053</v>
      </c>
      <c r="AC273" s="23">
        <f t="shared" si="141"/>
        <v>-827.91628675703942</v>
      </c>
      <c r="AD273" s="23">
        <f t="shared" si="141"/>
        <v>-800.90747966631898</v>
      </c>
      <c r="AE273" s="23">
        <f t="shared" si="141"/>
        <v>-773.89867257559945</v>
      </c>
      <c r="AF273" s="23">
        <f t="shared" si="141"/>
        <v>-746.88961574556834</v>
      </c>
      <c r="AG273" s="23">
        <f t="shared" si="141"/>
        <v>-719.88080865484881</v>
      </c>
    </row>
    <row r="274" spans="2:71" x14ac:dyDescent="0.3">
      <c r="B274" s="24" t="str">
        <f t="shared" si="140"/>
        <v>Retire TY GR CR and MC3</v>
      </c>
      <c r="C274" s="23">
        <f t="shared" si="142"/>
        <v>-16.462279499344675</v>
      </c>
      <c r="D274" s="23">
        <f t="shared" si="141"/>
        <v>0</v>
      </c>
      <c r="E274" s="23">
        <f t="shared" si="141"/>
        <v>0</v>
      </c>
      <c r="F274" s="23">
        <f t="shared" si="141"/>
        <v>0</v>
      </c>
      <c r="G274" s="23">
        <f t="shared" si="141"/>
        <v>-1567.7102500000001</v>
      </c>
      <c r="H274" s="23">
        <f t="shared" si="141"/>
        <v>-2288.8784062499981</v>
      </c>
      <c r="I274" s="23">
        <f t="shared" si="141"/>
        <v>-2170.9693281250002</v>
      </c>
      <c r="J274" s="23">
        <f t="shared" si="141"/>
        <v>-2062.6280624999999</v>
      </c>
      <c r="K274" s="23">
        <f t="shared" si="141"/>
        <v>-1962.6585000000014</v>
      </c>
      <c r="L274" s="23">
        <f t="shared" si="141"/>
        <v>-1870.014343750001</v>
      </c>
      <c r="M274" s="23">
        <f t="shared" si="141"/>
        <v>-1780.7885156250013</v>
      </c>
      <c r="N274" s="23">
        <f t="shared" si="141"/>
        <v>-1691.5629531249997</v>
      </c>
      <c r="O274" s="23">
        <f t="shared" si="141"/>
        <v>-1602.337125</v>
      </c>
      <c r="P274" s="23">
        <f t="shared" si="141"/>
        <v>-1513.1112968750003</v>
      </c>
      <c r="Q274" s="23">
        <f t="shared" si="141"/>
        <v>-1423.8857343750005</v>
      </c>
      <c r="R274" s="23">
        <f t="shared" si="141"/>
        <v>-1334.659906249999</v>
      </c>
      <c r="S274" s="23">
        <f t="shared" si="141"/>
        <v>-1245.4340781249994</v>
      </c>
      <c r="T274" s="23">
        <f t="shared" si="141"/>
        <v>-1180.1381406250002</v>
      </c>
      <c r="U274" s="23">
        <f t="shared" si="141"/>
        <v>-1138.7710312500003</v>
      </c>
      <c r="V274" s="23">
        <f t="shared" si="141"/>
        <v>-1097.4041875000003</v>
      </c>
      <c r="W274" s="23">
        <f t="shared" si="141"/>
        <v>-1056.0376093750001</v>
      </c>
      <c r="X274" s="23">
        <f t="shared" si="141"/>
        <v>-1014.6707656250001</v>
      </c>
      <c r="Y274" s="23">
        <f t="shared" si="141"/>
        <v>-973.30365625000013</v>
      </c>
      <c r="Z274" s="23">
        <f t="shared" si="141"/>
        <v>-931.93707812499997</v>
      </c>
      <c r="AA274" s="23">
        <f t="shared" si="141"/>
        <v>-890.57023437499993</v>
      </c>
      <c r="AB274" s="23">
        <f t="shared" si="141"/>
        <v>-849.20339062499988</v>
      </c>
      <c r="AC274" s="23">
        <f t="shared" si="141"/>
        <v>-807.83654687499984</v>
      </c>
      <c r="AD274" s="23">
        <f t="shared" si="141"/>
        <v>-766.4697031249998</v>
      </c>
      <c r="AE274" s="23">
        <f t="shared" si="141"/>
        <v>-725.10312499999964</v>
      </c>
      <c r="AF274" s="23">
        <f t="shared" si="141"/>
        <v>-683.73628124999959</v>
      </c>
      <c r="AG274" s="23">
        <f t="shared" si="141"/>
        <v>-3.511344675644068E-5</v>
      </c>
    </row>
    <row r="275" spans="2:71" x14ac:dyDescent="0.3">
      <c r="B275" s="24" t="str">
        <f t="shared" si="140"/>
        <v>Retire TY GR CR and GH2</v>
      </c>
      <c r="C275" s="23">
        <f t="shared" si="142"/>
        <v>-14.983503684059031</v>
      </c>
      <c r="D275" s="23">
        <f t="shared" si="141"/>
        <v>0</v>
      </c>
      <c r="E275" s="23">
        <f t="shared" si="141"/>
        <v>0</v>
      </c>
      <c r="F275" s="23">
        <f t="shared" si="141"/>
        <v>0</v>
      </c>
      <c r="G275" s="23">
        <f t="shared" si="141"/>
        <v>-1489.3391616266945</v>
      </c>
      <c r="H275" s="23">
        <f t="shared" si="141"/>
        <v>-1991.394279457767</v>
      </c>
      <c r="I275" s="23">
        <f t="shared" si="141"/>
        <v>-1891.3877163712204</v>
      </c>
      <c r="J275" s="23">
        <f t="shared" si="141"/>
        <v>-1800.4701584984359</v>
      </c>
      <c r="K275" s="23">
        <f t="shared" si="141"/>
        <v>-1717.5060479666317</v>
      </c>
      <c r="L275" s="23">
        <f t="shared" si="141"/>
        <v>-1641.5013931178328</v>
      </c>
      <c r="M275" s="23">
        <f t="shared" si="141"/>
        <v>-1568.7441814390004</v>
      </c>
      <c r="N275" s="23">
        <f t="shared" si="141"/>
        <v>-1495.9869697601662</v>
      </c>
      <c r="O275" s="23">
        <f t="shared" si="141"/>
        <v>-1423.2295057351403</v>
      </c>
      <c r="P275" s="23">
        <f t="shared" si="141"/>
        <v>-1350.4722940563079</v>
      </c>
      <c r="Q275" s="23">
        <f t="shared" si="141"/>
        <v>-1277.7150823774773</v>
      </c>
      <c r="R275" s="23">
        <f t="shared" si="141"/>
        <v>-1204.9576183524514</v>
      </c>
      <c r="S275" s="23">
        <f t="shared" si="141"/>
        <v>-1132.200406673619</v>
      </c>
      <c r="T275" s="23">
        <f t="shared" si="141"/>
        <v>-1082.1763065693431</v>
      </c>
      <c r="U275" s="23">
        <f t="shared" si="141"/>
        <v>-1054.8855703858189</v>
      </c>
      <c r="V275" s="23">
        <f t="shared" si="141"/>
        <v>-1027.5945818560995</v>
      </c>
      <c r="W275" s="23">
        <f t="shared" si="141"/>
        <v>-1000.3035933263818</v>
      </c>
      <c r="X275" s="23">
        <f t="shared" si="141"/>
        <v>-973.01285714285768</v>
      </c>
      <c r="Y275" s="23">
        <f t="shared" si="141"/>
        <v>-945.72186861313821</v>
      </c>
      <c r="Z275" s="23">
        <f t="shared" si="141"/>
        <v>-918.43088008342056</v>
      </c>
      <c r="AA275" s="23">
        <f t="shared" si="141"/>
        <v>-891.14014389989643</v>
      </c>
      <c r="AB275" s="23">
        <f t="shared" si="141"/>
        <v>-863.8494077163723</v>
      </c>
      <c r="AC275" s="23">
        <f t="shared" si="141"/>
        <v>-836.55841918665283</v>
      </c>
      <c r="AD275" s="23">
        <f t="shared" si="141"/>
        <v>-809.2676830031287</v>
      </c>
      <c r="AE275" s="23">
        <f t="shared" si="141"/>
        <v>-781.97694681960365</v>
      </c>
      <c r="AF275" s="23">
        <f t="shared" si="141"/>
        <v>-754.68595828988509</v>
      </c>
      <c r="AG275" s="23">
        <f t="shared" si="141"/>
        <v>-727.39522210636096</v>
      </c>
    </row>
    <row r="276" spans="2:71" x14ac:dyDescent="0.3">
      <c r="B276" s="24" t="str">
        <f t="shared" si="140"/>
        <v>Retire TY GR CR and MC1-2</v>
      </c>
      <c r="C276" s="23">
        <f t="shared" si="142"/>
        <v>-25.430222039908386</v>
      </c>
      <c r="D276" s="23">
        <f t="shared" si="141"/>
        <v>0</v>
      </c>
      <c r="E276" s="23">
        <f t="shared" si="141"/>
        <v>0</v>
      </c>
      <c r="F276" s="23">
        <f t="shared" si="141"/>
        <v>0</v>
      </c>
      <c r="G276" s="23">
        <f t="shared" si="141"/>
        <v>-2421.7314347826086</v>
      </c>
      <c r="H276" s="23">
        <f t="shared" si="141"/>
        <v>-3535.7610163043464</v>
      </c>
      <c r="I276" s="23">
        <f t="shared" si="141"/>
        <v>-3353.6201385869535</v>
      </c>
      <c r="J276" s="23">
        <f t="shared" si="141"/>
        <v>-3186.2592065217395</v>
      </c>
      <c r="K276" s="23">
        <f t="shared" si="141"/>
        <v>-3031.8305217391317</v>
      </c>
      <c r="L276" s="23">
        <f t="shared" si="141"/>
        <v>-2888.7178097826072</v>
      </c>
      <c r="M276" s="23">
        <f t="shared" si="141"/>
        <v>-2750.8855842391313</v>
      </c>
      <c r="N276" s="23">
        <f t="shared" si="141"/>
        <v>-2613.053769021737</v>
      </c>
      <c r="O276" s="23">
        <f t="shared" si="141"/>
        <v>-2475.2215434782629</v>
      </c>
      <c r="P276" s="23">
        <f t="shared" si="141"/>
        <v>-2337.3893179347815</v>
      </c>
      <c r="Q276" s="23">
        <f t="shared" si="141"/>
        <v>-2199.5575027173909</v>
      </c>
      <c r="R276" s="23">
        <f t="shared" si="141"/>
        <v>-2061.7252771739131</v>
      </c>
      <c r="S276" s="23">
        <f t="shared" si="141"/>
        <v>-1923.8930516304354</v>
      </c>
      <c r="T276" s="23">
        <f t="shared" si="141"/>
        <v>-1823.0266929347817</v>
      </c>
      <c r="U276" s="23">
        <f t="shared" si="141"/>
        <v>-1759.1245597826091</v>
      </c>
      <c r="V276" s="23">
        <f t="shared" si="141"/>
        <v>-1695.2228369565219</v>
      </c>
      <c r="W276" s="23">
        <f t="shared" si="141"/>
        <v>-1631.3215244565217</v>
      </c>
      <c r="X276" s="23">
        <f t="shared" si="141"/>
        <v>-1567.4198016304344</v>
      </c>
      <c r="Y276" s="23">
        <f t="shared" si="141"/>
        <v>-1503.5176684782618</v>
      </c>
      <c r="Z276" s="23">
        <f t="shared" si="141"/>
        <v>-1439.6163559782617</v>
      </c>
      <c r="AA276" s="23">
        <f t="shared" si="141"/>
        <v>-1375.7146331521744</v>
      </c>
      <c r="AB276" s="23">
        <f t="shared" si="141"/>
        <v>-1311.8129103260871</v>
      </c>
      <c r="AC276" s="23">
        <f t="shared" si="141"/>
        <v>-1247.9111874999999</v>
      </c>
      <c r="AD276" s="23">
        <f t="shared" si="141"/>
        <v>-1184.0094646739135</v>
      </c>
      <c r="AE276" s="23">
        <f t="shared" si="141"/>
        <v>-1120.1081521739134</v>
      </c>
      <c r="AF276" s="23">
        <f t="shared" si="141"/>
        <v>-1056.2064293478261</v>
      </c>
      <c r="AG276" s="23">
        <f t="shared" si="141"/>
        <v>-5.4241743782768026E-5</v>
      </c>
    </row>
    <row r="277" spans="2:71" x14ac:dyDescent="0.3">
      <c r="B277" s="24" t="str">
        <f t="shared" si="140"/>
        <v>Retire TY GR CR and BR1-2</v>
      </c>
      <c r="C277" s="23">
        <f t="shared" ref="C277:AG277" si="143">C256-C$249</f>
        <v>-14.677441141477317</v>
      </c>
      <c r="D277" s="23">
        <f t="shared" si="143"/>
        <v>0</v>
      </c>
      <c r="E277" s="23">
        <f t="shared" si="143"/>
        <v>0</v>
      </c>
      <c r="F277" s="23">
        <f t="shared" si="143"/>
        <v>0</v>
      </c>
      <c r="G277" s="23">
        <f t="shared" si="143"/>
        <v>-1468.2329064327496</v>
      </c>
      <c r="H277" s="23">
        <f t="shared" si="143"/>
        <v>-1971.4166198830426</v>
      </c>
      <c r="I277" s="23">
        <f t="shared" si="143"/>
        <v>-1866.0154327485398</v>
      </c>
      <c r="J277" s="23">
        <f t="shared" si="143"/>
        <v>-1771.2135672514632</v>
      </c>
      <c r="K277" s="23">
        <f t="shared" si="143"/>
        <v>-1685.5656257309929</v>
      </c>
      <c r="L277" s="23">
        <f t="shared" si="143"/>
        <v>-1607.8232923976611</v>
      </c>
      <c r="M277" s="23">
        <f t="shared" si="143"/>
        <v>-1531.3649298245618</v>
      </c>
      <c r="N277" s="23">
        <f t="shared" si="143"/>
        <v>-1454.9069590643267</v>
      </c>
      <c r="O277" s="23">
        <f t="shared" si="143"/>
        <v>-1378.4482046783614</v>
      </c>
      <c r="P277" s="23">
        <f t="shared" si="143"/>
        <v>-1301.9898421052621</v>
      </c>
      <c r="Q277" s="23">
        <f t="shared" si="143"/>
        <v>-1225.5314795321647</v>
      </c>
      <c r="R277" s="23">
        <f t="shared" si="143"/>
        <v>-1149.0731169590654</v>
      </c>
      <c r="S277" s="23">
        <f t="shared" si="143"/>
        <v>-1097.0074561403508</v>
      </c>
      <c r="T277" s="23">
        <f t="shared" si="143"/>
        <v>-1069.3348888888886</v>
      </c>
      <c r="U277" s="23">
        <f t="shared" si="143"/>
        <v>-1041.6619298245605</v>
      </c>
      <c r="V277" s="23">
        <f t="shared" si="143"/>
        <v>-1013.9889707602342</v>
      </c>
      <c r="W277" s="23">
        <f t="shared" si="143"/>
        <v>-986.31640350877205</v>
      </c>
      <c r="X277" s="23">
        <f t="shared" si="143"/>
        <v>-958.64344444444396</v>
      </c>
      <c r="Y277" s="23">
        <f t="shared" si="143"/>
        <v>-930.97087719298179</v>
      </c>
      <c r="Z277" s="23">
        <f t="shared" si="143"/>
        <v>-903.29791812865551</v>
      </c>
      <c r="AA277" s="23">
        <f t="shared" si="143"/>
        <v>-875.62495906432741</v>
      </c>
      <c r="AB277" s="23">
        <f t="shared" si="143"/>
        <v>-847.95200000000114</v>
      </c>
      <c r="AC277" s="23">
        <f t="shared" si="143"/>
        <v>-820.27904093567122</v>
      </c>
      <c r="AD277" s="23">
        <f t="shared" si="143"/>
        <v>-792.60647368421087</v>
      </c>
      <c r="AE277" s="23">
        <f t="shared" si="143"/>
        <v>-764.93351461988277</v>
      </c>
      <c r="AF277" s="23">
        <f t="shared" si="143"/>
        <v>-737.26055555555558</v>
      </c>
      <c r="AG277" s="23">
        <f t="shared" si="143"/>
        <v>-709.5875964912284</v>
      </c>
    </row>
    <row r="278" spans="2:71" x14ac:dyDescent="0.3">
      <c r="B278" s="24" t="str">
        <f t="shared" si="140"/>
        <v>Retire TY GR CR BR1-2 and MC1-2</v>
      </c>
      <c r="C278" s="23">
        <f>C257-C$256</f>
        <v>-25.430222039908358</v>
      </c>
      <c r="D278" s="23">
        <f t="shared" ref="D278:AG278" si="144">D257-D$256</f>
        <v>0</v>
      </c>
      <c r="E278" s="23">
        <f t="shared" si="144"/>
        <v>0</v>
      </c>
      <c r="F278" s="23">
        <f t="shared" si="144"/>
        <v>0</v>
      </c>
      <c r="G278" s="23">
        <f t="shared" si="144"/>
        <v>-2421.7314347826086</v>
      </c>
      <c r="H278" s="23">
        <f t="shared" si="144"/>
        <v>-3535.7610163043464</v>
      </c>
      <c r="I278" s="23">
        <f t="shared" si="144"/>
        <v>-3353.6201385869572</v>
      </c>
      <c r="J278" s="23">
        <f t="shared" si="144"/>
        <v>-3186.2592065217395</v>
      </c>
      <c r="K278" s="23">
        <f t="shared" si="144"/>
        <v>-3031.8305217391317</v>
      </c>
      <c r="L278" s="23">
        <f t="shared" si="144"/>
        <v>-2888.717809782609</v>
      </c>
      <c r="M278" s="23">
        <f t="shared" si="144"/>
        <v>-2750.8855842391313</v>
      </c>
      <c r="N278" s="23">
        <f t="shared" si="144"/>
        <v>-2613.0537690217388</v>
      </c>
      <c r="O278" s="23">
        <f t="shared" si="144"/>
        <v>-2475.2215434782611</v>
      </c>
      <c r="P278" s="23">
        <f t="shared" si="144"/>
        <v>-2337.3893179347815</v>
      </c>
      <c r="Q278" s="23">
        <f t="shared" si="144"/>
        <v>-2199.5575027173909</v>
      </c>
      <c r="R278" s="23">
        <f t="shared" si="144"/>
        <v>-2061.7252771739131</v>
      </c>
      <c r="S278" s="23">
        <f t="shared" si="144"/>
        <v>-1923.8930516304354</v>
      </c>
      <c r="T278" s="23">
        <f t="shared" si="144"/>
        <v>-1823.0266929347817</v>
      </c>
      <c r="U278" s="23">
        <f t="shared" si="144"/>
        <v>-1759.1245597826091</v>
      </c>
      <c r="V278" s="23">
        <f t="shared" si="144"/>
        <v>-1695.2228369565219</v>
      </c>
      <c r="W278" s="23">
        <f t="shared" si="144"/>
        <v>-1631.3215244565217</v>
      </c>
      <c r="X278" s="23">
        <f t="shared" si="144"/>
        <v>-1567.4198016304344</v>
      </c>
      <c r="Y278" s="23">
        <f t="shared" si="144"/>
        <v>-1503.5176684782618</v>
      </c>
      <c r="Z278" s="23">
        <f t="shared" si="144"/>
        <v>-1439.6163559782617</v>
      </c>
      <c r="AA278" s="23">
        <f t="shared" si="144"/>
        <v>-1375.7146331521744</v>
      </c>
      <c r="AB278" s="23">
        <f t="shared" si="144"/>
        <v>-1311.8129103260862</v>
      </c>
      <c r="AC278" s="23">
        <f t="shared" si="144"/>
        <v>-1247.9111874999999</v>
      </c>
      <c r="AD278" s="23">
        <f t="shared" si="144"/>
        <v>-1184.0094646739135</v>
      </c>
      <c r="AE278" s="23">
        <f t="shared" si="144"/>
        <v>-1120.1081521739134</v>
      </c>
      <c r="AF278" s="23">
        <f t="shared" si="144"/>
        <v>-1056.2064293478261</v>
      </c>
      <c r="AG278" s="23">
        <f t="shared" si="144"/>
        <v>-5.4241743782768026E-5</v>
      </c>
    </row>
    <row r="279" spans="2:71" x14ac:dyDescent="0.3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</row>
    <row r="280" spans="2:71" x14ac:dyDescent="0.3">
      <c r="B280" s="21" t="s">
        <v>6</v>
      </c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</row>
    <row r="281" spans="2:71" x14ac:dyDescent="0.3">
      <c r="B281" s="22" t="str">
        <f t="shared" ref="B281:B299" si="145">B134</f>
        <v>No Retirements</v>
      </c>
      <c r="C281" s="23">
        <f t="shared" ref="C281:AH281" si="146">C71+C113+C155+C197+C239</f>
        <v>7283.8354668231559</v>
      </c>
      <c r="D281" s="23">
        <f t="shared" si="146"/>
        <v>11644.612660000001</v>
      </c>
      <c r="E281" s="23">
        <f t="shared" si="146"/>
        <v>80334.358344000007</v>
      </c>
      <c r="F281" s="23">
        <f t="shared" si="146"/>
        <v>217395.7960526</v>
      </c>
      <c r="G281" s="23">
        <f t="shared" si="146"/>
        <v>408051.57236891036</v>
      </c>
      <c r="H281" s="23">
        <f t="shared" si="146"/>
        <v>550268.68841014383</v>
      </c>
      <c r="I281" s="23">
        <f t="shared" si="146"/>
        <v>649496.02534065372</v>
      </c>
      <c r="J281" s="23">
        <f t="shared" si="146"/>
        <v>674198.56942008587</v>
      </c>
      <c r="K281" s="23">
        <f t="shared" si="146"/>
        <v>654162.24638681812</v>
      </c>
      <c r="L281" s="23">
        <f t="shared" si="146"/>
        <v>637665.51889308356</v>
      </c>
      <c r="M281" s="23">
        <f t="shared" si="146"/>
        <v>623687.03321747377</v>
      </c>
      <c r="N281" s="23">
        <f t="shared" si="146"/>
        <v>612638.27636875294</v>
      </c>
      <c r="O281" s="23">
        <f t="shared" si="146"/>
        <v>637191.56279787829</v>
      </c>
      <c r="P281" s="23">
        <f t="shared" si="146"/>
        <v>668246.26840922632</v>
      </c>
      <c r="Q281" s="23">
        <f t="shared" si="146"/>
        <v>687449.25691236253</v>
      </c>
      <c r="R281" s="23">
        <f t="shared" si="146"/>
        <v>684348.62499933376</v>
      </c>
      <c r="S281" s="23">
        <f t="shared" si="146"/>
        <v>673440.57564140169</v>
      </c>
      <c r="T281" s="23">
        <f t="shared" si="146"/>
        <v>668044.16301958403</v>
      </c>
      <c r="U281" s="23">
        <f t="shared" si="146"/>
        <v>692549.19673053967</v>
      </c>
      <c r="V281" s="23">
        <f t="shared" si="146"/>
        <v>729238.64955484204</v>
      </c>
      <c r="W281" s="23">
        <f t="shared" si="146"/>
        <v>737122.46470741613</v>
      </c>
      <c r="X281" s="23">
        <f t="shared" si="146"/>
        <v>716139.9182282387</v>
      </c>
      <c r="Y281" s="23">
        <f t="shared" si="146"/>
        <v>714801.25220480515</v>
      </c>
      <c r="Z281" s="23">
        <f t="shared" si="146"/>
        <v>724457.66381379555</v>
      </c>
      <c r="AA281" s="23">
        <f t="shared" si="146"/>
        <v>760263.46621472202</v>
      </c>
      <c r="AB281" s="23">
        <f t="shared" si="146"/>
        <v>784986.84059604839</v>
      </c>
      <c r="AC281" s="23">
        <f t="shared" si="146"/>
        <v>772402.38256747532</v>
      </c>
      <c r="AD281" s="23">
        <f t="shared" si="146"/>
        <v>761052.24692496308</v>
      </c>
      <c r="AE281" s="23">
        <f t="shared" si="146"/>
        <v>684305.13877693005</v>
      </c>
      <c r="AF281" s="23">
        <f t="shared" si="146"/>
        <v>671377.43532960431</v>
      </c>
      <c r="AG281" s="23">
        <f t="shared" si="146"/>
        <v>649286.29053380515</v>
      </c>
      <c r="AH281" s="23">
        <f t="shared" si="146"/>
        <v>57797.005758637315</v>
      </c>
      <c r="AI281" s="23">
        <f t="shared" ref="AI281:BS281" si="147">AI71+AI113+AI155+AI197+AI239</f>
        <v>47523.579574491705</v>
      </c>
      <c r="AJ281" s="23">
        <f t="shared" si="147"/>
        <v>42905.603948174728</v>
      </c>
      <c r="AK281" s="23">
        <f t="shared" si="147"/>
        <v>37390.272488174713</v>
      </c>
      <c r="AL281" s="23">
        <f t="shared" si="147"/>
        <v>35539.742859730424</v>
      </c>
      <c r="AM281" s="23">
        <f t="shared" si="147"/>
        <v>32613.129508658654</v>
      </c>
      <c r="AN281" s="23">
        <f t="shared" si="147"/>
        <v>28797.760998658658</v>
      </c>
      <c r="AO281" s="23">
        <f t="shared" si="147"/>
        <v>24463.536613216656</v>
      </c>
      <c r="AP281" s="23">
        <f t="shared" si="147"/>
        <v>21996.75531972402</v>
      </c>
      <c r="AQ281" s="23">
        <f t="shared" si="147"/>
        <v>20583.33031972402</v>
      </c>
      <c r="AR281" s="23">
        <f t="shared" si="147"/>
        <v>17525.943524606104</v>
      </c>
      <c r="AS281" s="23">
        <f t="shared" si="147"/>
        <v>10366.4837343327</v>
      </c>
      <c r="AT281" s="23">
        <f t="shared" si="147"/>
        <v>9048.7409651352009</v>
      </c>
      <c r="AU281" s="23">
        <f t="shared" si="147"/>
        <v>4872.904365135204</v>
      </c>
      <c r="AV281" s="23">
        <f t="shared" si="147"/>
        <v>4421.341738400205</v>
      </c>
      <c r="AW281" s="23">
        <f t="shared" si="147"/>
        <v>3999.6772519198239</v>
      </c>
      <c r="AX281" s="23">
        <f t="shared" si="147"/>
        <v>3488.9912519198242</v>
      </c>
      <c r="AY281" s="23">
        <f t="shared" si="147"/>
        <v>253.40805191982244</v>
      </c>
      <c r="AZ281" s="23">
        <f t="shared" si="147"/>
        <v>7.8136588225000015E-3</v>
      </c>
      <c r="BA281" s="23">
        <f t="shared" si="147"/>
        <v>0</v>
      </c>
      <c r="BB281" s="23">
        <f t="shared" si="147"/>
        <v>0</v>
      </c>
      <c r="BC281" s="23">
        <f t="shared" si="147"/>
        <v>0</v>
      </c>
      <c r="BD281" s="23">
        <f t="shared" si="147"/>
        <v>0</v>
      </c>
      <c r="BE281" s="23">
        <f t="shared" si="147"/>
        <v>0</v>
      </c>
      <c r="BF281" s="23">
        <f t="shared" si="147"/>
        <v>0</v>
      </c>
      <c r="BG281" s="23">
        <f t="shared" si="147"/>
        <v>0</v>
      </c>
      <c r="BH281" s="23">
        <f t="shared" si="147"/>
        <v>0</v>
      </c>
      <c r="BI281" s="23">
        <f t="shared" si="147"/>
        <v>0</v>
      </c>
      <c r="BJ281" s="23">
        <f t="shared" si="147"/>
        <v>0</v>
      </c>
      <c r="BK281" s="23">
        <f t="shared" si="147"/>
        <v>0</v>
      </c>
      <c r="BL281" s="23">
        <f t="shared" si="147"/>
        <v>0</v>
      </c>
      <c r="BM281" s="23">
        <f t="shared" si="147"/>
        <v>0</v>
      </c>
      <c r="BN281" s="23">
        <f t="shared" si="147"/>
        <v>0</v>
      </c>
      <c r="BO281" s="23">
        <f t="shared" si="147"/>
        <v>0</v>
      </c>
      <c r="BP281" s="23">
        <f t="shared" si="147"/>
        <v>0</v>
      </c>
      <c r="BQ281" s="23">
        <f t="shared" si="147"/>
        <v>0</v>
      </c>
      <c r="BR281" s="23">
        <f t="shared" si="147"/>
        <v>0</v>
      </c>
      <c r="BS281" s="23">
        <f t="shared" si="147"/>
        <v>0</v>
      </c>
    </row>
    <row r="282" spans="2:71" x14ac:dyDescent="0.3">
      <c r="B282" s="24" t="str">
        <f t="shared" si="145"/>
        <v>Retire TY</v>
      </c>
      <c r="C282" s="23">
        <f t="shared" ref="C282" si="148">C72+C114+C156+C198+C240</f>
        <v>7319.402010818224</v>
      </c>
      <c r="D282" s="23">
        <f t="shared" ref="D282:AI282" si="149">D72+D114+D156+D198+D240</f>
        <v>11644.612660000001</v>
      </c>
      <c r="E282" s="23">
        <f t="shared" si="149"/>
        <v>79011.405343999999</v>
      </c>
      <c r="F282" s="23">
        <f t="shared" si="149"/>
        <v>218438.79265259998</v>
      </c>
      <c r="G282" s="23">
        <f t="shared" si="149"/>
        <v>437975.66594866494</v>
      </c>
      <c r="H282" s="23">
        <f t="shared" si="149"/>
        <v>581932.67296413158</v>
      </c>
      <c r="I282" s="23">
        <f t="shared" si="149"/>
        <v>679050.4068044062</v>
      </c>
      <c r="J282" s="23">
        <f t="shared" si="149"/>
        <v>659597.51677288616</v>
      </c>
      <c r="K282" s="23">
        <f t="shared" si="149"/>
        <v>640193.46951978817</v>
      </c>
      <c r="L282" s="23">
        <f t="shared" si="149"/>
        <v>624279.74149212323</v>
      </c>
      <c r="M282" s="23">
        <f t="shared" si="149"/>
        <v>610846.15860877465</v>
      </c>
      <c r="N282" s="23">
        <f t="shared" si="149"/>
        <v>600308.48679860937</v>
      </c>
      <c r="O282" s="23">
        <f t="shared" si="149"/>
        <v>625231.50573624182</v>
      </c>
      <c r="P282" s="23">
        <f t="shared" si="149"/>
        <v>656530.10447529738</v>
      </c>
      <c r="Q282" s="23">
        <f t="shared" si="149"/>
        <v>675976.72190257162</v>
      </c>
      <c r="R282" s="23">
        <f t="shared" si="149"/>
        <v>673049.69831502205</v>
      </c>
      <c r="S282" s="23">
        <f t="shared" si="149"/>
        <v>662235.48846811103</v>
      </c>
      <c r="T282" s="23">
        <f t="shared" si="149"/>
        <v>658905.69139313442</v>
      </c>
      <c r="U282" s="23">
        <f t="shared" si="149"/>
        <v>697378.34901911905</v>
      </c>
      <c r="V282" s="23">
        <f t="shared" si="149"/>
        <v>749025.02665897168</v>
      </c>
      <c r="W282" s="23">
        <f t="shared" si="149"/>
        <v>767821.66040829488</v>
      </c>
      <c r="X282" s="23">
        <f t="shared" si="149"/>
        <v>750348.21841858421</v>
      </c>
      <c r="Y282" s="23">
        <f t="shared" si="149"/>
        <v>742280.23488397826</v>
      </c>
      <c r="Z282" s="23">
        <f t="shared" si="149"/>
        <v>714052.09920378379</v>
      </c>
      <c r="AA282" s="23">
        <f t="shared" si="149"/>
        <v>746314.4159866164</v>
      </c>
      <c r="AB282" s="23">
        <f t="shared" si="149"/>
        <v>783043.75812271715</v>
      </c>
      <c r="AC282" s="23">
        <f t="shared" si="149"/>
        <v>795867.21258531546</v>
      </c>
      <c r="AD282" s="23">
        <f t="shared" si="149"/>
        <v>787463.2113314739</v>
      </c>
      <c r="AE282" s="23">
        <f t="shared" si="149"/>
        <v>689311.55194343056</v>
      </c>
      <c r="AF282" s="23">
        <f t="shared" si="149"/>
        <v>662858.86457013304</v>
      </c>
      <c r="AG282" s="23">
        <f t="shared" si="149"/>
        <v>635939.4547180119</v>
      </c>
      <c r="AH282" s="23">
        <f t="shared" si="149"/>
        <v>56032.202738637316</v>
      </c>
      <c r="AI282" s="23">
        <f t="shared" si="149"/>
        <v>45844.413204491706</v>
      </c>
      <c r="AJ282" s="23">
        <f t="shared" ref="AJ282:BS282" si="150">AJ72+AJ114+AJ156+AJ198+AJ240</f>
        <v>41312.074218174726</v>
      </c>
      <c r="AK282" s="23">
        <f t="shared" si="150"/>
        <v>35882.379418174714</v>
      </c>
      <c r="AL282" s="23">
        <f t="shared" si="150"/>
        <v>34117.486439730426</v>
      </c>
      <c r="AM282" s="23">
        <f t="shared" si="150"/>
        <v>32613.128739730426</v>
      </c>
      <c r="AN282" s="23">
        <f t="shared" si="150"/>
        <v>28797.760229730429</v>
      </c>
      <c r="AO282" s="23">
        <f t="shared" si="150"/>
        <v>24463.535844288428</v>
      </c>
      <c r="AP282" s="23">
        <f t="shared" si="150"/>
        <v>21996.754550795791</v>
      </c>
      <c r="AQ282" s="23">
        <f t="shared" si="150"/>
        <v>20583.329550795792</v>
      </c>
      <c r="AR282" s="23">
        <f t="shared" si="150"/>
        <v>17525.942755677876</v>
      </c>
      <c r="AS282" s="23">
        <f t="shared" si="150"/>
        <v>10366.482965404472</v>
      </c>
      <c r="AT282" s="23">
        <f t="shared" si="150"/>
        <v>9048.7401962069725</v>
      </c>
      <c r="AU282" s="23">
        <f t="shared" si="150"/>
        <v>4872.9035962069765</v>
      </c>
      <c r="AV282" s="23">
        <f t="shared" si="150"/>
        <v>4421.3409694719776</v>
      </c>
      <c r="AW282" s="23">
        <f t="shared" si="150"/>
        <v>3999.6764829915965</v>
      </c>
      <c r="AX282" s="23">
        <f t="shared" si="150"/>
        <v>3488.9904829915968</v>
      </c>
      <c r="AY282" s="23">
        <f t="shared" si="150"/>
        <v>253.40728299159494</v>
      </c>
      <c r="AZ282" s="23">
        <f t="shared" si="150"/>
        <v>7.0447305950000014E-3</v>
      </c>
      <c r="BA282" s="23">
        <f t="shared" si="150"/>
        <v>0</v>
      </c>
      <c r="BB282" s="23">
        <f t="shared" si="150"/>
        <v>0</v>
      </c>
      <c r="BC282" s="23">
        <f t="shared" si="150"/>
        <v>0</v>
      </c>
      <c r="BD282" s="23">
        <f t="shared" si="150"/>
        <v>0</v>
      </c>
      <c r="BE282" s="23">
        <f t="shared" si="150"/>
        <v>0</v>
      </c>
      <c r="BF282" s="23">
        <f t="shared" si="150"/>
        <v>0</v>
      </c>
      <c r="BG282" s="23">
        <f t="shared" si="150"/>
        <v>0</v>
      </c>
      <c r="BH282" s="23">
        <f t="shared" si="150"/>
        <v>0</v>
      </c>
      <c r="BI282" s="23">
        <f t="shared" si="150"/>
        <v>0</v>
      </c>
      <c r="BJ282" s="23">
        <f t="shared" si="150"/>
        <v>0</v>
      </c>
      <c r="BK282" s="23">
        <f t="shared" si="150"/>
        <v>0</v>
      </c>
      <c r="BL282" s="23">
        <f t="shared" si="150"/>
        <v>0</v>
      </c>
      <c r="BM282" s="23">
        <f t="shared" si="150"/>
        <v>0</v>
      </c>
      <c r="BN282" s="23">
        <f t="shared" si="150"/>
        <v>0</v>
      </c>
      <c r="BO282" s="23">
        <f t="shared" si="150"/>
        <v>0</v>
      </c>
      <c r="BP282" s="23">
        <f t="shared" si="150"/>
        <v>0</v>
      </c>
      <c r="BQ282" s="23">
        <f t="shared" si="150"/>
        <v>0</v>
      </c>
      <c r="BR282" s="23">
        <f t="shared" si="150"/>
        <v>0</v>
      </c>
      <c r="BS282" s="23">
        <f t="shared" si="150"/>
        <v>0</v>
      </c>
    </row>
    <row r="283" spans="2:71" x14ac:dyDescent="0.3">
      <c r="B283" s="24" t="str">
        <f t="shared" si="145"/>
        <v>Retire TY and GR3</v>
      </c>
      <c r="C283" s="23">
        <f t="shared" ref="C283" si="151">C73+C115+C157+C199+C241</f>
        <v>7361.5704097034395</v>
      </c>
      <c r="D283" s="23">
        <f t="shared" ref="D283:AI283" si="152">D73+D115+D157+D199+D241</f>
        <v>11644.612660000001</v>
      </c>
      <c r="E283" s="23">
        <f t="shared" si="152"/>
        <v>77688.452344000005</v>
      </c>
      <c r="F283" s="23">
        <f t="shared" si="152"/>
        <v>212887.95125259997</v>
      </c>
      <c r="G283" s="23">
        <f t="shared" si="152"/>
        <v>420453.10952841956</v>
      </c>
      <c r="H283" s="23">
        <f t="shared" si="152"/>
        <v>553940.43751811923</v>
      </c>
      <c r="I283" s="23">
        <f t="shared" si="152"/>
        <v>640735.84850877244</v>
      </c>
      <c r="J283" s="23">
        <f t="shared" si="152"/>
        <v>627093.4610529904</v>
      </c>
      <c r="K283" s="23">
        <f t="shared" si="152"/>
        <v>638471.09164220188</v>
      </c>
      <c r="L283" s="23">
        <f t="shared" si="152"/>
        <v>655333.28286172287</v>
      </c>
      <c r="M283" s="23">
        <f t="shared" si="152"/>
        <v>666070.34173370339</v>
      </c>
      <c r="N283" s="23">
        <f t="shared" si="152"/>
        <v>655348.47357666132</v>
      </c>
      <c r="O283" s="23">
        <f t="shared" si="152"/>
        <v>639814.08279015613</v>
      </c>
      <c r="P283" s="23">
        <f t="shared" si="152"/>
        <v>666672.43714600441</v>
      </c>
      <c r="Q283" s="23">
        <f t="shared" si="152"/>
        <v>698052.5379363976</v>
      </c>
      <c r="R283" s="23">
        <f t="shared" si="152"/>
        <v>721151.77137029462</v>
      </c>
      <c r="S283" s="23">
        <f t="shared" si="152"/>
        <v>721790.24634544039</v>
      </c>
      <c r="T283" s="23">
        <f t="shared" si="152"/>
        <v>708583.00916295685</v>
      </c>
      <c r="U283" s="23">
        <f t="shared" si="152"/>
        <v>693204.93655010418</v>
      </c>
      <c r="V283" s="23">
        <f t="shared" si="152"/>
        <v>694381.9888854631</v>
      </c>
      <c r="W283" s="23">
        <f t="shared" si="152"/>
        <v>694739.49775033037</v>
      </c>
      <c r="X283" s="23">
        <f t="shared" si="152"/>
        <v>731171.42607952037</v>
      </c>
      <c r="Y283" s="23">
        <f t="shared" si="152"/>
        <v>788917.80290075229</v>
      </c>
      <c r="Z283" s="23">
        <f t="shared" si="152"/>
        <v>799751.81263272709</v>
      </c>
      <c r="AA283" s="23">
        <f t="shared" si="152"/>
        <v>799568.8542081943</v>
      </c>
      <c r="AB283" s="23">
        <f t="shared" si="152"/>
        <v>784822.09516190668</v>
      </c>
      <c r="AC283" s="23">
        <f t="shared" si="152"/>
        <v>760137.21684275311</v>
      </c>
      <c r="AD283" s="23">
        <f t="shared" si="152"/>
        <v>741373.34526528756</v>
      </c>
      <c r="AE283" s="23">
        <f t="shared" si="152"/>
        <v>655012.57216480142</v>
      </c>
      <c r="AF283" s="23">
        <f t="shared" si="152"/>
        <v>650018.07103839016</v>
      </c>
      <c r="AG283" s="23">
        <f t="shared" si="152"/>
        <v>636208.30805712659</v>
      </c>
      <c r="AH283" s="23">
        <f t="shared" si="152"/>
        <v>54267.399718637316</v>
      </c>
      <c r="AI283" s="23">
        <f t="shared" si="152"/>
        <v>44165.246834491707</v>
      </c>
      <c r="AJ283" s="23">
        <f t="shared" ref="AJ283:BS283" si="153">AJ73+AJ115+AJ157+AJ199+AJ241</f>
        <v>39718.544488174724</v>
      </c>
      <c r="AK283" s="23">
        <f t="shared" si="153"/>
        <v>34374.486348174716</v>
      </c>
      <c r="AL283" s="23">
        <f t="shared" si="153"/>
        <v>32695.230019730425</v>
      </c>
      <c r="AM283" s="23">
        <f t="shared" si="153"/>
        <v>32613.127970802198</v>
      </c>
      <c r="AN283" s="23">
        <f t="shared" si="153"/>
        <v>28797.759460802201</v>
      </c>
      <c r="AO283" s="23">
        <f t="shared" si="153"/>
        <v>24463.5350753602</v>
      </c>
      <c r="AP283" s="23">
        <f t="shared" si="153"/>
        <v>21996.753781867563</v>
      </c>
      <c r="AQ283" s="23">
        <f t="shared" si="153"/>
        <v>20583.328781867564</v>
      </c>
      <c r="AR283" s="23">
        <f t="shared" si="153"/>
        <v>17525.941986749647</v>
      </c>
      <c r="AS283" s="23">
        <f t="shared" si="153"/>
        <v>10366.482196476243</v>
      </c>
      <c r="AT283" s="23">
        <f t="shared" si="153"/>
        <v>9048.7394272787442</v>
      </c>
      <c r="AU283" s="23">
        <f t="shared" si="153"/>
        <v>4872.9028272787491</v>
      </c>
      <c r="AV283" s="23">
        <f t="shared" si="153"/>
        <v>4421.3402005437501</v>
      </c>
      <c r="AW283" s="23">
        <f t="shared" si="153"/>
        <v>3999.675714063369</v>
      </c>
      <c r="AX283" s="23">
        <f t="shared" si="153"/>
        <v>3488.9897140633693</v>
      </c>
      <c r="AY283" s="23">
        <f t="shared" si="153"/>
        <v>253.40651406336744</v>
      </c>
      <c r="AZ283" s="23">
        <f t="shared" si="153"/>
        <v>6.2758023675000014E-3</v>
      </c>
      <c r="BA283" s="23">
        <f t="shared" si="153"/>
        <v>0</v>
      </c>
      <c r="BB283" s="23">
        <f t="shared" si="153"/>
        <v>0</v>
      </c>
      <c r="BC283" s="23">
        <f t="shared" si="153"/>
        <v>0</v>
      </c>
      <c r="BD283" s="23">
        <f t="shared" si="153"/>
        <v>0</v>
      </c>
      <c r="BE283" s="23">
        <f t="shared" si="153"/>
        <v>0</v>
      </c>
      <c r="BF283" s="23">
        <f t="shared" si="153"/>
        <v>0</v>
      </c>
      <c r="BG283" s="23">
        <f t="shared" si="153"/>
        <v>0</v>
      </c>
      <c r="BH283" s="23">
        <f t="shared" si="153"/>
        <v>0</v>
      </c>
      <c r="BI283" s="23">
        <f t="shared" si="153"/>
        <v>0</v>
      </c>
      <c r="BJ283" s="23">
        <f t="shared" si="153"/>
        <v>0</v>
      </c>
      <c r="BK283" s="23">
        <f t="shared" si="153"/>
        <v>0</v>
      </c>
      <c r="BL283" s="23">
        <f t="shared" si="153"/>
        <v>0</v>
      </c>
      <c r="BM283" s="23">
        <f t="shared" si="153"/>
        <v>0</v>
      </c>
      <c r="BN283" s="23">
        <f t="shared" si="153"/>
        <v>0</v>
      </c>
      <c r="BO283" s="23">
        <f t="shared" si="153"/>
        <v>0</v>
      </c>
      <c r="BP283" s="23">
        <f t="shared" si="153"/>
        <v>0</v>
      </c>
      <c r="BQ283" s="23">
        <f t="shared" si="153"/>
        <v>0</v>
      </c>
      <c r="BR283" s="23">
        <f t="shared" si="153"/>
        <v>0</v>
      </c>
      <c r="BS283" s="23">
        <f t="shared" si="153"/>
        <v>0</v>
      </c>
    </row>
    <row r="284" spans="2:71" x14ac:dyDescent="0.3">
      <c r="B284" s="24" t="str">
        <f t="shared" si="145"/>
        <v>Retire TY GR3 and BR3</v>
      </c>
      <c r="C284" s="23">
        <f t="shared" ref="C284" si="154">C74+C116+C158+C200+C242</f>
        <v>7483.8396801088238</v>
      </c>
      <c r="D284" s="23">
        <f t="shared" ref="D284:AI284" si="155">D74+D116+D158+D200+D242</f>
        <v>11644.612660000001</v>
      </c>
      <c r="E284" s="23">
        <f t="shared" si="155"/>
        <v>77484.574944000007</v>
      </c>
      <c r="F284" s="23">
        <f t="shared" si="155"/>
        <v>211436.90525259997</v>
      </c>
      <c r="G284" s="23">
        <f t="shared" si="155"/>
        <v>421808.11843485228</v>
      </c>
      <c r="H284" s="23">
        <f t="shared" si="155"/>
        <v>559199.0881380022</v>
      </c>
      <c r="I284" s="23">
        <f t="shared" si="155"/>
        <v>651853.35819737078</v>
      </c>
      <c r="J284" s="23">
        <f t="shared" si="155"/>
        <v>638830.21232336224</v>
      </c>
      <c r="K284" s="23">
        <f t="shared" si="155"/>
        <v>659637.85790822166</v>
      </c>
      <c r="L284" s="23">
        <f t="shared" si="155"/>
        <v>687177.58916266332</v>
      </c>
      <c r="M284" s="23">
        <f t="shared" si="155"/>
        <v>704913.31574521412</v>
      </c>
      <c r="N284" s="23">
        <f t="shared" si="155"/>
        <v>695305.08716452343</v>
      </c>
      <c r="O284" s="23">
        <f t="shared" si="155"/>
        <v>671192.53831752809</v>
      </c>
      <c r="P284" s="23">
        <f t="shared" si="155"/>
        <v>656307.77688376582</v>
      </c>
      <c r="Q284" s="23">
        <f t="shared" si="155"/>
        <v>683604.705668904</v>
      </c>
      <c r="R284" s="23">
        <f t="shared" si="155"/>
        <v>718069.20854016463</v>
      </c>
      <c r="S284" s="23">
        <f t="shared" si="155"/>
        <v>745512.46173203341</v>
      </c>
      <c r="T284" s="23">
        <f t="shared" si="155"/>
        <v>743916.91730646126</v>
      </c>
      <c r="U284" s="23">
        <f t="shared" si="155"/>
        <v>725807.26488025498</v>
      </c>
      <c r="V284" s="23">
        <f t="shared" si="155"/>
        <v>717298.46017910389</v>
      </c>
      <c r="W284" s="23">
        <f t="shared" si="155"/>
        <v>699022.97960500221</v>
      </c>
      <c r="X284" s="23">
        <f t="shared" si="155"/>
        <v>724259.52162702056</v>
      </c>
      <c r="Y284" s="23">
        <f t="shared" si="155"/>
        <v>780706.84541937034</v>
      </c>
      <c r="Z284" s="23">
        <f t="shared" si="155"/>
        <v>791382.61318679596</v>
      </c>
      <c r="AA284" s="23">
        <f t="shared" si="155"/>
        <v>790943.75176532543</v>
      </c>
      <c r="AB284" s="23">
        <f t="shared" si="155"/>
        <v>776207.59903185477</v>
      </c>
      <c r="AC284" s="23">
        <f t="shared" si="155"/>
        <v>752812.52858679509</v>
      </c>
      <c r="AD284" s="23">
        <f t="shared" si="155"/>
        <v>734190.64936591301</v>
      </c>
      <c r="AE284" s="23">
        <f t="shared" si="155"/>
        <v>647968.06879776134</v>
      </c>
      <c r="AF284" s="23">
        <f t="shared" si="155"/>
        <v>643108.3716460102</v>
      </c>
      <c r="AG284" s="23">
        <f t="shared" si="155"/>
        <v>628009.83986359451</v>
      </c>
      <c r="AH284" s="23">
        <f t="shared" si="155"/>
        <v>48982.995718637314</v>
      </c>
      <c r="AI284" s="23">
        <f t="shared" si="155"/>
        <v>39083.542834491709</v>
      </c>
      <c r="AJ284" s="23">
        <f t="shared" ref="AJ284:BS284" si="156">AJ74+AJ116+AJ158+AJ200+AJ242</f>
        <v>34839.541488174727</v>
      </c>
      <c r="AK284" s="23">
        <f t="shared" si="156"/>
        <v>29698.183348174716</v>
      </c>
      <c r="AL284" s="23">
        <f t="shared" si="156"/>
        <v>28221.628019730426</v>
      </c>
      <c r="AM284" s="23">
        <f t="shared" si="156"/>
        <v>28342.2269708022</v>
      </c>
      <c r="AN284" s="23">
        <f t="shared" si="156"/>
        <v>24729.5584608022</v>
      </c>
      <c r="AO284" s="23">
        <f t="shared" si="156"/>
        <v>20598.0370753602</v>
      </c>
      <c r="AP284" s="23">
        <f t="shared" si="156"/>
        <v>18333.956781867564</v>
      </c>
      <c r="AQ284" s="23">
        <f t="shared" si="156"/>
        <v>17123.230781867562</v>
      </c>
      <c r="AR284" s="23">
        <f t="shared" si="156"/>
        <v>16120.620986749647</v>
      </c>
      <c r="AS284" s="23">
        <f t="shared" si="156"/>
        <v>10366.480694296242</v>
      </c>
      <c r="AT284" s="23">
        <f t="shared" si="156"/>
        <v>9048.7379250987433</v>
      </c>
      <c r="AU284" s="23">
        <f t="shared" si="156"/>
        <v>4872.9013250987491</v>
      </c>
      <c r="AV284" s="23">
        <f t="shared" si="156"/>
        <v>4421.3386983637502</v>
      </c>
      <c r="AW284" s="23">
        <f t="shared" si="156"/>
        <v>3999.674211883369</v>
      </c>
      <c r="AX284" s="23">
        <f t="shared" si="156"/>
        <v>3488.9882118833693</v>
      </c>
      <c r="AY284" s="23">
        <f t="shared" si="156"/>
        <v>253.40501188336745</v>
      </c>
      <c r="AZ284" s="23">
        <f t="shared" si="156"/>
        <v>4.7736223675000009E-3</v>
      </c>
      <c r="BA284" s="23">
        <f t="shared" si="156"/>
        <v>0</v>
      </c>
      <c r="BB284" s="23">
        <f t="shared" si="156"/>
        <v>0</v>
      </c>
      <c r="BC284" s="23">
        <f t="shared" si="156"/>
        <v>0</v>
      </c>
      <c r="BD284" s="23">
        <f t="shared" si="156"/>
        <v>0</v>
      </c>
      <c r="BE284" s="23">
        <f t="shared" si="156"/>
        <v>0</v>
      </c>
      <c r="BF284" s="23">
        <f t="shared" si="156"/>
        <v>0</v>
      </c>
      <c r="BG284" s="23">
        <f t="shared" si="156"/>
        <v>0</v>
      </c>
      <c r="BH284" s="23">
        <f t="shared" si="156"/>
        <v>0</v>
      </c>
      <c r="BI284" s="23">
        <f t="shared" si="156"/>
        <v>0</v>
      </c>
      <c r="BJ284" s="23">
        <f t="shared" si="156"/>
        <v>0</v>
      </c>
      <c r="BK284" s="23">
        <f t="shared" si="156"/>
        <v>0</v>
      </c>
      <c r="BL284" s="23">
        <f t="shared" si="156"/>
        <v>0</v>
      </c>
      <c r="BM284" s="23">
        <f t="shared" si="156"/>
        <v>0</v>
      </c>
      <c r="BN284" s="23">
        <f t="shared" si="156"/>
        <v>0</v>
      </c>
      <c r="BO284" s="23">
        <f t="shared" si="156"/>
        <v>0</v>
      </c>
      <c r="BP284" s="23">
        <f t="shared" si="156"/>
        <v>0</v>
      </c>
      <c r="BQ284" s="23">
        <f t="shared" si="156"/>
        <v>0</v>
      </c>
      <c r="BR284" s="23">
        <f t="shared" si="156"/>
        <v>0</v>
      </c>
      <c r="BS284" s="23">
        <f t="shared" si="156"/>
        <v>0</v>
      </c>
    </row>
    <row r="285" spans="2:71" x14ac:dyDescent="0.3">
      <c r="B285" s="24" t="str">
        <f t="shared" si="145"/>
        <v>Retire TY GR3 and CR4</v>
      </c>
      <c r="C285" s="23">
        <f t="shared" ref="C285" si="157">C75+C117+C159+C201+C243</f>
        <v>7113.7700933906171</v>
      </c>
      <c r="D285" s="23">
        <f t="shared" ref="D285:AI285" si="158">D75+D117+D159+D201+D243</f>
        <v>10322.681322611013</v>
      </c>
      <c r="E285" s="23">
        <f t="shared" si="158"/>
        <v>69517.200279168741</v>
      </c>
      <c r="F285" s="23">
        <f t="shared" si="158"/>
        <v>189606.37513510443</v>
      </c>
      <c r="G285" s="23">
        <f t="shared" si="158"/>
        <v>385186.32194502698</v>
      </c>
      <c r="H285" s="23">
        <f t="shared" si="158"/>
        <v>530960.06942975335</v>
      </c>
      <c r="I285" s="23">
        <f t="shared" si="158"/>
        <v>629042.72711962194</v>
      </c>
      <c r="J285" s="23">
        <f t="shared" si="158"/>
        <v>611927.94237497856</v>
      </c>
      <c r="K285" s="23">
        <f t="shared" si="158"/>
        <v>594980.90813286824</v>
      </c>
      <c r="L285" s="23">
        <f t="shared" si="158"/>
        <v>585296.18960742978</v>
      </c>
      <c r="M285" s="23">
        <f t="shared" si="158"/>
        <v>604096.26887541031</v>
      </c>
      <c r="N285" s="23">
        <f t="shared" si="158"/>
        <v>622322.22681264917</v>
      </c>
      <c r="O285" s="23">
        <f t="shared" si="158"/>
        <v>629544.017062695</v>
      </c>
      <c r="P285" s="23">
        <f t="shared" si="158"/>
        <v>627333.76787862496</v>
      </c>
      <c r="Q285" s="23">
        <f t="shared" si="158"/>
        <v>656797.43842857936</v>
      </c>
      <c r="R285" s="23">
        <f t="shared" si="158"/>
        <v>694689.01831606193</v>
      </c>
      <c r="S285" s="23">
        <f t="shared" si="158"/>
        <v>723320.1324595405</v>
      </c>
      <c r="T285" s="23">
        <f t="shared" si="158"/>
        <v>723548.8886796945</v>
      </c>
      <c r="U285" s="23">
        <f t="shared" si="158"/>
        <v>707361.30940388981</v>
      </c>
      <c r="V285" s="23">
        <f t="shared" si="158"/>
        <v>700777.83003803517</v>
      </c>
      <c r="W285" s="23">
        <f t="shared" si="158"/>
        <v>683741.08215362707</v>
      </c>
      <c r="X285" s="23">
        <f t="shared" si="158"/>
        <v>695930.85577764956</v>
      </c>
      <c r="Y285" s="23">
        <f t="shared" si="158"/>
        <v>757801.83738607343</v>
      </c>
      <c r="Z285" s="23">
        <f t="shared" si="158"/>
        <v>790138.66240833001</v>
      </c>
      <c r="AA285" s="23">
        <f t="shared" si="158"/>
        <v>824117.70728394471</v>
      </c>
      <c r="AB285" s="23">
        <f t="shared" si="158"/>
        <v>824402.65629498195</v>
      </c>
      <c r="AC285" s="23">
        <f t="shared" si="158"/>
        <v>796379.09971443436</v>
      </c>
      <c r="AD285" s="23">
        <f t="shared" si="158"/>
        <v>775294.09842314175</v>
      </c>
      <c r="AE285" s="23">
        <f t="shared" si="158"/>
        <v>678919.3753351596</v>
      </c>
      <c r="AF285" s="23">
        <f t="shared" si="158"/>
        <v>652898.62143597763</v>
      </c>
      <c r="AG285" s="23">
        <f t="shared" si="158"/>
        <v>624868.78488847066</v>
      </c>
      <c r="AH285" s="23">
        <f t="shared" si="158"/>
        <v>54267.400138496596</v>
      </c>
      <c r="AI285" s="23">
        <f t="shared" si="158"/>
        <v>44165.247254350987</v>
      </c>
      <c r="AJ285" s="23">
        <f t="shared" ref="AJ285:BS285" si="159">AJ75+AJ117+AJ159+AJ201+AJ243</f>
        <v>39718.544908034004</v>
      </c>
      <c r="AK285" s="23">
        <f t="shared" si="159"/>
        <v>34374.486768033996</v>
      </c>
      <c r="AL285" s="23">
        <f t="shared" si="159"/>
        <v>32695.230439589704</v>
      </c>
      <c r="AM285" s="23">
        <f t="shared" si="159"/>
        <v>32613.128390661477</v>
      </c>
      <c r="AN285" s="23">
        <f t="shared" si="159"/>
        <v>28797.759880661481</v>
      </c>
      <c r="AO285" s="23">
        <f t="shared" si="159"/>
        <v>24463.535495219479</v>
      </c>
      <c r="AP285" s="23">
        <f t="shared" si="159"/>
        <v>21996.754201726842</v>
      </c>
      <c r="AQ285" s="23">
        <f t="shared" si="159"/>
        <v>20583.329201726843</v>
      </c>
      <c r="AR285" s="23">
        <f t="shared" si="159"/>
        <v>17525.942406608927</v>
      </c>
      <c r="AS285" s="23">
        <f t="shared" si="159"/>
        <v>10366.482616335523</v>
      </c>
      <c r="AT285" s="23">
        <f t="shared" si="159"/>
        <v>9048.7398471380238</v>
      </c>
      <c r="AU285" s="23">
        <f t="shared" si="159"/>
        <v>4872.9032471380287</v>
      </c>
      <c r="AV285" s="23">
        <f t="shared" si="159"/>
        <v>4421.3406204030298</v>
      </c>
      <c r="AW285" s="23">
        <f t="shared" si="159"/>
        <v>3999.6761339226491</v>
      </c>
      <c r="AX285" s="23">
        <f t="shared" si="159"/>
        <v>3488.9901339226494</v>
      </c>
      <c r="AY285" s="23">
        <f t="shared" si="159"/>
        <v>253.40693392264743</v>
      </c>
      <c r="AZ285" s="23">
        <f t="shared" si="159"/>
        <v>6.6956616475000019E-3</v>
      </c>
      <c r="BA285" s="23">
        <f t="shared" si="159"/>
        <v>0</v>
      </c>
      <c r="BB285" s="23">
        <f t="shared" si="159"/>
        <v>0</v>
      </c>
      <c r="BC285" s="23">
        <f t="shared" si="159"/>
        <v>0</v>
      </c>
      <c r="BD285" s="23">
        <f t="shared" si="159"/>
        <v>0</v>
      </c>
      <c r="BE285" s="23">
        <f t="shared" si="159"/>
        <v>0</v>
      </c>
      <c r="BF285" s="23">
        <f t="shared" si="159"/>
        <v>0</v>
      </c>
      <c r="BG285" s="23">
        <f t="shared" si="159"/>
        <v>0</v>
      </c>
      <c r="BH285" s="23">
        <f t="shared" si="159"/>
        <v>0</v>
      </c>
      <c r="BI285" s="23">
        <f t="shared" si="159"/>
        <v>0</v>
      </c>
      <c r="BJ285" s="23">
        <f t="shared" si="159"/>
        <v>0</v>
      </c>
      <c r="BK285" s="23">
        <f t="shared" si="159"/>
        <v>0</v>
      </c>
      <c r="BL285" s="23">
        <f t="shared" si="159"/>
        <v>0</v>
      </c>
      <c r="BM285" s="23">
        <f t="shared" si="159"/>
        <v>0</v>
      </c>
      <c r="BN285" s="23">
        <f t="shared" si="159"/>
        <v>0</v>
      </c>
      <c r="BO285" s="23">
        <f t="shared" si="159"/>
        <v>0</v>
      </c>
      <c r="BP285" s="23">
        <f t="shared" si="159"/>
        <v>0</v>
      </c>
      <c r="BQ285" s="23">
        <f t="shared" si="159"/>
        <v>0</v>
      </c>
      <c r="BR285" s="23">
        <f t="shared" si="159"/>
        <v>0</v>
      </c>
      <c r="BS285" s="23">
        <f t="shared" si="159"/>
        <v>0</v>
      </c>
    </row>
    <row r="286" spans="2:71" x14ac:dyDescent="0.3">
      <c r="B286" s="24" t="str">
        <f t="shared" si="145"/>
        <v>Retire TY GR3 CR4 and CR6</v>
      </c>
      <c r="C286" s="23">
        <f t="shared" ref="C286" si="160">C76+C118+C160+C202+C244</f>
        <v>6845.5914804696558</v>
      </c>
      <c r="D286" s="23">
        <f t="shared" ref="D286:AI286" si="161">D76+D118+D160+D202+D244</f>
        <v>7890.2213034280649</v>
      </c>
      <c r="E286" s="23">
        <f t="shared" si="161"/>
        <v>57766.160082010647</v>
      </c>
      <c r="F286" s="23">
        <f t="shared" si="161"/>
        <v>155719.67809833711</v>
      </c>
      <c r="G286" s="23">
        <f t="shared" si="161"/>
        <v>324222.71623525786</v>
      </c>
      <c r="H286" s="23">
        <f t="shared" si="161"/>
        <v>472084.19879938033</v>
      </c>
      <c r="I286" s="23">
        <f t="shared" si="161"/>
        <v>568854.1394299696</v>
      </c>
      <c r="J286" s="23">
        <f t="shared" si="161"/>
        <v>560201.8047509602</v>
      </c>
      <c r="K286" s="23">
        <f t="shared" si="161"/>
        <v>586422.00823454536</v>
      </c>
      <c r="L286" s="23">
        <f t="shared" si="161"/>
        <v>617417.78734271787</v>
      </c>
      <c r="M286" s="23">
        <f t="shared" si="161"/>
        <v>638283.61188192433</v>
      </c>
      <c r="N286" s="23">
        <f t="shared" si="161"/>
        <v>632787.8746232111</v>
      </c>
      <c r="O286" s="23">
        <f t="shared" si="161"/>
        <v>613941.14967178716</v>
      </c>
      <c r="P286" s="23">
        <f t="shared" si="161"/>
        <v>604236.96830977965</v>
      </c>
      <c r="Q286" s="23">
        <f t="shared" si="161"/>
        <v>635659.40572615131</v>
      </c>
      <c r="R286" s="23">
        <f t="shared" si="161"/>
        <v>675777.27675789502</v>
      </c>
      <c r="S286" s="23">
        <f t="shared" si="161"/>
        <v>704683.65272653417</v>
      </c>
      <c r="T286" s="23">
        <f t="shared" si="161"/>
        <v>705216.53994754644</v>
      </c>
      <c r="U286" s="23">
        <f t="shared" si="161"/>
        <v>689178.91922910605</v>
      </c>
      <c r="V286" s="23">
        <f t="shared" si="161"/>
        <v>682738.50034846936</v>
      </c>
      <c r="W286" s="23">
        <f t="shared" si="161"/>
        <v>666631.67019421549</v>
      </c>
      <c r="X286" s="23">
        <f t="shared" si="161"/>
        <v>710164.33034077729</v>
      </c>
      <c r="Y286" s="23">
        <f t="shared" si="161"/>
        <v>765177.87921646622</v>
      </c>
      <c r="Z286" s="23">
        <f t="shared" si="161"/>
        <v>798131.7198237367</v>
      </c>
      <c r="AA286" s="23">
        <f t="shared" si="161"/>
        <v>798409.01650796679</v>
      </c>
      <c r="AB286" s="23">
        <f t="shared" si="161"/>
        <v>783660.40460365941</v>
      </c>
      <c r="AC286" s="23">
        <f t="shared" si="161"/>
        <v>759158.2397474047</v>
      </c>
      <c r="AD286" s="23">
        <f t="shared" si="161"/>
        <v>740426.0730927668</v>
      </c>
      <c r="AE286" s="23">
        <f t="shared" si="161"/>
        <v>654085.9951854361</v>
      </c>
      <c r="AF286" s="23">
        <f t="shared" si="161"/>
        <v>649106.32086390001</v>
      </c>
      <c r="AG286" s="23">
        <f t="shared" si="161"/>
        <v>633883.98008478992</v>
      </c>
      <c r="AH286" s="23">
        <f t="shared" si="161"/>
        <v>54267.399503074477</v>
      </c>
      <c r="AI286" s="23">
        <f t="shared" si="161"/>
        <v>44165.246618928868</v>
      </c>
      <c r="AJ286" s="23">
        <f t="shared" ref="AJ286:BS286" si="162">AJ76+AJ118+AJ160+AJ202+AJ244</f>
        <v>39718.544272611885</v>
      </c>
      <c r="AK286" s="23">
        <f t="shared" si="162"/>
        <v>34374.486132611877</v>
      </c>
      <c r="AL286" s="23">
        <f t="shared" si="162"/>
        <v>32695.229804167586</v>
      </c>
      <c r="AM286" s="23">
        <f t="shared" si="162"/>
        <v>32613.127755239359</v>
      </c>
      <c r="AN286" s="23">
        <f t="shared" si="162"/>
        <v>28797.759245239362</v>
      </c>
      <c r="AO286" s="23">
        <f t="shared" si="162"/>
        <v>24463.534859797361</v>
      </c>
      <c r="AP286" s="23">
        <f t="shared" si="162"/>
        <v>21996.753566304724</v>
      </c>
      <c r="AQ286" s="23">
        <f t="shared" si="162"/>
        <v>20583.328566304725</v>
      </c>
      <c r="AR286" s="23">
        <f t="shared" si="162"/>
        <v>17525.941771186808</v>
      </c>
      <c r="AS286" s="23">
        <f t="shared" si="162"/>
        <v>10366.481980913402</v>
      </c>
      <c r="AT286" s="23">
        <f t="shared" si="162"/>
        <v>9048.7392117159034</v>
      </c>
      <c r="AU286" s="23">
        <f t="shared" si="162"/>
        <v>4872.9026117159092</v>
      </c>
      <c r="AV286" s="23">
        <f t="shared" si="162"/>
        <v>4421.3399849809102</v>
      </c>
      <c r="AW286" s="23">
        <f t="shared" si="162"/>
        <v>3999.6754985005291</v>
      </c>
      <c r="AX286" s="23">
        <f t="shared" si="162"/>
        <v>3488.9894985005294</v>
      </c>
      <c r="AY286" s="23">
        <f t="shared" si="162"/>
        <v>253.40629850052741</v>
      </c>
      <c r="AZ286" s="23">
        <f t="shared" si="162"/>
        <v>6.0602395275000023E-3</v>
      </c>
      <c r="BA286" s="23">
        <f t="shared" si="162"/>
        <v>0</v>
      </c>
      <c r="BB286" s="23">
        <f t="shared" si="162"/>
        <v>0</v>
      </c>
      <c r="BC286" s="23">
        <f t="shared" si="162"/>
        <v>0</v>
      </c>
      <c r="BD286" s="23">
        <f t="shared" si="162"/>
        <v>0</v>
      </c>
      <c r="BE286" s="23">
        <f t="shared" si="162"/>
        <v>0</v>
      </c>
      <c r="BF286" s="23">
        <f t="shared" si="162"/>
        <v>0</v>
      </c>
      <c r="BG286" s="23">
        <f t="shared" si="162"/>
        <v>0</v>
      </c>
      <c r="BH286" s="23">
        <f t="shared" si="162"/>
        <v>0</v>
      </c>
      <c r="BI286" s="23">
        <f t="shared" si="162"/>
        <v>0</v>
      </c>
      <c r="BJ286" s="23">
        <f t="shared" si="162"/>
        <v>0</v>
      </c>
      <c r="BK286" s="23">
        <f t="shared" si="162"/>
        <v>0</v>
      </c>
      <c r="BL286" s="23">
        <f t="shared" si="162"/>
        <v>0</v>
      </c>
      <c r="BM286" s="23">
        <f t="shared" si="162"/>
        <v>0</v>
      </c>
      <c r="BN286" s="23">
        <f t="shared" si="162"/>
        <v>0</v>
      </c>
      <c r="BO286" s="23">
        <f t="shared" si="162"/>
        <v>0</v>
      </c>
      <c r="BP286" s="23">
        <f t="shared" si="162"/>
        <v>0</v>
      </c>
      <c r="BQ286" s="23">
        <f t="shared" si="162"/>
        <v>0</v>
      </c>
      <c r="BR286" s="23">
        <f t="shared" si="162"/>
        <v>0</v>
      </c>
      <c r="BS286" s="23">
        <f t="shared" si="162"/>
        <v>0</v>
      </c>
    </row>
    <row r="287" spans="2:71" x14ac:dyDescent="0.3">
      <c r="B287" s="24" t="str">
        <f t="shared" si="145"/>
        <v>Retire TY GR3 CR4 CR6 and BR1-2</v>
      </c>
      <c r="C287" s="23">
        <f t="shared" ref="C287" si="163">C77+C119+C161+C203+C245</f>
        <v>6796.4795660021828</v>
      </c>
      <c r="D287" s="23">
        <f t="shared" ref="D287:AI287" si="164">D77+D119+D161+D203+D245</f>
        <v>7400.7945034280656</v>
      </c>
      <c r="E287" s="23">
        <f t="shared" si="164"/>
        <v>51260.117082010649</v>
      </c>
      <c r="F287" s="23">
        <f t="shared" si="164"/>
        <v>140114.64789833713</v>
      </c>
      <c r="G287" s="23">
        <f t="shared" si="164"/>
        <v>296179.2196288252</v>
      </c>
      <c r="H287" s="23">
        <f t="shared" si="164"/>
        <v>447823.07077949733</v>
      </c>
      <c r="I287" s="23">
        <f t="shared" si="164"/>
        <v>581752.71579089353</v>
      </c>
      <c r="J287" s="23">
        <f t="shared" si="164"/>
        <v>609395.98585014197</v>
      </c>
      <c r="K287" s="23">
        <f t="shared" si="164"/>
        <v>625949.6177290004</v>
      </c>
      <c r="L287" s="23">
        <f t="shared" si="164"/>
        <v>621257.82228274678</v>
      </c>
      <c r="M287" s="23">
        <f t="shared" si="164"/>
        <v>606313.90592010913</v>
      </c>
      <c r="N287" s="23">
        <f t="shared" si="164"/>
        <v>596743.06106154528</v>
      </c>
      <c r="O287" s="23">
        <f t="shared" si="164"/>
        <v>624102.99384038243</v>
      </c>
      <c r="P287" s="23">
        <f t="shared" si="164"/>
        <v>656393.19912929903</v>
      </c>
      <c r="Q287" s="23">
        <f t="shared" si="164"/>
        <v>677430.08801343921</v>
      </c>
      <c r="R287" s="23">
        <f t="shared" si="164"/>
        <v>675265.18351925362</v>
      </c>
      <c r="S287" s="23">
        <f t="shared" si="164"/>
        <v>662517.72007174313</v>
      </c>
      <c r="T287" s="23">
        <f t="shared" si="164"/>
        <v>650312.8603111502</v>
      </c>
      <c r="U287" s="23">
        <f t="shared" si="164"/>
        <v>643335.91522833775</v>
      </c>
      <c r="V287" s="23">
        <f t="shared" si="164"/>
        <v>690979.21824918</v>
      </c>
      <c r="W287" s="23">
        <f t="shared" si="164"/>
        <v>724587.49040059058</v>
      </c>
      <c r="X287" s="23">
        <f t="shared" si="164"/>
        <v>755090.86737041676</v>
      </c>
      <c r="Y287" s="23">
        <f t="shared" si="164"/>
        <v>762173.79172942182</v>
      </c>
      <c r="Z287" s="23">
        <f t="shared" si="164"/>
        <v>746916.05350953108</v>
      </c>
      <c r="AA287" s="23">
        <f t="shared" si="164"/>
        <v>734577.2694091954</v>
      </c>
      <c r="AB287" s="23">
        <f t="shared" si="164"/>
        <v>731068.0147660299</v>
      </c>
      <c r="AC287" s="23">
        <f t="shared" si="164"/>
        <v>727527.87905173947</v>
      </c>
      <c r="AD287" s="23">
        <f t="shared" si="164"/>
        <v>729844.96639797743</v>
      </c>
      <c r="AE287" s="23">
        <f t="shared" si="164"/>
        <v>658128.52501820819</v>
      </c>
      <c r="AF287" s="23">
        <f t="shared" si="164"/>
        <v>645284.31139765517</v>
      </c>
      <c r="AG287" s="23">
        <f t="shared" si="164"/>
        <v>623054.1920889566</v>
      </c>
      <c r="AH287" s="23">
        <f t="shared" si="164"/>
        <v>44790.15890307448</v>
      </c>
      <c r="AI287" s="23">
        <f t="shared" si="164"/>
        <v>35109.749318928873</v>
      </c>
      <c r="AJ287" s="23">
        <f t="shared" ref="AJ287:BS287" si="165">AJ77+AJ119+AJ161+AJ203+AJ245</f>
        <v>31084.789272611881</v>
      </c>
      <c r="AK287" s="23">
        <f t="shared" si="165"/>
        <v>26162.473432611878</v>
      </c>
      <c r="AL287" s="23">
        <f t="shared" si="165"/>
        <v>24904.959404167585</v>
      </c>
      <c r="AM287" s="23">
        <f t="shared" si="165"/>
        <v>25244.599655239359</v>
      </c>
      <c r="AN287" s="23">
        <f t="shared" si="165"/>
        <v>24161.98425523936</v>
      </c>
      <c r="AO287" s="23">
        <f t="shared" si="165"/>
        <v>23079.36805523936</v>
      </c>
      <c r="AP287" s="23">
        <f t="shared" si="165"/>
        <v>21996.751755239366</v>
      </c>
      <c r="AQ287" s="23">
        <f t="shared" si="165"/>
        <v>20583.326755239366</v>
      </c>
      <c r="AR287" s="23">
        <f t="shared" si="165"/>
        <v>17525.93996012145</v>
      </c>
      <c r="AS287" s="23">
        <f t="shared" si="165"/>
        <v>10366.480169848042</v>
      </c>
      <c r="AT287" s="23">
        <f t="shared" si="165"/>
        <v>9048.7374006505433</v>
      </c>
      <c r="AU287" s="23">
        <f t="shared" si="165"/>
        <v>4872.9008006505492</v>
      </c>
      <c r="AV287" s="23">
        <f t="shared" si="165"/>
        <v>4421.3381739155502</v>
      </c>
      <c r="AW287" s="23">
        <f t="shared" si="165"/>
        <v>3999.6736874351691</v>
      </c>
      <c r="AX287" s="23">
        <f t="shared" si="165"/>
        <v>3488.9876874351694</v>
      </c>
      <c r="AY287" s="23">
        <f t="shared" si="165"/>
        <v>253.4044874351674</v>
      </c>
      <c r="AZ287" s="23">
        <f t="shared" si="165"/>
        <v>4.2491741675000022E-3</v>
      </c>
      <c r="BA287" s="23">
        <f t="shared" si="165"/>
        <v>0</v>
      </c>
      <c r="BB287" s="23">
        <f t="shared" si="165"/>
        <v>0</v>
      </c>
      <c r="BC287" s="23">
        <f t="shared" si="165"/>
        <v>0</v>
      </c>
      <c r="BD287" s="23">
        <f t="shared" si="165"/>
        <v>0</v>
      </c>
      <c r="BE287" s="23">
        <f t="shared" si="165"/>
        <v>0</v>
      </c>
      <c r="BF287" s="23">
        <f t="shared" si="165"/>
        <v>0</v>
      </c>
      <c r="BG287" s="23">
        <f t="shared" si="165"/>
        <v>0</v>
      </c>
      <c r="BH287" s="23">
        <f t="shared" si="165"/>
        <v>0</v>
      </c>
      <c r="BI287" s="23">
        <f t="shared" si="165"/>
        <v>0</v>
      </c>
      <c r="BJ287" s="23">
        <f t="shared" si="165"/>
        <v>0</v>
      </c>
      <c r="BK287" s="23">
        <f t="shared" si="165"/>
        <v>0</v>
      </c>
      <c r="BL287" s="23">
        <f t="shared" si="165"/>
        <v>0</v>
      </c>
      <c r="BM287" s="23">
        <f t="shared" si="165"/>
        <v>0</v>
      </c>
      <c r="BN287" s="23">
        <f t="shared" si="165"/>
        <v>0</v>
      </c>
      <c r="BO287" s="23">
        <f t="shared" si="165"/>
        <v>0</v>
      </c>
      <c r="BP287" s="23">
        <f t="shared" si="165"/>
        <v>0</v>
      </c>
      <c r="BQ287" s="23">
        <f t="shared" si="165"/>
        <v>0</v>
      </c>
      <c r="BR287" s="23">
        <f t="shared" si="165"/>
        <v>0</v>
      </c>
      <c r="BS287" s="23">
        <f t="shared" si="165"/>
        <v>0</v>
      </c>
    </row>
    <row r="288" spans="2:71" x14ac:dyDescent="0.3">
      <c r="B288" s="24" t="str">
        <f t="shared" si="145"/>
        <v>Retire TY GR3 and CR</v>
      </c>
      <c r="C288" s="23">
        <f t="shared" ref="C288" si="166">C78+C120+C162+C204+C246</f>
        <v>6645.8451197352615</v>
      </c>
      <c r="D288" s="23">
        <f t="shared" ref="D288:AI288" si="167">D78+D120+D162+D204+D246</f>
        <v>6563.811490000001</v>
      </c>
      <c r="E288" s="23">
        <f t="shared" si="167"/>
        <v>49002.164643999997</v>
      </c>
      <c r="F288" s="23">
        <f t="shared" si="167"/>
        <v>129308.04172260001</v>
      </c>
      <c r="G288" s="23">
        <f t="shared" si="167"/>
        <v>274229.54399841948</v>
      </c>
      <c r="H288" s="23">
        <f t="shared" si="167"/>
        <v>423986.23404811922</v>
      </c>
      <c r="I288" s="23">
        <f t="shared" si="167"/>
        <v>527371.03851721284</v>
      </c>
      <c r="J288" s="23">
        <f t="shared" si="167"/>
        <v>554403.01313414727</v>
      </c>
      <c r="K288" s="23">
        <f t="shared" si="167"/>
        <v>584868.3111057193</v>
      </c>
      <c r="L288" s="23">
        <f t="shared" si="167"/>
        <v>605182.05601741956</v>
      </c>
      <c r="M288" s="23">
        <f t="shared" si="167"/>
        <v>602647.30540648429</v>
      </c>
      <c r="N288" s="23">
        <f t="shared" si="167"/>
        <v>587366.67077060416</v>
      </c>
      <c r="O288" s="23">
        <f t="shared" si="167"/>
        <v>578070.9674781519</v>
      </c>
      <c r="P288" s="23">
        <f t="shared" si="167"/>
        <v>609678.89675158774</v>
      </c>
      <c r="Q288" s="23">
        <f t="shared" si="167"/>
        <v>645672.26403445168</v>
      </c>
      <c r="R288" s="23">
        <f t="shared" si="167"/>
        <v>673792.78645717818</v>
      </c>
      <c r="S288" s="23">
        <f t="shared" si="167"/>
        <v>674929.93783342955</v>
      </c>
      <c r="T288" s="23">
        <f t="shared" si="167"/>
        <v>662847.31894504256</v>
      </c>
      <c r="U288" s="23">
        <f t="shared" si="167"/>
        <v>653997.64140675764</v>
      </c>
      <c r="V288" s="23">
        <f t="shared" si="167"/>
        <v>687614.08615577314</v>
      </c>
      <c r="W288" s="23">
        <f t="shared" si="167"/>
        <v>724398.16134001536</v>
      </c>
      <c r="X288" s="23">
        <f t="shared" si="167"/>
        <v>743103.24363235454</v>
      </c>
      <c r="Y288" s="23">
        <f t="shared" si="167"/>
        <v>745520.39124512882</v>
      </c>
      <c r="Z288" s="23">
        <f t="shared" si="167"/>
        <v>737277.75487670489</v>
      </c>
      <c r="AA288" s="23">
        <f t="shared" si="167"/>
        <v>768464.28352496563</v>
      </c>
      <c r="AB288" s="23">
        <f t="shared" si="167"/>
        <v>804555.69906343636</v>
      </c>
      <c r="AC288" s="23">
        <f t="shared" si="167"/>
        <v>816764.25841418689</v>
      </c>
      <c r="AD288" s="23">
        <f t="shared" si="167"/>
        <v>807714.48600520706</v>
      </c>
      <c r="AE288" s="23">
        <f t="shared" si="167"/>
        <v>708900.91972433263</v>
      </c>
      <c r="AF288" s="23">
        <f t="shared" si="167"/>
        <v>680413.16110714839</v>
      </c>
      <c r="AG288" s="23">
        <f t="shared" si="167"/>
        <v>651473.1773659162</v>
      </c>
      <c r="AH288" s="23">
        <f t="shared" si="167"/>
        <v>54267.399770462434</v>
      </c>
      <c r="AI288" s="23">
        <f t="shared" si="167"/>
        <v>44165.246886316825</v>
      </c>
      <c r="AJ288" s="23">
        <f t="shared" ref="AJ288:BS288" si="168">AJ78+AJ120+AJ162+AJ204+AJ246</f>
        <v>39718.544539999843</v>
      </c>
      <c r="AK288" s="23">
        <f t="shared" si="168"/>
        <v>34374.486399999834</v>
      </c>
      <c r="AL288" s="23">
        <f t="shared" si="168"/>
        <v>32695.230071555543</v>
      </c>
      <c r="AM288" s="23">
        <f t="shared" si="168"/>
        <v>32613.128022627316</v>
      </c>
      <c r="AN288" s="23">
        <f t="shared" si="168"/>
        <v>28797.759512627319</v>
      </c>
      <c r="AO288" s="23">
        <f t="shared" si="168"/>
        <v>24463.535127185318</v>
      </c>
      <c r="AP288" s="23">
        <f t="shared" si="168"/>
        <v>21996.753833692681</v>
      </c>
      <c r="AQ288" s="23">
        <f t="shared" si="168"/>
        <v>20583.328833692682</v>
      </c>
      <c r="AR288" s="23">
        <f t="shared" si="168"/>
        <v>17525.942038574765</v>
      </c>
      <c r="AS288" s="23">
        <f t="shared" si="168"/>
        <v>10366.482248301361</v>
      </c>
      <c r="AT288" s="23">
        <f t="shared" si="168"/>
        <v>9048.7394791038623</v>
      </c>
      <c r="AU288" s="23">
        <f t="shared" si="168"/>
        <v>4872.9028791038681</v>
      </c>
      <c r="AV288" s="23">
        <f t="shared" si="168"/>
        <v>4421.3402523688692</v>
      </c>
      <c r="AW288" s="23">
        <f t="shared" si="168"/>
        <v>3999.6757658884881</v>
      </c>
      <c r="AX288" s="23">
        <f t="shared" si="168"/>
        <v>3488.9897658884884</v>
      </c>
      <c r="AY288" s="23">
        <f t="shared" si="168"/>
        <v>253.40656588848643</v>
      </c>
      <c r="AZ288" s="23">
        <f t="shared" si="168"/>
        <v>6.3276274865000015E-3</v>
      </c>
      <c r="BA288" s="23">
        <f t="shared" si="168"/>
        <v>0</v>
      </c>
      <c r="BB288" s="23">
        <f t="shared" si="168"/>
        <v>0</v>
      </c>
      <c r="BC288" s="23">
        <f t="shared" si="168"/>
        <v>0</v>
      </c>
      <c r="BD288" s="23">
        <f t="shared" si="168"/>
        <v>0</v>
      </c>
      <c r="BE288" s="23">
        <f t="shared" si="168"/>
        <v>0</v>
      </c>
      <c r="BF288" s="23">
        <f t="shared" si="168"/>
        <v>0</v>
      </c>
      <c r="BG288" s="23">
        <f t="shared" si="168"/>
        <v>0</v>
      </c>
      <c r="BH288" s="23">
        <f t="shared" si="168"/>
        <v>0</v>
      </c>
      <c r="BI288" s="23">
        <f t="shared" si="168"/>
        <v>0</v>
      </c>
      <c r="BJ288" s="23">
        <f t="shared" si="168"/>
        <v>0</v>
      </c>
      <c r="BK288" s="23">
        <f t="shared" si="168"/>
        <v>0</v>
      </c>
      <c r="BL288" s="23">
        <f t="shared" si="168"/>
        <v>0</v>
      </c>
      <c r="BM288" s="23">
        <f t="shared" si="168"/>
        <v>0</v>
      </c>
      <c r="BN288" s="23">
        <f t="shared" si="168"/>
        <v>0</v>
      </c>
      <c r="BO288" s="23">
        <f t="shared" si="168"/>
        <v>0</v>
      </c>
      <c r="BP288" s="23">
        <f t="shared" si="168"/>
        <v>0</v>
      </c>
      <c r="BQ288" s="23">
        <f t="shared" si="168"/>
        <v>0</v>
      </c>
      <c r="BR288" s="23">
        <f t="shared" si="168"/>
        <v>0</v>
      </c>
      <c r="BS288" s="23">
        <f t="shared" si="168"/>
        <v>0</v>
      </c>
    </row>
    <row r="289" spans="2:71" x14ac:dyDescent="0.3">
      <c r="B289" s="24" t="str">
        <f t="shared" si="145"/>
        <v>Retire TY GR3 CR and GH3</v>
      </c>
      <c r="C289" s="23">
        <f t="shared" ref="C289" si="169">C79+C121+C163+C205+C247</f>
        <v>6734.7135060847977</v>
      </c>
      <c r="D289" s="23">
        <f t="shared" ref="D289:AI289" si="170">D79+D121+D163+D205+D247</f>
        <v>6449.144690000001</v>
      </c>
      <c r="E289" s="23">
        <f t="shared" si="170"/>
        <v>48436.980943999995</v>
      </c>
      <c r="F289" s="23">
        <f t="shared" si="170"/>
        <v>127946.5317226</v>
      </c>
      <c r="G289" s="23">
        <f t="shared" si="170"/>
        <v>292321.09842490545</v>
      </c>
      <c r="H289" s="23">
        <f t="shared" si="170"/>
        <v>460608.06057262397</v>
      </c>
      <c r="I289" s="23">
        <f t="shared" si="170"/>
        <v>566168.07750057976</v>
      </c>
      <c r="J289" s="23">
        <f t="shared" si="170"/>
        <v>564317.75288450904</v>
      </c>
      <c r="K289" s="23">
        <f t="shared" si="170"/>
        <v>589340.30341303884</v>
      </c>
      <c r="L289" s="23">
        <f t="shared" si="170"/>
        <v>618404.40445272229</v>
      </c>
      <c r="M289" s="23">
        <f t="shared" si="170"/>
        <v>637222.96774184715</v>
      </c>
      <c r="N289" s="23">
        <f t="shared" si="170"/>
        <v>630635.90736007143</v>
      </c>
      <c r="O289" s="23">
        <f t="shared" si="170"/>
        <v>611513.28233277996</v>
      </c>
      <c r="P289" s="23">
        <f t="shared" si="170"/>
        <v>601053.00376789609</v>
      </c>
      <c r="Q289" s="23">
        <f t="shared" si="170"/>
        <v>631065.1440528261</v>
      </c>
      <c r="R289" s="23">
        <f t="shared" si="170"/>
        <v>669232.04358906881</v>
      </c>
      <c r="S289" s="23">
        <f t="shared" si="170"/>
        <v>694768.74457887618</v>
      </c>
      <c r="T289" s="23">
        <f t="shared" si="170"/>
        <v>692456.23877663282</v>
      </c>
      <c r="U289" s="23">
        <f t="shared" si="170"/>
        <v>674264.82517752878</v>
      </c>
      <c r="V289" s="23">
        <f t="shared" si="170"/>
        <v>665146.95543041127</v>
      </c>
      <c r="W289" s="23">
        <f t="shared" si="170"/>
        <v>664477.30320980947</v>
      </c>
      <c r="X289" s="23">
        <f t="shared" si="170"/>
        <v>705446.34600924875</v>
      </c>
      <c r="Y289" s="23">
        <f t="shared" si="170"/>
        <v>758564.82439845172</v>
      </c>
      <c r="Z289" s="23">
        <f t="shared" si="170"/>
        <v>790029.07157912198</v>
      </c>
      <c r="AA289" s="23">
        <f t="shared" si="170"/>
        <v>788031.43166877853</v>
      </c>
      <c r="AB289" s="23">
        <f t="shared" si="170"/>
        <v>770941.24410023191</v>
      </c>
      <c r="AC289" s="23">
        <f t="shared" si="170"/>
        <v>744036.86127718503</v>
      </c>
      <c r="AD289" s="23">
        <f t="shared" si="170"/>
        <v>723276.92493809131</v>
      </c>
      <c r="AE289" s="23">
        <f t="shared" si="170"/>
        <v>654812.3098010082</v>
      </c>
      <c r="AF289" s="23">
        <f t="shared" si="170"/>
        <v>648939.73308131075</v>
      </c>
      <c r="AG289" s="23">
        <f t="shared" si="170"/>
        <v>632322.9223602222</v>
      </c>
      <c r="AH289" s="23">
        <f t="shared" si="170"/>
        <v>45084.112370462433</v>
      </c>
      <c r="AI289" s="23">
        <f t="shared" si="170"/>
        <v>35305.604586316826</v>
      </c>
      <c r="AJ289" s="23">
        <f t="shared" ref="AJ289:BS289" si="171">AJ79+AJ121+AJ163+AJ205+AJ247</f>
        <v>31182.547339999845</v>
      </c>
      <c r="AK289" s="23">
        <f t="shared" si="171"/>
        <v>26162.135299999834</v>
      </c>
      <c r="AL289" s="23">
        <f t="shared" si="171"/>
        <v>24806.525071555545</v>
      </c>
      <c r="AM289" s="23">
        <f t="shared" si="171"/>
        <v>25048.068222627317</v>
      </c>
      <c r="AN289" s="23">
        <f t="shared" si="171"/>
        <v>21556.345812627318</v>
      </c>
      <c r="AO289" s="23">
        <f t="shared" si="171"/>
        <v>17545.766527185318</v>
      </c>
      <c r="AP289" s="23">
        <f t="shared" si="171"/>
        <v>15402.630333692681</v>
      </c>
      <c r="AQ289" s="23">
        <f t="shared" si="171"/>
        <v>14312.850433692682</v>
      </c>
      <c r="AR289" s="23">
        <f t="shared" si="171"/>
        <v>11612.827638574765</v>
      </c>
      <c r="AS289" s="23">
        <f t="shared" si="171"/>
        <v>5134.6258283013613</v>
      </c>
      <c r="AT289" s="23">
        <f t="shared" si="171"/>
        <v>4896.8637283013622</v>
      </c>
      <c r="AU289" s="23">
        <f t="shared" si="171"/>
        <v>4659.0996283013683</v>
      </c>
      <c r="AV289" s="23">
        <f t="shared" si="171"/>
        <v>4421.3365283013691</v>
      </c>
      <c r="AW289" s="23">
        <f t="shared" si="171"/>
        <v>3999.6720418209879</v>
      </c>
      <c r="AX289" s="23">
        <f t="shared" si="171"/>
        <v>3488.9860418209882</v>
      </c>
      <c r="AY289" s="23">
        <f t="shared" si="171"/>
        <v>253.40284182098642</v>
      </c>
      <c r="AZ289" s="23">
        <f t="shared" si="171"/>
        <v>2.6035599865000016E-3</v>
      </c>
      <c r="BA289" s="23">
        <f t="shared" si="171"/>
        <v>0</v>
      </c>
      <c r="BB289" s="23">
        <f t="shared" si="171"/>
        <v>0</v>
      </c>
      <c r="BC289" s="23">
        <f t="shared" si="171"/>
        <v>0</v>
      </c>
      <c r="BD289" s="23">
        <f t="shared" si="171"/>
        <v>0</v>
      </c>
      <c r="BE289" s="23">
        <f t="shared" si="171"/>
        <v>0</v>
      </c>
      <c r="BF289" s="23">
        <f t="shared" si="171"/>
        <v>0</v>
      </c>
      <c r="BG289" s="23">
        <f t="shared" si="171"/>
        <v>0</v>
      </c>
      <c r="BH289" s="23">
        <f t="shared" si="171"/>
        <v>0</v>
      </c>
      <c r="BI289" s="23">
        <f t="shared" si="171"/>
        <v>0</v>
      </c>
      <c r="BJ289" s="23">
        <f t="shared" si="171"/>
        <v>0</v>
      </c>
      <c r="BK289" s="23">
        <f t="shared" si="171"/>
        <v>0</v>
      </c>
      <c r="BL289" s="23">
        <f t="shared" si="171"/>
        <v>0</v>
      </c>
      <c r="BM289" s="23">
        <f t="shared" si="171"/>
        <v>0</v>
      </c>
      <c r="BN289" s="23">
        <f t="shared" si="171"/>
        <v>0</v>
      </c>
      <c r="BO289" s="23">
        <f t="shared" si="171"/>
        <v>0</v>
      </c>
      <c r="BP289" s="23">
        <f t="shared" si="171"/>
        <v>0</v>
      </c>
      <c r="BQ289" s="23">
        <f t="shared" si="171"/>
        <v>0</v>
      </c>
      <c r="BR289" s="23">
        <f t="shared" si="171"/>
        <v>0</v>
      </c>
      <c r="BS289" s="23">
        <f t="shared" si="171"/>
        <v>0</v>
      </c>
    </row>
    <row r="290" spans="2:71" x14ac:dyDescent="0.3">
      <c r="B290" s="24" t="str">
        <f t="shared" si="145"/>
        <v>Retire TY GR3 CR and GH1</v>
      </c>
      <c r="C290" s="23">
        <f t="shared" ref="C290" si="172">C80+C122+C164+C206+C248</f>
        <v>6724.1577103423251</v>
      </c>
      <c r="D290" s="23">
        <f t="shared" ref="D290:AI290" si="173">D80+D122+D164+D206+D248</f>
        <v>6377.3824400000012</v>
      </c>
      <c r="E290" s="23">
        <f t="shared" si="173"/>
        <v>44108.326143999999</v>
      </c>
      <c r="F290" s="23">
        <f t="shared" si="173"/>
        <v>123335.16672260001</v>
      </c>
      <c r="G290" s="23">
        <f t="shared" si="173"/>
        <v>294605.64516004617</v>
      </c>
      <c r="H290" s="23">
        <f t="shared" si="173"/>
        <v>481232.81082757708</v>
      </c>
      <c r="I290" s="23">
        <f t="shared" si="173"/>
        <v>599122.40924033639</v>
      </c>
      <c r="J290" s="23">
        <f t="shared" si="173"/>
        <v>593161.84072044282</v>
      </c>
      <c r="K290" s="23">
        <f t="shared" si="173"/>
        <v>576671.05868067092</v>
      </c>
      <c r="L290" s="23">
        <f t="shared" si="173"/>
        <v>567540.10387527116</v>
      </c>
      <c r="M290" s="23">
        <f t="shared" si="173"/>
        <v>596099.78107168712</v>
      </c>
      <c r="N290" s="23">
        <f t="shared" si="173"/>
        <v>626946.84226018132</v>
      </c>
      <c r="O290" s="23">
        <f t="shared" si="173"/>
        <v>645020.31527179421</v>
      </c>
      <c r="P290" s="23">
        <f t="shared" si="173"/>
        <v>638887.95288230956</v>
      </c>
      <c r="Q290" s="23">
        <f t="shared" si="173"/>
        <v>620409.53818805155</v>
      </c>
      <c r="R290" s="23">
        <f t="shared" si="173"/>
        <v>613605.29760852817</v>
      </c>
      <c r="S290" s="23">
        <f t="shared" si="173"/>
        <v>649592.22930027777</v>
      </c>
      <c r="T290" s="23">
        <f t="shared" si="173"/>
        <v>690325.43629922031</v>
      </c>
      <c r="U290" s="23">
        <f t="shared" si="173"/>
        <v>715269.08230491669</v>
      </c>
      <c r="V290" s="23">
        <f t="shared" si="173"/>
        <v>718885.67441713356</v>
      </c>
      <c r="W290" s="23">
        <f t="shared" si="173"/>
        <v>708042.90301324916</v>
      </c>
      <c r="X290" s="23">
        <f t="shared" si="173"/>
        <v>691836.56872928108</v>
      </c>
      <c r="Y290" s="23">
        <f t="shared" si="173"/>
        <v>690433.77855622955</v>
      </c>
      <c r="Z290" s="23">
        <f t="shared" si="173"/>
        <v>720188.28078430519</v>
      </c>
      <c r="AA290" s="23">
        <f t="shared" si="173"/>
        <v>753607.76278915559</v>
      </c>
      <c r="AB290" s="23">
        <f t="shared" si="173"/>
        <v>774889.17117484857</v>
      </c>
      <c r="AC290" s="23">
        <f t="shared" si="173"/>
        <v>758595.37908277893</v>
      </c>
      <c r="AD290" s="23">
        <f t="shared" si="173"/>
        <v>736615.72501274874</v>
      </c>
      <c r="AE290" s="23">
        <f t="shared" si="173"/>
        <v>668015.41917104286</v>
      </c>
      <c r="AF290" s="23">
        <f t="shared" si="173"/>
        <v>662355.53148262168</v>
      </c>
      <c r="AG290" s="23">
        <f t="shared" si="173"/>
        <v>649812.79384778161</v>
      </c>
      <c r="AH290" s="23">
        <f t="shared" si="173"/>
        <v>54267.397753034682</v>
      </c>
      <c r="AI290" s="23">
        <f t="shared" si="173"/>
        <v>44165.244868889073</v>
      </c>
      <c r="AJ290" s="23">
        <f t="shared" ref="AJ290:BS290" si="174">AJ80+AJ122+AJ164+AJ206+AJ248</f>
        <v>39718.54252257209</v>
      </c>
      <c r="AK290" s="23">
        <f t="shared" si="174"/>
        <v>34374.484382572082</v>
      </c>
      <c r="AL290" s="23">
        <f t="shared" si="174"/>
        <v>32695.228054127794</v>
      </c>
      <c r="AM290" s="23">
        <f t="shared" si="174"/>
        <v>32613.126005199567</v>
      </c>
      <c r="AN290" s="23">
        <f t="shared" si="174"/>
        <v>28797.75749519957</v>
      </c>
      <c r="AO290" s="23">
        <f t="shared" si="174"/>
        <v>24463.533109757569</v>
      </c>
      <c r="AP290" s="23">
        <f t="shared" si="174"/>
        <v>21996.751816264932</v>
      </c>
      <c r="AQ290" s="23">
        <f t="shared" si="174"/>
        <v>20583.326816264933</v>
      </c>
      <c r="AR290" s="23">
        <f t="shared" si="174"/>
        <v>17525.940021147017</v>
      </c>
      <c r="AS290" s="23">
        <f t="shared" si="174"/>
        <v>10366.480230873611</v>
      </c>
      <c r="AT290" s="23">
        <f t="shared" si="174"/>
        <v>9048.7374616761117</v>
      </c>
      <c r="AU290" s="23">
        <f t="shared" si="174"/>
        <v>4872.9008616761184</v>
      </c>
      <c r="AV290" s="23">
        <f t="shared" si="174"/>
        <v>4421.3382349411195</v>
      </c>
      <c r="AW290" s="23">
        <f t="shared" si="174"/>
        <v>3999.6737484607379</v>
      </c>
      <c r="AX290" s="23">
        <f t="shared" si="174"/>
        <v>3488.9877484607382</v>
      </c>
      <c r="AY290" s="23">
        <f t="shared" si="174"/>
        <v>253.40454846073644</v>
      </c>
      <c r="AZ290" s="23">
        <f t="shared" si="174"/>
        <v>4.3101997365000023E-3</v>
      </c>
      <c r="BA290" s="23">
        <f t="shared" si="174"/>
        <v>0</v>
      </c>
      <c r="BB290" s="23">
        <f t="shared" si="174"/>
        <v>0</v>
      </c>
      <c r="BC290" s="23">
        <f t="shared" si="174"/>
        <v>0</v>
      </c>
      <c r="BD290" s="23">
        <f t="shared" si="174"/>
        <v>0</v>
      </c>
      <c r="BE290" s="23">
        <f t="shared" si="174"/>
        <v>0</v>
      </c>
      <c r="BF290" s="23">
        <f t="shared" si="174"/>
        <v>0</v>
      </c>
      <c r="BG290" s="23">
        <f t="shared" si="174"/>
        <v>0</v>
      </c>
      <c r="BH290" s="23">
        <f t="shared" si="174"/>
        <v>0</v>
      </c>
      <c r="BI290" s="23">
        <f t="shared" si="174"/>
        <v>0</v>
      </c>
      <c r="BJ290" s="23">
        <f t="shared" si="174"/>
        <v>0</v>
      </c>
      <c r="BK290" s="23">
        <f t="shared" si="174"/>
        <v>0</v>
      </c>
      <c r="BL290" s="23">
        <f t="shared" si="174"/>
        <v>0</v>
      </c>
      <c r="BM290" s="23">
        <f t="shared" si="174"/>
        <v>0</v>
      </c>
      <c r="BN290" s="23">
        <f t="shared" si="174"/>
        <v>0</v>
      </c>
      <c r="BO290" s="23">
        <f t="shared" si="174"/>
        <v>0</v>
      </c>
      <c r="BP290" s="23">
        <f t="shared" si="174"/>
        <v>0</v>
      </c>
      <c r="BQ290" s="23">
        <f t="shared" si="174"/>
        <v>0</v>
      </c>
      <c r="BR290" s="23">
        <f t="shared" si="174"/>
        <v>0</v>
      </c>
      <c r="BS290" s="23">
        <f t="shared" si="174"/>
        <v>0</v>
      </c>
    </row>
    <row r="291" spans="2:71" x14ac:dyDescent="0.3">
      <c r="B291" s="24" t="str">
        <f t="shared" si="145"/>
        <v>Retire TY GR and CR</v>
      </c>
      <c r="C291" s="23">
        <f t="shared" ref="C291:D297" si="175">C81+C123+C165+C207+C249</f>
        <v>6636.6208224293796</v>
      </c>
      <c r="D291" s="23">
        <f t="shared" si="175"/>
        <v>6563.811490000001</v>
      </c>
      <c r="E291" s="23">
        <f t="shared" ref="E291:BP291" si="176">E81+E123+E165+E207+E249</f>
        <v>47116.955643999994</v>
      </c>
      <c r="F291" s="23">
        <f t="shared" si="176"/>
        <v>123397.87332260002</v>
      </c>
      <c r="G291" s="23">
        <f t="shared" si="176"/>
        <v>264658.27991866489</v>
      </c>
      <c r="H291" s="23">
        <f t="shared" si="176"/>
        <v>419997.35379413154</v>
      </c>
      <c r="I291" s="23">
        <f t="shared" si="176"/>
        <v>556047.11592772463</v>
      </c>
      <c r="J291" s="23">
        <f t="shared" si="176"/>
        <v>585232.609434293</v>
      </c>
      <c r="K291" s="23">
        <f t="shared" si="176"/>
        <v>603901.48276056198</v>
      </c>
      <c r="L291" s="23">
        <f t="shared" si="176"/>
        <v>600382.37364700751</v>
      </c>
      <c r="M291" s="23">
        <f t="shared" si="176"/>
        <v>586600.99874572305</v>
      </c>
      <c r="N291" s="23">
        <f t="shared" si="176"/>
        <v>578459.52319582389</v>
      </c>
      <c r="O291" s="23">
        <f t="shared" si="176"/>
        <v>607740.09722259094</v>
      </c>
      <c r="P291" s="23">
        <f t="shared" si="176"/>
        <v>642133.55412169301</v>
      </c>
      <c r="Q291" s="23">
        <f t="shared" si="176"/>
        <v>664622.30728170823</v>
      </c>
      <c r="R291" s="23">
        <f t="shared" si="176"/>
        <v>665054.2777285151</v>
      </c>
      <c r="S291" s="23">
        <f t="shared" si="176"/>
        <v>652984.925533375</v>
      </c>
      <c r="T291" s="23">
        <f t="shared" si="176"/>
        <v>641667.737363177</v>
      </c>
      <c r="U291" s="23">
        <f t="shared" si="176"/>
        <v>635565.62391842797</v>
      </c>
      <c r="V291" s="23">
        <f t="shared" si="176"/>
        <v>684083.56125675386</v>
      </c>
      <c r="W291" s="23">
        <f t="shared" si="176"/>
        <v>736604.7491913886</v>
      </c>
      <c r="X291" s="23">
        <f t="shared" si="176"/>
        <v>766744.35911116237</v>
      </c>
      <c r="Y291" s="23">
        <f t="shared" si="176"/>
        <v>771864.24105459242</v>
      </c>
      <c r="Z291" s="23">
        <f t="shared" si="176"/>
        <v>757048.03868390503</v>
      </c>
      <c r="AA291" s="23">
        <f t="shared" si="176"/>
        <v>744507.89213143487</v>
      </c>
      <c r="AB291" s="23">
        <f t="shared" si="176"/>
        <v>740785.81777274515</v>
      </c>
      <c r="AC291" s="23">
        <f t="shared" si="176"/>
        <v>736374.0636504601</v>
      </c>
      <c r="AD291" s="23">
        <f t="shared" si="176"/>
        <v>738486.54491244699</v>
      </c>
      <c r="AE291" s="23">
        <f t="shared" si="176"/>
        <v>669087.23905734427</v>
      </c>
      <c r="AF291" s="23">
        <f t="shared" si="176"/>
        <v>655893.38649463386</v>
      </c>
      <c r="AG291" s="23">
        <f t="shared" si="176"/>
        <v>633312.53615018795</v>
      </c>
      <c r="AH291" s="23">
        <f t="shared" si="176"/>
        <v>54267.399203765075</v>
      </c>
      <c r="AI291" s="23">
        <f t="shared" si="176"/>
        <v>44165.246319619466</v>
      </c>
      <c r="AJ291" s="23">
        <f t="shared" si="176"/>
        <v>39718.543973302483</v>
      </c>
      <c r="AK291" s="23">
        <f t="shared" si="176"/>
        <v>34374.485833302475</v>
      </c>
      <c r="AL291" s="23">
        <f t="shared" si="176"/>
        <v>32695.229504858184</v>
      </c>
      <c r="AM291" s="23">
        <f t="shared" si="176"/>
        <v>32613.127455929956</v>
      </c>
      <c r="AN291" s="23">
        <f t="shared" si="176"/>
        <v>28797.75894592996</v>
      </c>
      <c r="AO291" s="23">
        <f t="shared" si="176"/>
        <v>24463.534560487959</v>
      </c>
      <c r="AP291" s="23">
        <f t="shared" si="176"/>
        <v>21996.753266995322</v>
      </c>
      <c r="AQ291" s="23">
        <f t="shared" si="176"/>
        <v>20583.328266995322</v>
      </c>
      <c r="AR291" s="23">
        <f t="shared" si="176"/>
        <v>17525.941471877406</v>
      </c>
      <c r="AS291" s="23">
        <f t="shared" si="176"/>
        <v>10366.481681604002</v>
      </c>
      <c r="AT291" s="23">
        <f t="shared" si="176"/>
        <v>9048.738912406503</v>
      </c>
      <c r="AU291" s="23">
        <f t="shared" si="176"/>
        <v>4872.9023124065079</v>
      </c>
      <c r="AV291" s="23">
        <f t="shared" si="176"/>
        <v>4421.339685671509</v>
      </c>
      <c r="AW291" s="23">
        <f t="shared" si="176"/>
        <v>3999.6751991911278</v>
      </c>
      <c r="AX291" s="23">
        <f t="shared" si="176"/>
        <v>3488.9891991911281</v>
      </c>
      <c r="AY291" s="23">
        <f t="shared" si="176"/>
        <v>253.40599919112643</v>
      </c>
      <c r="AZ291" s="23">
        <f t="shared" si="176"/>
        <v>5.7609301265000015E-3</v>
      </c>
      <c r="BA291" s="23">
        <f t="shared" si="176"/>
        <v>0</v>
      </c>
      <c r="BB291" s="23">
        <f t="shared" si="176"/>
        <v>0</v>
      </c>
      <c r="BC291" s="23">
        <f t="shared" si="176"/>
        <v>0</v>
      </c>
      <c r="BD291" s="23">
        <f t="shared" si="176"/>
        <v>0</v>
      </c>
      <c r="BE291" s="23">
        <f t="shared" si="176"/>
        <v>0</v>
      </c>
      <c r="BF291" s="23">
        <f t="shared" si="176"/>
        <v>0</v>
      </c>
      <c r="BG291" s="23">
        <f t="shared" si="176"/>
        <v>0</v>
      </c>
      <c r="BH291" s="23">
        <f t="shared" si="176"/>
        <v>0</v>
      </c>
      <c r="BI291" s="23">
        <f t="shared" si="176"/>
        <v>0</v>
      </c>
      <c r="BJ291" s="23">
        <f t="shared" si="176"/>
        <v>0</v>
      </c>
      <c r="BK291" s="23">
        <f t="shared" si="176"/>
        <v>0</v>
      </c>
      <c r="BL291" s="23">
        <f t="shared" si="176"/>
        <v>0</v>
      </c>
      <c r="BM291" s="23">
        <f t="shared" si="176"/>
        <v>0</v>
      </c>
      <c r="BN291" s="23">
        <f t="shared" si="176"/>
        <v>0</v>
      </c>
      <c r="BO291" s="23">
        <f t="shared" si="176"/>
        <v>0</v>
      </c>
      <c r="BP291" s="23">
        <f t="shared" si="176"/>
        <v>0</v>
      </c>
      <c r="BQ291" s="23">
        <f>BQ81+BQ123+BQ165+BQ207+BQ249</f>
        <v>0</v>
      </c>
      <c r="BR291" s="23">
        <f>BR81+BR123+BR165+BR207+BR249</f>
        <v>0</v>
      </c>
      <c r="BS291" s="23">
        <f>BS81+BS123+BS165+BS207+BS249</f>
        <v>0</v>
      </c>
    </row>
    <row r="292" spans="2:71" x14ac:dyDescent="0.3">
      <c r="B292" s="24" t="str">
        <f t="shared" si="145"/>
        <v>Retire TY GR CR and MC4</v>
      </c>
      <c r="C292" s="23">
        <f t="shared" si="175"/>
        <v>6576.58644417084</v>
      </c>
      <c r="D292" s="23">
        <f t="shared" si="175"/>
        <v>5702.0838900000008</v>
      </c>
      <c r="E292" s="23">
        <f t="shared" ref="E292:R292" si="177">E82+E124+E166+E208+E250</f>
        <v>34406.793843999993</v>
      </c>
      <c r="F292" s="23">
        <f t="shared" si="177"/>
        <v>101915.90192260001</v>
      </c>
      <c r="G292" s="23">
        <f t="shared" si="177"/>
        <v>266274.90210344753</v>
      </c>
      <c r="H292" s="23">
        <f t="shared" si="177"/>
        <v>440961.4357166859</v>
      </c>
      <c r="I292" s="23">
        <f t="shared" si="177"/>
        <v>565222.96185196307</v>
      </c>
      <c r="J292" s="23">
        <f t="shared" si="177"/>
        <v>561403.86532847502</v>
      </c>
      <c r="K292" s="23">
        <f t="shared" si="177"/>
        <v>553009.01209705789</v>
      </c>
      <c r="L292" s="23">
        <f t="shared" si="177"/>
        <v>581349.99988740473</v>
      </c>
      <c r="M292" s="23">
        <f t="shared" si="177"/>
        <v>614089.15039318323</v>
      </c>
      <c r="N292" s="23">
        <f t="shared" si="177"/>
        <v>634098.66048058821</v>
      </c>
      <c r="O292" s="23">
        <f t="shared" si="177"/>
        <v>628166.5087868555</v>
      </c>
      <c r="P292" s="23">
        <f t="shared" si="177"/>
        <v>611615.0307165588</v>
      </c>
      <c r="Q292" s="23">
        <f t="shared" si="177"/>
        <v>596295.06781292323</v>
      </c>
      <c r="R292" s="23">
        <f t="shared" si="177"/>
        <v>593394.69061403954</v>
      </c>
      <c r="S292" s="23">
        <f t="shared" ref="S292:BS292" si="178">S82+S124+S166+S208+S250</f>
        <v>632903.84616351721</v>
      </c>
      <c r="T292" s="23">
        <f t="shared" si="178"/>
        <v>675787.67412392667</v>
      </c>
      <c r="U292" s="23">
        <f t="shared" si="178"/>
        <v>701709.77586720814</v>
      </c>
      <c r="V292" s="23">
        <f t="shared" si="178"/>
        <v>706811.22262586327</v>
      </c>
      <c r="W292" s="23">
        <f t="shared" si="178"/>
        <v>697376.64374463086</v>
      </c>
      <c r="X292" s="23">
        <f t="shared" si="178"/>
        <v>682465.78354253946</v>
      </c>
      <c r="Y292" s="23">
        <f t="shared" si="178"/>
        <v>684658.54930226004</v>
      </c>
      <c r="Z292" s="23">
        <f t="shared" si="178"/>
        <v>731645.0406293202</v>
      </c>
      <c r="AA292" s="23">
        <f t="shared" si="178"/>
        <v>783553.55455153482</v>
      </c>
      <c r="AB292" s="23">
        <f t="shared" si="178"/>
        <v>818809.46038914565</v>
      </c>
      <c r="AC292" s="23">
        <f t="shared" si="178"/>
        <v>808188.35787531757</v>
      </c>
      <c r="AD292" s="23">
        <f t="shared" si="178"/>
        <v>786925.23934980528</v>
      </c>
      <c r="AE292" s="23">
        <f t="shared" si="178"/>
        <v>692065.45961263147</v>
      </c>
      <c r="AF292" s="23">
        <f t="shared" si="178"/>
        <v>664891.30498703325</v>
      </c>
      <c r="AG292" s="23">
        <f t="shared" si="178"/>
        <v>637739.14561188361</v>
      </c>
      <c r="AH292" s="23">
        <f t="shared" si="178"/>
        <v>53253.428048935515</v>
      </c>
      <c r="AI292" s="23">
        <f t="shared" si="178"/>
        <v>44165.243198935503</v>
      </c>
      <c r="AJ292" s="23">
        <f t="shared" si="178"/>
        <v>39718.54085261852</v>
      </c>
      <c r="AK292" s="23">
        <f t="shared" si="178"/>
        <v>34374.482712618512</v>
      </c>
      <c r="AL292" s="23">
        <f t="shared" si="178"/>
        <v>32695.226384174224</v>
      </c>
      <c r="AM292" s="23">
        <f t="shared" si="178"/>
        <v>32613.124335245997</v>
      </c>
      <c r="AN292" s="23">
        <f t="shared" si="178"/>
        <v>28797.755825246</v>
      </c>
      <c r="AO292" s="23">
        <f t="shared" si="178"/>
        <v>24463.531439803999</v>
      </c>
      <c r="AP292" s="23">
        <f t="shared" si="178"/>
        <v>21996.750146311362</v>
      </c>
      <c r="AQ292" s="23">
        <f t="shared" si="178"/>
        <v>20583.325146311363</v>
      </c>
      <c r="AR292" s="23">
        <f t="shared" si="178"/>
        <v>17525.938351193447</v>
      </c>
      <c r="AS292" s="23">
        <f t="shared" si="178"/>
        <v>10366.478560920043</v>
      </c>
      <c r="AT292" s="23">
        <f t="shared" si="178"/>
        <v>9048.7357917225436</v>
      </c>
      <c r="AU292" s="23">
        <f t="shared" si="178"/>
        <v>4872.8991917225476</v>
      </c>
      <c r="AV292" s="23">
        <f t="shared" si="178"/>
        <v>4421.3365649875486</v>
      </c>
      <c r="AW292" s="23">
        <f t="shared" si="178"/>
        <v>3999.672078507168</v>
      </c>
      <c r="AX292" s="23">
        <f t="shared" si="178"/>
        <v>3488.9860785071683</v>
      </c>
      <c r="AY292" s="23">
        <f t="shared" si="178"/>
        <v>253.40287850716643</v>
      </c>
      <c r="AZ292" s="23">
        <f t="shared" si="178"/>
        <v>2.6402461665000015E-3</v>
      </c>
      <c r="BA292" s="23">
        <f t="shared" si="178"/>
        <v>0</v>
      </c>
      <c r="BB292" s="23">
        <f t="shared" si="178"/>
        <v>0</v>
      </c>
      <c r="BC292" s="23">
        <f t="shared" si="178"/>
        <v>0</v>
      </c>
      <c r="BD292" s="23">
        <f t="shared" si="178"/>
        <v>0</v>
      </c>
      <c r="BE292" s="23">
        <f t="shared" si="178"/>
        <v>0</v>
      </c>
      <c r="BF292" s="23">
        <f t="shared" si="178"/>
        <v>0</v>
      </c>
      <c r="BG292" s="23">
        <f t="shared" si="178"/>
        <v>0</v>
      </c>
      <c r="BH292" s="23">
        <f t="shared" si="178"/>
        <v>0</v>
      </c>
      <c r="BI292" s="23">
        <f t="shared" si="178"/>
        <v>0</v>
      </c>
      <c r="BJ292" s="23">
        <f t="shared" si="178"/>
        <v>0</v>
      </c>
      <c r="BK292" s="23">
        <f t="shared" si="178"/>
        <v>0</v>
      </c>
      <c r="BL292" s="23">
        <f t="shared" si="178"/>
        <v>0</v>
      </c>
      <c r="BM292" s="23">
        <f t="shared" si="178"/>
        <v>0</v>
      </c>
      <c r="BN292" s="23">
        <f t="shared" si="178"/>
        <v>0</v>
      </c>
      <c r="BO292" s="23">
        <f t="shared" si="178"/>
        <v>0</v>
      </c>
      <c r="BP292" s="23">
        <f t="shared" si="178"/>
        <v>0</v>
      </c>
      <c r="BQ292" s="23">
        <f t="shared" si="178"/>
        <v>0</v>
      </c>
      <c r="BR292" s="23">
        <f t="shared" si="178"/>
        <v>0</v>
      </c>
      <c r="BS292" s="23">
        <f t="shared" si="178"/>
        <v>0</v>
      </c>
    </row>
    <row r="293" spans="2:71" x14ac:dyDescent="0.3">
      <c r="B293" s="24" t="str">
        <f t="shared" si="145"/>
        <v>Retire TY GR CR and TC1</v>
      </c>
      <c r="C293" s="23">
        <f t="shared" si="175"/>
        <v>6826.9946947868375</v>
      </c>
      <c r="D293" s="23">
        <f t="shared" si="175"/>
        <v>6563.811490000001</v>
      </c>
      <c r="E293" s="23">
        <f t="shared" ref="E293:R293" si="179">E83+E125+E167+E209+E251</f>
        <v>47116.955643999994</v>
      </c>
      <c r="F293" s="23">
        <f t="shared" si="179"/>
        <v>126388.82532260001</v>
      </c>
      <c r="G293" s="23">
        <f t="shared" si="179"/>
        <v>299680.47300557478</v>
      </c>
      <c r="H293" s="23">
        <f t="shared" si="179"/>
        <v>482044.96751838049</v>
      </c>
      <c r="I293" s="23">
        <f t="shared" si="179"/>
        <v>601622.85111580603</v>
      </c>
      <c r="J293" s="23">
        <f t="shared" si="179"/>
        <v>596363.94092003512</v>
      </c>
      <c r="K293" s="23">
        <f t="shared" si="179"/>
        <v>580934.26969680935</v>
      </c>
      <c r="L293" s="23">
        <f t="shared" si="179"/>
        <v>573099.38816630712</v>
      </c>
      <c r="M293" s="23">
        <f t="shared" si="179"/>
        <v>602831.37901809718</v>
      </c>
      <c r="N293" s="23">
        <f t="shared" si="179"/>
        <v>634805.45886500215</v>
      </c>
      <c r="O293" s="23">
        <f t="shared" si="179"/>
        <v>653779.49156389188</v>
      </c>
      <c r="P293" s="23">
        <f t="shared" si="179"/>
        <v>648569.24505363696</v>
      </c>
      <c r="Q293" s="23">
        <f t="shared" si="179"/>
        <v>631604.90541295079</v>
      </c>
      <c r="R293" s="23">
        <f t="shared" si="179"/>
        <v>627113.72318512434</v>
      </c>
      <c r="S293" s="23">
        <f t="shared" ref="S293:BS293" si="180">S83+S125+S167+S209+S251</f>
        <v>665618.10737161874</v>
      </c>
      <c r="T293" s="23">
        <f t="shared" si="180"/>
        <v>708080.53893128387</v>
      </c>
      <c r="U293" s="23">
        <f t="shared" si="180"/>
        <v>733592.63203264063</v>
      </c>
      <c r="V293" s="23">
        <f t="shared" si="180"/>
        <v>735613.55410508963</v>
      </c>
      <c r="W293" s="23">
        <f t="shared" si="180"/>
        <v>722938.07798924635</v>
      </c>
      <c r="X293" s="23">
        <f t="shared" si="180"/>
        <v>707607.06306092185</v>
      </c>
      <c r="Y293" s="23">
        <f t="shared" si="180"/>
        <v>703130.97789968387</v>
      </c>
      <c r="Z293" s="23">
        <f t="shared" si="180"/>
        <v>734395.19643635873</v>
      </c>
      <c r="AA293" s="23">
        <f t="shared" si="180"/>
        <v>769447.47143346036</v>
      </c>
      <c r="AB293" s="23">
        <f t="shared" si="180"/>
        <v>792409.93156123941</v>
      </c>
      <c r="AC293" s="23">
        <f t="shared" si="180"/>
        <v>777840.3578224302</v>
      </c>
      <c r="AD293" s="23">
        <f t="shared" si="180"/>
        <v>757152.11962830042</v>
      </c>
      <c r="AE293" s="23">
        <f t="shared" si="180"/>
        <v>672654.8001708372</v>
      </c>
      <c r="AF293" s="23">
        <f t="shared" si="180"/>
        <v>666989.5789068453</v>
      </c>
      <c r="AG293" s="23">
        <f t="shared" si="180"/>
        <v>651379.7456560008</v>
      </c>
      <c r="AH293" s="23">
        <f t="shared" si="180"/>
        <v>49192.463203765074</v>
      </c>
      <c r="AI293" s="23">
        <f t="shared" si="180"/>
        <v>39364.308319619464</v>
      </c>
      <c r="AJ293" s="23">
        <f t="shared" si="180"/>
        <v>35532.67197330248</v>
      </c>
      <c r="AK293" s="23">
        <f t="shared" si="180"/>
        <v>34113.952033302478</v>
      </c>
      <c r="AL293" s="23">
        <f t="shared" si="180"/>
        <v>32695.229983302484</v>
      </c>
      <c r="AM293" s="23">
        <f t="shared" si="180"/>
        <v>32613.127934374257</v>
      </c>
      <c r="AN293" s="23">
        <f t="shared" si="180"/>
        <v>28797.759424374261</v>
      </c>
      <c r="AO293" s="23">
        <f t="shared" si="180"/>
        <v>24463.535038932259</v>
      </c>
      <c r="AP293" s="23">
        <f t="shared" si="180"/>
        <v>21996.753745439622</v>
      </c>
      <c r="AQ293" s="23">
        <f t="shared" si="180"/>
        <v>20583.328745439623</v>
      </c>
      <c r="AR293" s="23">
        <f t="shared" si="180"/>
        <v>17525.941950321707</v>
      </c>
      <c r="AS293" s="23">
        <f t="shared" si="180"/>
        <v>10366.482160048303</v>
      </c>
      <c r="AT293" s="23">
        <f t="shared" si="180"/>
        <v>9048.7393908508038</v>
      </c>
      <c r="AU293" s="23">
        <f t="shared" si="180"/>
        <v>4872.9027908508078</v>
      </c>
      <c r="AV293" s="23">
        <f t="shared" si="180"/>
        <v>4421.3401641158089</v>
      </c>
      <c r="AW293" s="23">
        <f t="shared" si="180"/>
        <v>3999.6756776354277</v>
      </c>
      <c r="AX293" s="23">
        <f t="shared" si="180"/>
        <v>3488.9896776354281</v>
      </c>
      <c r="AY293" s="23">
        <f t="shared" si="180"/>
        <v>253.40647763542643</v>
      </c>
      <c r="AZ293" s="23">
        <f t="shared" si="180"/>
        <v>6.2393744265000018E-3</v>
      </c>
      <c r="BA293" s="23">
        <f t="shared" si="180"/>
        <v>0</v>
      </c>
      <c r="BB293" s="23">
        <f t="shared" si="180"/>
        <v>0</v>
      </c>
      <c r="BC293" s="23">
        <f t="shared" si="180"/>
        <v>0</v>
      </c>
      <c r="BD293" s="23">
        <f t="shared" si="180"/>
        <v>0</v>
      </c>
      <c r="BE293" s="23">
        <f t="shared" si="180"/>
        <v>0</v>
      </c>
      <c r="BF293" s="23">
        <f t="shared" si="180"/>
        <v>0</v>
      </c>
      <c r="BG293" s="23">
        <f t="shared" si="180"/>
        <v>0</v>
      </c>
      <c r="BH293" s="23">
        <f t="shared" si="180"/>
        <v>0</v>
      </c>
      <c r="BI293" s="23">
        <f t="shared" si="180"/>
        <v>0</v>
      </c>
      <c r="BJ293" s="23">
        <f t="shared" si="180"/>
        <v>0</v>
      </c>
      <c r="BK293" s="23">
        <f t="shared" si="180"/>
        <v>0</v>
      </c>
      <c r="BL293" s="23">
        <f t="shared" si="180"/>
        <v>0</v>
      </c>
      <c r="BM293" s="23">
        <f t="shared" si="180"/>
        <v>0</v>
      </c>
      <c r="BN293" s="23">
        <f t="shared" si="180"/>
        <v>0</v>
      </c>
      <c r="BO293" s="23">
        <f t="shared" si="180"/>
        <v>0</v>
      </c>
      <c r="BP293" s="23">
        <f t="shared" si="180"/>
        <v>0</v>
      </c>
      <c r="BQ293" s="23">
        <f t="shared" si="180"/>
        <v>0</v>
      </c>
      <c r="BR293" s="23">
        <f t="shared" si="180"/>
        <v>0</v>
      </c>
      <c r="BS293" s="23">
        <f t="shared" si="180"/>
        <v>0</v>
      </c>
    </row>
    <row r="294" spans="2:71" x14ac:dyDescent="0.3">
      <c r="B294" s="24" t="str">
        <f t="shared" si="145"/>
        <v>Retire TY GR CR and GH4</v>
      </c>
      <c r="C294" s="23">
        <f t="shared" si="175"/>
        <v>6753.9011639626569</v>
      </c>
      <c r="D294" s="23">
        <f t="shared" si="175"/>
        <v>6441.5002900000009</v>
      </c>
      <c r="E294" s="23">
        <f t="shared" ref="E294:R294" si="181">E84+E126+E168+E210+E252</f>
        <v>46589.768543999991</v>
      </c>
      <c r="F294" s="23">
        <f t="shared" si="181"/>
        <v>124771.47422260001</v>
      </c>
      <c r="G294" s="23">
        <f t="shared" si="181"/>
        <v>295105.82749217894</v>
      </c>
      <c r="H294" s="23">
        <f t="shared" si="181"/>
        <v>476130.28476962686</v>
      </c>
      <c r="I294" s="23">
        <f t="shared" si="181"/>
        <v>586627.74165904301</v>
      </c>
      <c r="J294" s="23">
        <f t="shared" si="181"/>
        <v>581201.33915184159</v>
      </c>
      <c r="K294" s="23">
        <f t="shared" si="181"/>
        <v>571058.15392140788</v>
      </c>
      <c r="L294" s="23">
        <f t="shared" si="181"/>
        <v>597419.67276682006</v>
      </c>
      <c r="M294" s="23">
        <f t="shared" si="181"/>
        <v>628197.84874705388</v>
      </c>
      <c r="N294" s="23">
        <f t="shared" si="181"/>
        <v>646246.08576531312</v>
      </c>
      <c r="O294" s="23">
        <f t="shared" si="181"/>
        <v>638571.19286502199</v>
      </c>
      <c r="P294" s="23">
        <f t="shared" si="181"/>
        <v>620244.22916088416</v>
      </c>
      <c r="Q294" s="23">
        <f t="shared" si="181"/>
        <v>602553.29032712791</v>
      </c>
      <c r="R294" s="23">
        <f t="shared" si="181"/>
        <v>596645.88146429753</v>
      </c>
      <c r="S294" s="23">
        <f t="shared" ref="S294:BS294" si="182">S84+S126+S168+S210+S252</f>
        <v>633611.16182310204</v>
      </c>
      <c r="T294" s="23">
        <f t="shared" si="182"/>
        <v>675124.15949928458</v>
      </c>
      <c r="U294" s="23">
        <f t="shared" si="182"/>
        <v>700462.61031467689</v>
      </c>
      <c r="V294" s="23">
        <f t="shared" si="182"/>
        <v>704222.40432873624</v>
      </c>
      <c r="W294" s="23">
        <f t="shared" si="182"/>
        <v>693523.17838187073</v>
      </c>
      <c r="X294" s="23">
        <f t="shared" si="182"/>
        <v>685556.53881206317</v>
      </c>
      <c r="Y294" s="23">
        <f t="shared" si="182"/>
        <v>734931.35565947101</v>
      </c>
      <c r="Z294" s="23">
        <f t="shared" si="182"/>
        <v>783160.80534735892</v>
      </c>
      <c r="AA294" s="23">
        <f t="shared" si="182"/>
        <v>815517.94797932322</v>
      </c>
      <c r="AB294" s="23">
        <f t="shared" si="182"/>
        <v>813304.9743244641</v>
      </c>
      <c r="AC294" s="23">
        <f t="shared" si="182"/>
        <v>783842.19277457695</v>
      </c>
      <c r="AD294" s="23">
        <f t="shared" si="182"/>
        <v>761866.34560026252</v>
      </c>
      <c r="AE294" s="23">
        <f t="shared" si="182"/>
        <v>685984.85166802688</v>
      </c>
      <c r="AF294" s="23">
        <f t="shared" si="182"/>
        <v>659057.33864905837</v>
      </c>
      <c r="AG294" s="23">
        <f t="shared" si="182"/>
        <v>629611.24960200582</v>
      </c>
      <c r="AH294" s="23">
        <f t="shared" si="182"/>
        <v>45827.429603765078</v>
      </c>
      <c r="AI294" s="23">
        <f t="shared" si="182"/>
        <v>36043.782819619468</v>
      </c>
      <c r="AJ294" s="23">
        <f t="shared" si="182"/>
        <v>31915.585673302485</v>
      </c>
      <c r="AK294" s="23">
        <f t="shared" si="182"/>
        <v>26890.032633302475</v>
      </c>
      <c r="AL294" s="23">
        <f t="shared" si="182"/>
        <v>25529.283504858184</v>
      </c>
      <c r="AM294" s="23">
        <f t="shared" si="182"/>
        <v>25765.688555929955</v>
      </c>
      <c r="AN294" s="23">
        <f t="shared" si="182"/>
        <v>22268.826245929959</v>
      </c>
      <c r="AO294" s="23">
        <f t="shared" si="182"/>
        <v>18253.10896048796</v>
      </c>
      <c r="AP294" s="23">
        <f t="shared" si="182"/>
        <v>16104.834766995322</v>
      </c>
      <c r="AQ294" s="23">
        <f t="shared" si="182"/>
        <v>15340.727566995323</v>
      </c>
      <c r="AR294" s="23">
        <f t="shared" si="182"/>
        <v>12690.823466995322</v>
      </c>
      <c r="AS294" s="23">
        <f t="shared" si="182"/>
        <v>10366.481989175318</v>
      </c>
      <c r="AT294" s="23">
        <f t="shared" si="182"/>
        <v>9048.7392199778187</v>
      </c>
      <c r="AU294" s="23">
        <f t="shared" si="182"/>
        <v>4872.9026199778236</v>
      </c>
      <c r="AV294" s="23">
        <f t="shared" si="182"/>
        <v>4421.3399932428247</v>
      </c>
      <c r="AW294" s="23">
        <f t="shared" si="182"/>
        <v>3999.675506762444</v>
      </c>
      <c r="AX294" s="23">
        <f t="shared" si="182"/>
        <v>3488.9895067624443</v>
      </c>
      <c r="AY294" s="23">
        <f t="shared" si="182"/>
        <v>253.40630676244243</v>
      </c>
      <c r="AZ294" s="23">
        <f t="shared" si="182"/>
        <v>6.0685014425000015E-3</v>
      </c>
      <c r="BA294" s="23">
        <f t="shared" si="182"/>
        <v>0</v>
      </c>
      <c r="BB294" s="23">
        <f t="shared" si="182"/>
        <v>0</v>
      </c>
      <c r="BC294" s="23">
        <f t="shared" si="182"/>
        <v>0</v>
      </c>
      <c r="BD294" s="23">
        <f t="shared" si="182"/>
        <v>0</v>
      </c>
      <c r="BE294" s="23">
        <f t="shared" si="182"/>
        <v>0</v>
      </c>
      <c r="BF294" s="23">
        <f t="shared" si="182"/>
        <v>0</v>
      </c>
      <c r="BG294" s="23">
        <f t="shared" si="182"/>
        <v>0</v>
      </c>
      <c r="BH294" s="23">
        <f t="shared" si="182"/>
        <v>0</v>
      </c>
      <c r="BI294" s="23">
        <f t="shared" si="182"/>
        <v>0</v>
      </c>
      <c r="BJ294" s="23">
        <f t="shared" si="182"/>
        <v>0</v>
      </c>
      <c r="BK294" s="23">
        <f t="shared" si="182"/>
        <v>0</v>
      </c>
      <c r="BL294" s="23">
        <f t="shared" si="182"/>
        <v>0</v>
      </c>
      <c r="BM294" s="23">
        <f t="shared" si="182"/>
        <v>0</v>
      </c>
      <c r="BN294" s="23">
        <f t="shared" si="182"/>
        <v>0</v>
      </c>
      <c r="BO294" s="23">
        <f t="shared" si="182"/>
        <v>0</v>
      </c>
      <c r="BP294" s="23">
        <f t="shared" si="182"/>
        <v>0</v>
      </c>
      <c r="BQ294" s="23">
        <f t="shared" si="182"/>
        <v>0</v>
      </c>
      <c r="BR294" s="23">
        <f t="shared" si="182"/>
        <v>0</v>
      </c>
      <c r="BS294" s="23">
        <f t="shared" si="182"/>
        <v>0</v>
      </c>
    </row>
    <row r="295" spans="2:71" x14ac:dyDescent="0.3">
      <c r="B295" s="24" t="str">
        <f t="shared" si="145"/>
        <v>Retire TY GR CR and MC3</v>
      </c>
      <c r="C295" s="23">
        <f t="shared" si="175"/>
        <v>6693.2386048248945</v>
      </c>
      <c r="D295" s="23">
        <f t="shared" si="175"/>
        <v>6563.811490000001</v>
      </c>
      <c r="E295" s="23">
        <f t="shared" ref="E295:R295" si="183">E85+E127+E169+E211+E253</f>
        <v>46362.934143999992</v>
      </c>
      <c r="F295" s="23">
        <f t="shared" si="183"/>
        <v>125041.80532260002</v>
      </c>
      <c r="G295" s="23">
        <f t="shared" si="183"/>
        <v>296159.9276686649</v>
      </c>
      <c r="H295" s="23">
        <f t="shared" si="183"/>
        <v>473852.14338788157</v>
      </c>
      <c r="I295" s="23">
        <f t="shared" si="183"/>
        <v>584729.96737484669</v>
      </c>
      <c r="J295" s="23">
        <f t="shared" si="183"/>
        <v>577858.90666642133</v>
      </c>
      <c r="K295" s="23">
        <f t="shared" si="183"/>
        <v>563080.43415630586</v>
      </c>
      <c r="L295" s="23">
        <f t="shared" si="183"/>
        <v>555767.37738389522</v>
      </c>
      <c r="M295" s="23">
        <f t="shared" si="183"/>
        <v>585945.10968462634</v>
      </c>
      <c r="N295" s="23">
        <f t="shared" si="183"/>
        <v>618323.61932421545</v>
      </c>
      <c r="O295" s="23">
        <f t="shared" si="183"/>
        <v>637710.98851552058</v>
      </c>
      <c r="P295" s="23">
        <f t="shared" si="183"/>
        <v>632923.50803132087</v>
      </c>
      <c r="Q295" s="23">
        <f t="shared" si="183"/>
        <v>616387.16794649872</v>
      </c>
      <c r="R295" s="23">
        <f t="shared" si="183"/>
        <v>612325.05017828464</v>
      </c>
      <c r="S295" s="23">
        <f t="shared" ref="S295:BS295" si="184">S85+S127+S169+S211+S253</f>
        <v>651259.46969204512</v>
      </c>
      <c r="T295" s="23">
        <f t="shared" si="184"/>
        <v>694314.85814651684</v>
      </c>
      <c r="U295" s="23">
        <f t="shared" si="184"/>
        <v>720230.04380767944</v>
      </c>
      <c r="V295" s="23">
        <f t="shared" si="184"/>
        <v>724964.99887839286</v>
      </c>
      <c r="W295" s="23">
        <f t="shared" si="184"/>
        <v>715164.43991763121</v>
      </c>
      <c r="X295" s="23">
        <f t="shared" si="184"/>
        <v>699887.90981298301</v>
      </c>
      <c r="Y295" s="23">
        <f t="shared" si="184"/>
        <v>699471.81971966161</v>
      </c>
      <c r="Z295" s="23">
        <f t="shared" si="184"/>
        <v>730384.77869450732</v>
      </c>
      <c r="AA295" s="23">
        <f t="shared" si="184"/>
        <v>765099.88996300532</v>
      </c>
      <c r="AB295" s="23">
        <f t="shared" si="184"/>
        <v>787738.43206690159</v>
      </c>
      <c r="AC295" s="23">
        <f t="shared" si="184"/>
        <v>772857.11451486102</v>
      </c>
      <c r="AD295" s="23">
        <f t="shared" si="184"/>
        <v>752032.15428646596</v>
      </c>
      <c r="AE295" s="23">
        <f t="shared" si="184"/>
        <v>667402.41846700327</v>
      </c>
      <c r="AF295" s="23">
        <f t="shared" si="184"/>
        <v>661608.2478169956</v>
      </c>
      <c r="AG295" s="23">
        <f t="shared" si="184"/>
        <v>646508.15116436256</v>
      </c>
      <c r="AH295" s="23">
        <f t="shared" si="184"/>
        <v>44459.018203765074</v>
      </c>
      <c r="AI295" s="23">
        <f t="shared" si="184"/>
        <v>41752.331319619465</v>
      </c>
      <c r="AJ295" s="23">
        <f t="shared" si="184"/>
        <v>39718.546259619485</v>
      </c>
      <c r="AK295" s="23">
        <f t="shared" si="184"/>
        <v>34374.488119619476</v>
      </c>
      <c r="AL295" s="23">
        <f t="shared" si="184"/>
        <v>32695.231791175185</v>
      </c>
      <c r="AM295" s="23">
        <f t="shared" si="184"/>
        <v>32613.129742246958</v>
      </c>
      <c r="AN295" s="23">
        <f t="shared" si="184"/>
        <v>28797.761232246961</v>
      </c>
      <c r="AO295" s="23">
        <f t="shared" si="184"/>
        <v>24463.53684680496</v>
      </c>
      <c r="AP295" s="23">
        <f t="shared" si="184"/>
        <v>21996.755553312323</v>
      </c>
      <c r="AQ295" s="23">
        <f t="shared" si="184"/>
        <v>20583.330553312324</v>
      </c>
      <c r="AR295" s="23">
        <f t="shared" si="184"/>
        <v>17525.943758194408</v>
      </c>
      <c r="AS295" s="23">
        <f t="shared" si="184"/>
        <v>10366.483967921002</v>
      </c>
      <c r="AT295" s="23">
        <f t="shared" si="184"/>
        <v>9048.7411987235027</v>
      </c>
      <c r="AU295" s="23">
        <f t="shared" si="184"/>
        <v>4872.9045987235077</v>
      </c>
      <c r="AV295" s="23">
        <f t="shared" si="184"/>
        <v>4421.3419719885087</v>
      </c>
      <c r="AW295" s="23">
        <f t="shared" si="184"/>
        <v>3999.677485508128</v>
      </c>
      <c r="AX295" s="23">
        <f t="shared" si="184"/>
        <v>3488.9914855081283</v>
      </c>
      <c r="AY295" s="23">
        <f t="shared" si="184"/>
        <v>253.40828550812643</v>
      </c>
      <c r="AZ295" s="23">
        <f t="shared" si="184"/>
        <v>8.0472471265000019E-3</v>
      </c>
      <c r="BA295" s="23">
        <f t="shared" si="184"/>
        <v>0</v>
      </c>
      <c r="BB295" s="23">
        <f t="shared" si="184"/>
        <v>0</v>
      </c>
      <c r="BC295" s="23">
        <f t="shared" si="184"/>
        <v>0</v>
      </c>
      <c r="BD295" s="23">
        <f t="shared" si="184"/>
        <v>0</v>
      </c>
      <c r="BE295" s="23">
        <f t="shared" si="184"/>
        <v>0</v>
      </c>
      <c r="BF295" s="23">
        <f t="shared" si="184"/>
        <v>0</v>
      </c>
      <c r="BG295" s="23">
        <f t="shared" si="184"/>
        <v>0</v>
      </c>
      <c r="BH295" s="23">
        <f t="shared" si="184"/>
        <v>0</v>
      </c>
      <c r="BI295" s="23">
        <f t="shared" si="184"/>
        <v>0</v>
      </c>
      <c r="BJ295" s="23">
        <f t="shared" si="184"/>
        <v>0</v>
      </c>
      <c r="BK295" s="23">
        <f t="shared" si="184"/>
        <v>0</v>
      </c>
      <c r="BL295" s="23">
        <f t="shared" si="184"/>
        <v>0</v>
      </c>
      <c r="BM295" s="23">
        <f t="shared" si="184"/>
        <v>0</v>
      </c>
      <c r="BN295" s="23">
        <f t="shared" si="184"/>
        <v>0</v>
      </c>
      <c r="BO295" s="23">
        <f t="shared" si="184"/>
        <v>0</v>
      </c>
      <c r="BP295" s="23">
        <f t="shared" si="184"/>
        <v>0</v>
      </c>
      <c r="BQ295" s="23">
        <f t="shared" si="184"/>
        <v>0</v>
      </c>
      <c r="BR295" s="23">
        <f t="shared" si="184"/>
        <v>0</v>
      </c>
      <c r="BS295" s="23">
        <f t="shared" si="184"/>
        <v>0</v>
      </c>
    </row>
    <row r="296" spans="2:71" x14ac:dyDescent="0.3">
      <c r="B296" s="24" t="str">
        <f t="shared" si="145"/>
        <v>Retire TY GR CR and GH2</v>
      </c>
      <c r="C296" s="23">
        <f t="shared" si="175"/>
        <v>6764.9894760538809</v>
      </c>
      <c r="D296" s="23">
        <f t="shared" si="175"/>
        <v>6552.3448100000005</v>
      </c>
      <c r="E296" s="23">
        <f t="shared" ref="E296:R296" si="185">E86+E128+E170+E212+E254</f>
        <v>43606.010943999994</v>
      </c>
      <c r="F296" s="23">
        <f t="shared" si="185"/>
        <v>120324.27782260002</v>
      </c>
      <c r="G296" s="23">
        <f t="shared" si="185"/>
        <v>288755.0635570382</v>
      </c>
      <c r="H296" s="23">
        <f t="shared" si="185"/>
        <v>473839.60201467376</v>
      </c>
      <c r="I296" s="23">
        <f t="shared" si="185"/>
        <v>591280.35851928615</v>
      </c>
      <c r="J296" s="23">
        <f t="shared" si="185"/>
        <v>585505.69881590793</v>
      </c>
      <c r="K296" s="23">
        <f t="shared" si="185"/>
        <v>575045.76525377599</v>
      </c>
      <c r="L296" s="23">
        <f t="shared" si="185"/>
        <v>601143.64204427123</v>
      </c>
      <c r="M296" s="23">
        <f t="shared" si="185"/>
        <v>631733.44601721386</v>
      </c>
      <c r="N296" s="23">
        <f t="shared" si="185"/>
        <v>649629.10456520331</v>
      </c>
      <c r="O296" s="23">
        <f t="shared" si="185"/>
        <v>641804.04572600767</v>
      </c>
      <c r="P296" s="23">
        <f t="shared" si="185"/>
        <v>623326.7188464707</v>
      </c>
      <c r="Q296" s="23">
        <f t="shared" si="185"/>
        <v>605479.16799190268</v>
      </c>
      <c r="R296" s="23">
        <f t="shared" si="185"/>
        <v>599396.88284483808</v>
      </c>
      <c r="S296" s="23">
        <f t="shared" ref="S296:BS296" si="186">S86+S128+S170+S212+S254</f>
        <v>635978.5666017005</v>
      </c>
      <c r="T296" s="23">
        <f t="shared" si="186"/>
        <v>676908.39747669699</v>
      </c>
      <c r="U296" s="23">
        <f t="shared" si="186"/>
        <v>701911.34368728905</v>
      </c>
      <c r="V296" s="23">
        <f t="shared" si="186"/>
        <v>705577.43294201372</v>
      </c>
      <c r="W296" s="23">
        <f t="shared" si="186"/>
        <v>694785.09547843109</v>
      </c>
      <c r="X296" s="23">
        <f t="shared" si="186"/>
        <v>686726.60499203077</v>
      </c>
      <c r="Y296" s="23">
        <f t="shared" si="186"/>
        <v>736008.95240169298</v>
      </c>
      <c r="Z296" s="23">
        <f t="shared" si="186"/>
        <v>784144.11154217587</v>
      </c>
      <c r="AA296" s="23">
        <f t="shared" si="186"/>
        <v>816405.4994589464</v>
      </c>
      <c r="AB296" s="23">
        <f t="shared" si="186"/>
        <v>814096.00304984732</v>
      </c>
      <c r="AC296" s="23">
        <f t="shared" si="186"/>
        <v>784536.29426898307</v>
      </c>
      <c r="AD296" s="23">
        <f t="shared" si="186"/>
        <v>762467.83192560496</v>
      </c>
      <c r="AE296" s="23">
        <f t="shared" si="186"/>
        <v>686701.09509799234</v>
      </c>
      <c r="AF296" s="23">
        <f t="shared" si="186"/>
        <v>659692.86124774755</v>
      </c>
      <c r="AG296" s="23">
        <f t="shared" si="186"/>
        <v>630160.88681444665</v>
      </c>
      <c r="AH296" s="23">
        <f t="shared" si="186"/>
        <v>46517.386603765073</v>
      </c>
      <c r="AI296" s="23">
        <f t="shared" si="186"/>
        <v>36652.996719619463</v>
      </c>
      <c r="AJ296" s="23">
        <f t="shared" si="186"/>
        <v>32444.056473302484</v>
      </c>
      <c r="AK296" s="23">
        <f t="shared" si="186"/>
        <v>27337.761433302476</v>
      </c>
      <c r="AL296" s="23">
        <f t="shared" si="186"/>
        <v>25896.267204858184</v>
      </c>
      <c r="AM296" s="23">
        <f t="shared" si="186"/>
        <v>26051.927255929957</v>
      </c>
      <c r="AN296" s="23">
        <f t="shared" si="186"/>
        <v>22474.321845929961</v>
      </c>
      <c r="AO296" s="23">
        <f t="shared" si="186"/>
        <v>18377.858460487958</v>
      </c>
      <c r="AP296" s="23">
        <f t="shared" si="186"/>
        <v>16148.840266995321</v>
      </c>
      <c r="AQ296" s="23">
        <f t="shared" si="186"/>
        <v>14973.178366995322</v>
      </c>
      <c r="AR296" s="23">
        <f t="shared" si="186"/>
        <v>12153.554671877406</v>
      </c>
      <c r="AS296" s="23">
        <f t="shared" si="186"/>
        <v>5231.8588816040019</v>
      </c>
      <c r="AT296" s="23">
        <f t="shared" si="186"/>
        <v>4151.8782124065028</v>
      </c>
      <c r="AU296" s="23">
        <f t="shared" si="186"/>
        <v>213.80571240650806</v>
      </c>
      <c r="AV296" s="23">
        <f t="shared" si="186"/>
        <v>6.1856715083195013E-3</v>
      </c>
      <c r="AW296" s="23">
        <f t="shared" si="186"/>
        <v>6.1856715078647539E-3</v>
      </c>
      <c r="AX296" s="23">
        <f t="shared" si="186"/>
        <v>6.1856715078647539E-3</v>
      </c>
      <c r="AY296" s="23">
        <f t="shared" si="186"/>
        <v>6.1856715064152468E-3</v>
      </c>
      <c r="AZ296" s="23">
        <f t="shared" si="186"/>
        <v>6.1856715065000019E-3</v>
      </c>
      <c r="BA296" s="23">
        <f t="shared" si="186"/>
        <v>0</v>
      </c>
      <c r="BB296" s="23">
        <f t="shared" si="186"/>
        <v>0</v>
      </c>
      <c r="BC296" s="23">
        <f t="shared" si="186"/>
        <v>0</v>
      </c>
      <c r="BD296" s="23">
        <f t="shared" si="186"/>
        <v>0</v>
      </c>
      <c r="BE296" s="23">
        <f t="shared" si="186"/>
        <v>0</v>
      </c>
      <c r="BF296" s="23">
        <f t="shared" si="186"/>
        <v>0</v>
      </c>
      <c r="BG296" s="23">
        <f t="shared" si="186"/>
        <v>0</v>
      </c>
      <c r="BH296" s="23">
        <f t="shared" si="186"/>
        <v>0</v>
      </c>
      <c r="BI296" s="23">
        <f t="shared" si="186"/>
        <v>0</v>
      </c>
      <c r="BJ296" s="23">
        <f t="shared" si="186"/>
        <v>0</v>
      </c>
      <c r="BK296" s="23">
        <f t="shared" si="186"/>
        <v>0</v>
      </c>
      <c r="BL296" s="23">
        <f t="shared" si="186"/>
        <v>0</v>
      </c>
      <c r="BM296" s="23">
        <f t="shared" si="186"/>
        <v>0</v>
      </c>
      <c r="BN296" s="23">
        <f t="shared" si="186"/>
        <v>0</v>
      </c>
      <c r="BO296" s="23">
        <f t="shared" si="186"/>
        <v>0</v>
      </c>
      <c r="BP296" s="23">
        <f t="shared" si="186"/>
        <v>0</v>
      </c>
      <c r="BQ296" s="23">
        <f t="shared" si="186"/>
        <v>0</v>
      </c>
      <c r="BR296" s="23">
        <f t="shared" si="186"/>
        <v>0</v>
      </c>
      <c r="BS296" s="23">
        <f t="shared" si="186"/>
        <v>0</v>
      </c>
    </row>
    <row r="297" spans="2:71" x14ac:dyDescent="0.3">
      <c r="B297" s="24" t="str">
        <f t="shared" si="145"/>
        <v>Retire TY GR CR and MC1-2</v>
      </c>
      <c r="C297" s="23">
        <f t="shared" si="175"/>
        <v>6439.5925009147504</v>
      </c>
      <c r="D297" s="23">
        <f t="shared" si="175"/>
        <v>6563.811490000001</v>
      </c>
      <c r="E297" s="23">
        <f t="shared" ref="E297:R297" si="187">E87+E129+E171+E213+E255</f>
        <v>39910.560643999997</v>
      </c>
      <c r="F297" s="23">
        <f t="shared" si="187"/>
        <v>103678.66384260001</v>
      </c>
      <c r="G297" s="23">
        <f t="shared" si="187"/>
        <v>259408.35048388224</v>
      </c>
      <c r="H297" s="23">
        <f t="shared" si="187"/>
        <v>407785.49577782722</v>
      </c>
      <c r="I297" s="23">
        <f t="shared" si="187"/>
        <v>522738.39469258848</v>
      </c>
      <c r="J297" s="23">
        <f t="shared" si="187"/>
        <v>526909.62567011255</v>
      </c>
      <c r="K297" s="23">
        <f t="shared" si="187"/>
        <v>554801.48737700528</v>
      </c>
      <c r="L297" s="23">
        <f t="shared" si="187"/>
        <v>586781.95053212286</v>
      </c>
      <c r="M297" s="23">
        <f t="shared" si="187"/>
        <v>608492.40640581946</v>
      </c>
      <c r="N297" s="23">
        <f t="shared" si="187"/>
        <v>604839.50827778957</v>
      </c>
      <c r="O297" s="23">
        <f t="shared" si="187"/>
        <v>588470.87683289661</v>
      </c>
      <c r="P297" s="23">
        <f t="shared" si="187"/>
        <v>579005.1622063868</v>
      </c>
      <c r="Q297" s="23">
        <f t="shared" si="187"/>
        <v>599835.86792961985</v>
      </c>
      <c r="R297" s="23">
        <f t="shared" si="187"/>
        <v>628492.85099823575</v>
      </c>
      <c r="S297" s="23">
        <f t="shared" ref="S297:BS297" si="188">S87+S129+S171+S213+S255</f>
        <v>647087.42777720303</v>
      </c>
      <c r="T297" s="23">
        <f t="shared" si="188"/>
        <v>644102.39059754345</v>
      </c>
      <c r="U297" s="23">
        <f t="shared" si="188"/>
        <v>635772.54074581421</v>
      </c>
      <c r="V297" s="23">
        <f t="shared" si="188"/>
        <v>682043.37701805821</v>
      </c>
      <c r="W297" s="23">
        <f t="shared" si="188"/>
        <v>732437.87895775819</v>
      </c>
      <c r="X297" s="23">
        <f t="shared" si="188"/>
        <v>761828.84640246583</v>
      </c>
      <c r="Y297" s="23">
        <f t="shared" si="188"/>
        <v>767447.8741044692</v>
      </c>
      <c r="Z297" s="23">
        <f t="shared" si="188"/>
        <v>751938.74957956676</v>
      </c>
      <c r="AA297" s="23">
        <f t="shared" si="188"/>
        <v>737513.85519273544</v>
      </c>
      <c r="AB297" s="23">
        <f t="shared" si="188"/>
        <v>733154.35397548298</v>
      </c>
      <c r="AC297" s="23">
        <f t="shared" si="188"/>
        <v>739456.79384482896</v>
      </c>
      <c r="AD297" s="23">
        <f t="shared" si="188"/>
        <v>746820.61364103353</v>
      </c>
      <c r="AE297" s="23">
        <f t="shared" si="188"/>
        <v>677290.20664712391</v>
      </c>
      <c r="AF297" s="23">
        <f t="shared" si="188"/>
        <v>670400.21166464977</v>
      </c>
      <c r="AG297" s="23">
        <f t="shared" si="188"/>
        <v>650973.64549193217</v>
      </c>
      <c r="AH297" s="23">
        <f t="shared" si="188"/>
        <v>54267.401352257293</v>
      </c>
      <c r="AI297" s="23">
        <f t="shared" si="188"/>
        <v>44165.248468111684</v>
      </c>
      <c r="AJ297" s="23">
        <f t="shared" si="188"/>
        <v>39718.546121794701</v>
      </c>
      <c r="AK297" s="23">
        <f t="shared" si="188"/>
        <v>34374.487981794693</v>
      </c>
      <c r="AL297" s="23">
        <f t="shared" si="188"/>
        <v>32695.231653350405</v>
      </c>
      <c r="AM297" s="23">
        <f t="shared" si="188"/>
        <v>32613.129604422178</v>
      </c>
      <c r="AN297" s="23">
        <f t="shared" si="188"/>
        <v>28797.761094422181</v>
      </c>
      <c r="AO297" s="23">
        <f t="shared" si="188"/>
        <v>24463.53670898018</v>
      </c>
      <c r="AP297" s="23">
        <f t="shared" si="188"/>
        <v>21996.755415487543</v>
      </c>
      <c r="AQ297" s="23">
        <f t="shared" si="188"/>
        <v>20583.330415487544</v>
      </c>
      <c r="AR297" s="23">
        <f t="shared" si="188"/>
        <v>17525.943620369628</v>
      </c>
      <c r="AS297" s="23">
        <f t="shared" si="188"/>
        <v>10366.483830096222</v>
      </c>
      <c r="AT297" s="23">
        <f t="shared" si="188"/>
        <v>9048.7410608987229</v>
      </c>
      <c r="AU297" s="23">
        <f t="shared" si="188"/>
        <v>4872.9044608987278</v>
      </c>
      <c r="AV297" s="23">
        <f t="shared" si="188"/>
        <v>4421.3418341637289</v>
      </c>
      <c r="AW297" s="23">
        <f t="shared" si="188"/>
        <v>3999.6773476833478</v>
      </c>
      <c r="AX297" s="23">
        <f t="shared" si="188"/>
        <v>3488.9913476833481</v>
      </c>
      <c r="AY297" s="23">
        <f t="shared" si="188"/>
        <v>253.40814768334644</v>
      </c>
      <c r="AZ297" s="23">
        <f t="shared" si="188"/>
        <v>7.9094223464999999E-3</v>
      </c>
      <c r="BA297" s="23">
        <f t="shared" si="188"/>
        <v>0</v>
      </c>
      <c r="BB297" s="23">
        <f t="shared" si="188"/>
        <v>0</v>
      </c>
      <c r="BC297" s="23">
        <f t="shared" si="188"/>
        <v>0</v>
      </c>
      <c r="BD297" s="23">
        <f t="shared" si="188"/>
        <v>0</v>
      </c>
      <c r="BE297" s="23">
        <f t="shared" si="188"/>
        <v>0</v>
      </c>
      <c r="BF297" s="23">
        <f t="shared" si="188"/>
        <v>0</v>
      </c>
      <c r="BG297" s="23">
        <f t="shared" si="188"/>
        <v>0</v>
      </c>
      <c r="BH297" s="23">
        <f t="shared" si="188"/>
        <v>0</v>
      </c>
      <c r="BI297" s="23">
        <f t="shared" si="188"/>
        <v>0</v>
      </c>
      <c r="BJ297" s="23">
        <f t="shared" si="188"/>
        <v>0</v>
      </c>
      <c r="BK297" s="23">
        <f t="shared" si="188"/>
        <v>0</v>
      </c>
      <c r="BL297" s="23">
        <f t="shared" si="188"/>
        <v>0</v>
      </c>
      <c r="BM297" s="23">
        <f t="shared" si="188"/>
        <v>0</v>
      </c>
      <c r="BN297" s="23">
        <f t="shared" si="188"/>
        <v>0</v>
      </c>
      <c r="BO297" s="23">
        <f t="shared" si="188"/>
        <v>0</v>
      </c>
      <c r="BP297" s="23">
        <f t="shared" si="188"/>
        <v>0</v>
      </c>
      <c r="BQ297" s="23">
        <f t="shared" si="188"/>
        <v>0</v>
      </c>
      <c r="BR297" s="23">
        <f t="shared" si="188"/>
        <v>0</v>
      </c>
      <c r="BS297" s="23">
        <f t="shared" si="188"/>
        <v>0</v>
      </c>
    </row>
    <row r="298" spans="2:71" x14ac:dyDescent="0.3">
      <c r="B298" s="24" t="str">
        <f t="shared" si="145"/>
        <v>Retire TY GR CR and BR1-2</v>
      </c>
      <c r="C298" s="23">
        <f t="shared" ref="C298:BN298" si="189">C88+C130+C172+C214+C256</f>
        <v>6666.0565579378663</v>
      </c>
      <c r="D298" s="23">
        <f t="shared" si="189"/>
        <v>6074.3846900000008</v>
      </c>
      <c r="E298" s="23">
        <f t="shared" si="189"/>
        <v>40610.912643999996</v>
      </c>
      <c r="F298" s="23">
        <f t="shared" si="189"/>
        <v>111580.19612260001</v>
      </c>
      <c r="G298" s="23">
        <f t="shared" si="189"/>
        <v>266922.9933122322</v>
      </c>
      <c r="H298" s="23">
        <f t="shared" si="189"/>
        <v>443549.4757742486</v>
      </c>
      <c r="I298" s="23">
        <f t="shared" si="189"/>
        <v>561071.39228864864</v>
      </c>
      <c r="J298" s="23">
        <f t="shared" si="189"/>
        <v>559057.89053347486</v>
      </c>
      <c r="K298" s="23">
        <f t="shared" si="189"/>
        <v>574358.39225501695</v>
      </c>
      <c r="L298" s="23">
        <f t="shared" si="189"/>
        <v>593496.30858703644</v>
      </c>
      <c r="M298" s="23">
        <f t="shared" si="189"/>
        <v>605110.89278390771</v>
      </c>
      <c r="N298" s="23">
        <f t="shared" si="189"/>
        <v>598379.70963415806</v>
      </c>
      <c r="O298" s="23">
        <f t="shared" si="189"/>
        <v>588613.74139118614</v>
      </c>
      <c r="P298" s="23">
        <f t="shared" si="189"/>
        <v>619056.08494121232</v>
      </c>
      <c r="Q298" s="23">
        <f t="shared" si="189"/>
        <v>654431.38956899627</v>
      </c>
      <c r="R298" s="23">
        <f t="shared" si="189"/>
        <v>680797.08448987361</v>
      </c>
      <c r="S298" s="23">
        <f t="shared" si="189"/>
        <v>680637.39287858398</v>
      </c>
      <c r="T298" s="23">
        <f t="shared" si="189"/>
        <v>667214.3577267807</v>
      </c>
      <c r="U298" s="23">
        <f t="shared" si="189"/>
        <v>659051.21991765976</v>
      </c>
      <c r="V298" s="23">
        <f t="shared" si="189"/>
        <v>705548.3791574646</v>
      </c>
      <c r="W298" s="23">
        <f t="shared" si="189"/>
        <v>756228.16939776368</v>
      </c>
      <c r="X298" s="23">
        <f t="shared" si="189"/>
        <v>785847.196140802</v>
      </c>
      <c r="Y298" s="23">
        <f t="shared" si="189"/>
        <v>792773.35356754821</v>
      </c>
      <c r="Z298" s="23">
        <f t="shared" si="189"/>
        <v>776749.47236969939</v>
      </c>
      <c r="AA298" s="23">
        <f t="shared" si="189"/>
        <v>761809.94503266353</v>
      </c>
      <c r="AB298" s="23">
        <f t="shared" si="189"/>
        <v>748493.32793511567</v>
      </c>
      <c r="AC298" s="23">
        <f t="shared" si="189"/>
        <v>733941.90295479482</v>
      </c>
      <c r="AD298" s="23">
        <f t="shared" si="189"/>
        <v>734820.33821765753</v>
      </c>
      <c r="AE298" s="23">
        <f t="shared" si="189"/>
        <v>662561.36889011657</v>
      </c>
      <c r="AF298" s="23">
        <f t="shared" si="189"/>
        <v>660355.07702838909</v>
      </c>
      <c r="AG298" s="23">
        <f t="shared" si="189"/>
        <v>644584.84815435472</v>
      </c>
      <c r="AH298" s="23">
        <f t="shared" si="189"/>
        <v>44790.158603765078</v>
      </c>
      <c r="AI298" s="23">
        <f t="shared" si="189"/>
        <v>35109.74901961947</v>
      </c>
      <c r="AJ298" s="23">
        <f t="shared" si="189"/>
        <v>31084.788973302479</v>
      </c>
      <c r="AK298" s="23">
        <f t="shared" si="189"/>
        <v>26162.473133302476</v>
      </c>
      <c r="AL298" s="23">
        <f t="shared" si="189"/>
        <v>24904.959104858182</v>
      </c>
      <c r="AM298" s="23">
        <f t="shared" si="189"/>
        <v>25244.599355929957</v>
      </c>
      <c r="AN298" s="23">
        <f t="shared" si="189"/>
        <v>24161.983955929958</v>
      </c>
      <c r="AO298" s="23">
        <f t="shared" si="189"/>
        <v>23079.367755929958</v>
      </c>
      <c r="AP298" s="23">
        <f t="shared" si="189"/>
        <v>21996.751455929963</v>
      </c>
      <c r="AQ298" s="23">
        <f t="shared" si="189"/>
        <v>20583.326455929964</v>
      </c>
      <c r="AR298" s="23">
        <f t="shared" si="189"/>
        <v>17525.939660812048</v>
      </c>
      <c r="AS298" s="23">
        <f t="shared" si="189"/>
        <v>10366.479870538642</v>
      </c>
      <c r="AT298" s="23">
        <f t="shared" si="189"/>
        <v>9048.737101341143</v>
      </c>
      <c r="AU298" s="23">
        <f t="shared" si="189"/>
        <v>4872.9005013411479</v>
      </c>
      <c r="AV298" s="23">
        <f t="shared" si="189"/>
        <v>4421.3378746061489</v>
      </c>
      <c r="AW298" s="23">
        <f t="shared" si="189"/>
        <v>3999.6733881257678</v>
      </c>
      <c r="AX298" s="23">
        <f t="shared" si="189"/>
        <v>3488.9873881257681</v>
      </c>
      <c r="AY298" s="23">
        <f t="shared" si="189"/>
        <v>253.40418812576641</v>
      </c>
      <c r="AZ298" s="23">
        <f t="shared" si="189"/>
        <v>3.9498647665000015E-3</v>
      </c>
      <c r="BA298" s="23">
        <f t="shared" si="189"/>
        <v>0</v>
      </c>
      <c r="BB298" s="23">
        <f t="shared" si="189"/>
        <v>0</v>
      </c>
      <c r="BC298" s="23">
        <f t="shared" si="189"/>
        <v>0</v>
      </c>
      <c r="BD298" s="23">
        <f t="shared" si="189"/>
        <v>0</v>
      </c>
      <c r="BE298" s="23">
        <f t="shared" si="189"/>
        <v>0</v>
      </c>
      <c r="BF298" s="23">
        <f t="shared" si="189"/>
        <v>0</v>
      </c>
      <c r="BG298" s="23">
        <f t="shared" si="189"/>
        <v>0</v>
      </c>
      <c r="BH298" s="23">
        <f t="shared" si="189"/>
        <v>0</v>
      </c>
      <c r="BI298" s="23">
        <f t="shared" si="189"/>
        <v>0</v>
      </c>
      <c r="BJ298" s="23">
        <f t="shared" si="189"/>
        <v>0</v>
      </c>
      <c r="BK298" s="23">
        <f t="shared" si="189"/>
        <v>0</v>
      </c>
      <c r="BL298" s="23">
        <f t="shared" si="189"/>
        <v>0</v>
      </c>
      <c r="BM298" s="23">
        <f t="shared" si="189"/>
        <v>0</v>
      </c>
      <c r="BN298" s="23">
        <f t="shared" si="189"/>
        <v>0</v>
      </c>
      <c r="BO298" s="23">
        <f t="shared" ref="BO298:BS298" si="190">BO88+BO130+BO172+BO214+BO256</f>
        <v>0</v>
      </c>
      <c r="BP298" s="23">
        <f t="shared" si="190"/>
        <v>0</v>
      </c>
      <c r="BQ298" s="23">
        <f t="shared" si="190"/>
        <v>0</v>
      </c>
      <c r="BR298" s="23">
        <f t="shared" si="190"/>
        <v>0</v>
      </c>
      <c r="BS298" s="23">
        <f t="shared" si="190"/>
        <v>0</v>
      </c>
    </row>
    <row r="299" spans="2:71" x14ac:dyDescent="0.3">
      <c r="B299" s="24" t="str">
        <f t="shared" si="145"/>
        <v>Retire TY GR CR BR1-2 and MC1-2</v>
      </c>
      <c r="C299" s="23">
        <f t="shared" ref="C299:BN299" si="191">C89+C131+C173+C215+C257</f>
        <v>6340.7546515780195</v>
      </c>
      <c r="D299" s="23">
        <f t="shared" si="191"/>
        <v>6074.3846900000008</v>
      </c>
      <c r="E299" s="23">
        <f t="shared" si="191"/>
        <v>33404.517643999992</v>
      </c>
      <c r="F299" s="23">
        <f t="shared" si="191"/>
        <v>88073.63364260002</v>
      </c>
      <c r="G299" s="23">
        <f t="shared" si="191"/>
        <v>231364.85387744955</v>
      </c>
      <c r="H299" s="23">
        <f t="shared" si="191"/>
        <v>378070.99775794422</v>
      </c>
      <c r="I299" s="23">
        <f t="shared" si="191"/>
        <v>497586.27105351235</v>
      </c>
      <c r="J299" s="23">
        <f t="shared" si="191"/>
        <v>536285.10676929448</v>
      </c>
      <c r="K299" s="23">
        <f t="shared" si="191"/>
        <v>566656.39687146037</v>
      </c>
      <c r="L299" s="23">
        <f t="shared" si="191"/>
        <v>587123.58547215175</v>
      </c>
      <c r="M299" s="23">
        <f t="shared" si="191"/>
        <v>584612.9004440041</v>
      </c>
      <c r="N299" s="23">
        <f t="shared" si="191"/>
        <v>570089.29471612384</v>
      </c>
      <c r="O299" s="23">
        <f t="shared" si="191"/>
        <v>561696.12100149191</v>
      </c>
      <c r="P299" s="23">
        <f t="shared" si="191"/>
        <v>593581.1930259061</v>
      </c>
      <c r="Q299" s="23">
        <f t="shared" si="191"/>
        <v>630454.75021690782</v>
      </c>
      <c r="R299" s="23">
        <f t="shared" si="191"/>
        <v>658238.6577595945</v>
      </c>
      <c r="S299" s="23">
        <f t="shared" si="191"/>
        <v>658329.59512241208</v>
      </c>
      <c r="T299" s="23">
        <f t="shared" si="191"/>
        <v>644054.21096114733</v>
      </c>
      <c r="U299" s="23">
        <f t="shared" si="191"/>
        <v>634999.73674504575</v>
      </c>
      <c r="V299" s="23">
        <f t="shared" si="191"/>
        <v>680603.39491876902</v>
      </c>
      <c r="W299" s="23">
        <f t="shared" si="191"/>
        <v>730387.69916413329</v>
      </c>
      <c r="X299" s="23">
        <f t="shared" si="191"/>
        <v>759415.18343210546</v>
      </c>
      <c r="Y299" s="23">
        <f t="shared" si="191"/>
        <v>766053.68661742506</v>
      </c>
      <c r="Z299" s="23">
        <f t="shared" si="191"/>
        <v>749739.88326536119</v>
      </c>
      <c r="AA299" s="23">
        <f t="shared" si="191"/>
        <v>735727.30809396401</v>
      </c>
      <c r="AB299" s="23">
        <f t="shared" si="191"/>
        <v>723642.86413785361</v>
      </c>
      <c r="AC299" s="23">
        <f t="shared" si="191"/>
        <v>719513.43314916361</v>
      </c>
      <c r="AD299" s="23">
        <f t="shared" si="191"/>
        <v>725350.90694624418</v>
      </c>
      <c r="AE299" s="23">
        <f t="shared" si="191"/>
        <v>652668.33647989621</v>
      </c>
      <c r="AF299" s="23">
        <f t="shared" si="191"/>
        <v>657853.40219840501</v>
      </c>
      <c r="AG299" s="23">
        <f t="shared" si="191"/>
        <v>647704.15749609889</v>
      </c>
      <c r="AH299" s="23">
        <f t="shared" si="191"/>
        <v>44790.160752257296</v>
      </c>
      <c r="AI299" s="23">
        <f t="shared" si="191"/>
        <v>35109.751168111688</v>
      </c>
      <c r="AJ299" s="23">
        <f t="shared" si="191"/>
        <v>31084.7911217947</v>
      </c>
      <c r="AK299" s="23">
        <f t="shared" si="191"/>
        <v>26162.475281794697</v>
      </c>
      <c r="AL299" s="23">
        <f t="shared" si="191"/>
        <v>24904.961253350404</v>
      </c>
      <c r="AM299" s="23">
        <f t="shared" si="191"/>
        <v>25244.601504422179</v>
      </c>
      <c r="AN299" s="23">
        <f t="shared" si="191"/>
        <v>24161.98610442218</v>
      </c>
      <c r="AO299" s="23">
        <f t="shared" si="191"/>
        <v>23079.369904422179</v>
      </c>
      <c r="AP299" s="23">
        <f t="shared" si="191"/>
        <v>21996.753604422185</v>
      </c>
      <c r="AQ299" s="23">
        <f t="shared" si="191"/>
        <v>20583.328604422186</v>
      </c>
      <c r="AR299" s="23">
        <f t="shared" si="191"/>
        <v>17525.94180930427</v>
      </c>
      <c r="AS299" s="23">
        <f t="shared" si="191"/>
        <v>10366.482019030862</v>
      </c>
      <c r="AT299" s="23">
        <f t="shared" si="191"/>
        <v>9048.7392498333629</v>
      </c>
      <c r="AU299" s="23">
        <f t="shared" si="191"/>
        <v>4872.9026498333678</v>
      </c>
      <c r="AV299" s="23">
        <f t="shared" si="191"/>
        <v>4421.3400230983689</v>
      </c>
      <c r="AW299" s="23">
        <f t="shared" si="191"/>
        <v>3999.6755366179877</v>
      </c>
      <c r="AX299" s="23">
        <f t="shared" si="191"/>
        <v>3488.9895366179881</v>
      </c>
      <c r="AY299" s="23">
        <f t="shared" si="191"/>
        <v>253.40633661798643</v>
      </c>
      <c r="AZ299" s="23">
        <f t="shared" si="191"/>
        <v>6.0983569865000007E-3</v>
      </c>
      <c r="BA299" s="23">
        <f t="shared" si="191"/>
        <v>0</v>
      </c>
      <c r="BB299" s="23">
        <f t="shared" si="191"/>
        <v>0</v>
      </c>
      <c r="BC299" s="23">
        <f t="shared" si="191"/>
        <v>0</v>
      </c>
      <c r="BD299" s="23">
        <f t="shared" si="191"/>
        <v>0</v>
      </c>
      <c r="BE299" s="23">
        <f t="shared" si="191"/>
        <v>0</v>
      </c>
      <c r="BF299" s="23">
        <f t="shared" si="191"/>
        <v>0</v>
      </c>
      <c r="BG299" s="23">
        <f t="shared" si="191"/>
        <v>0</v>
      </c>
      <c r="BH299" s="23">
        <f t="shared" si="191"/>
        <v>0</v>
      </c>
      <c r="BI299" s="23">
        <f t="shared" si="191"/>
        <v>0</v>
      </c>
      <c r="BJ299" s="23">
        <f t="shared" si="191"/>
        <v>0</v>
      </c>
      <c r="BK299" s="23">
        <f t="shared" si="191"/>
        <v>0</v>
      </c>
      <c r="BL299" s="23">
        <f t="shared" si="191"/>
        <v>0</v>
      </c>
      <c r="BM299" s="23">
        <f t="shared" si="191"/>
        <v>0</v>
      </c>
      <c r="BN299" s="23">
        <f t="shared" si="191"/>
        <v>0</v>
      </c>
      <c r="BO299" s="23">
        <f t="shared" ref="BO299:BS299" si="192">BO89+BO131+BO173+BO215+BO257</f>
        <v>0</v>
      </c>
      <c r="BP299" s="23">
        <f t="shared" si="192"/>
        <v>0</v>
      </c>
      <c r="BQ299" s="23">
        <f t="shared" si="192"/>
        <v>0</v>
      </c>
      <c r="BR299" s="23">
        <f t="shared" si="192"/>
        <v>0</v>
      </c>
      <c r="BS299" s="23">
        <f t="shared" si="192"/>
        <v>0</v>
      </c>
    </row>
    <row r="300" spans="2:71" x14ac:dyDescent="0.3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</row>
    <row r="301" spans="2:71" x14ac:dyDescent="0.3">
      <c r="B301" s="21" t="str">
        <f>B280&amp;" Delta"</f>
        <v>Total Capital Delta</v>
      </c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</row>
    <row r="302" spans="2:71" x14ac:dyDescent="0.3">
      <c r="B302" s="22" t="str">
        <f>B281</f>
        <v>No Retirements</v>
      </c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</row>
    <row r="303" spans="2:71" x14ac:dyDescent="0.3">
      <c r="B303" s="24" t="str">
        <f>B282</f>
        <v>Retire TY</v>
      </c>
      <c r="C303" s="23">
        <f t="shared" ref="C303:BN303" si="193">C282-C$281</f>
        <v>35.566543995068059</v>
      </c>
      <c r="D303" s="23">
        <f t="shared" si="193"/>
        <v>0</v>
      </c>
      <c r="E303" s="23">
        <f t="shared" si="193"/>
        <v>-1322.9530000000086</v>
      </c>
      <c r="F303" s="23">
        <f t="shared" si="193"/>
        <v>1042.996599999984</v>
      </c>
      <c r="G303" s="23">
        <f t="shared" si="193"/>
        <v>29924.093579754583</v>
      </c>
      <c r="H303" s="23">
        <f t="shared" si="193"/>
        <v>31663.984553987742</v>
      </c>
      <c r="I303" s="23">
        <f t="shared" si="193"/>
        <v>29554.381463752477</v>
      </c>
      <c r="J303" s="23">
        <f t="shared" si="193"/>
        <v>-14601.052647199715</v>
      </c>
      <c r="K303" s="23">
        <f t="shared" si="193"/>
        <v>-13968.776867029956</v>
      </c>
      <c r="L303" s="23">
        <f t="shared" si="193"/>
        <v>-13385.777400960331</v>
      </c>
      <c r="M303" s="23">
        <f t="shared" si="193"/>
        <v>-12840.874608699116</v>
      </c>
      <c r="N303" s="23">
        <f t="shared" si="193"/>
        <v>-12329.789570143563</v>
      </c>
      <c r="O303" s="23">
        <f t="shared" si="193"/>
        <v>-11960.057061636471</v>
      </c>
      <c r="P303" s="23">
        <f t="shared" si="193"/>
        <v>-11716.16393392894</v>
      </c>
      <c r="Q303" s="23">
        <f t="shared" si="193"/>
        <v>-11472.53500979091</v>
      </c>
      <c r="R303" s="23">
        <f t="shared" si="193"/>
        <v>-11298.926684311708</v>
      </c>
      <c r="S303" s="23">
        <f t="shared" si="193"/>
        <v>-11205.087173290667</v>
      </c>
      <c r="T303" s="23">
        <f t="shared" si="193"/>
        <v>-9138.4716264496092</v>
      </c>
      <c r="U303" s="23">
        <f t="shared" si="193"/>
        <v>4829.152288579382</v>
      </c>
      <c r="V303" s="23">
        <f t="shared" si="193"/>
        <v>19786.377104129642</v>
      </c>
      <c r="W303" s="23">
        <f t="shared" si="193"/>
        <v>30699.195700878743</v>
      </c>
      <c r="X303" s="23">
        <f t="shared" si="193"/>
        <v>34208.300190345501</v>
      </c>
      <c r="Y303" s="23">
        <f t="shared" si="193"/>
        <v>27478.982679173118</v>
      </c>
      <c r="Z303" s="23">
        <f t="shared" si="193"/>
        <v>-10405.564610011759</v>
      </c>
      <c r="AA303" s="23">
        <f t="shared" si="193"/>
        <v>-13949.050228105625</v>
      </c>
      <c r="AB303" s="23">
        <f t="shared" si="193"/>
        <v>-1943.0824733312475</v>
      </c>
      <c r="AC303" s="23">
        <f t="shared" si="193"/>
        <v>23464.83001784014</v>
      </c>
      <c r="AD303" s="23">
        <f t="shared" si="193"/>
        <v>26410.964406510815</v>
      </c>
      <c r="AE303" s="23">
        <f t="shared" si="193"/>
        <v>5006.4131665005116</v>
      </c>
      <c r="AF303" s="23">
        <f t="shared" si="193"/>
        <v>-8518.570759471273</v>
      </c>
      <c r="AG303" s="23">
        <f t="shared" si="193"/>
        <v>-13346.835815793253</v>
      </c>
      <c r="AH303" s="23">
        <f t="shared" si="193"/>
        <v>-1764.8030199999994</v>
      </c>
      <c r="AI303" s="23">
        <f t="shared" si="193"/>
        <v>-1679.166369999999</v>
      </c>
      <c r="AJ303" s="23">
        <f t="shared" si="193"/>
        <v>-1593.529730000002</v>
      </c>
      <c r="AK303" s="23">
        <f t="shared" si="193"/>
        <v>-1507.8930699999983</v>
      </c>
      <c r="AL303" s="23">
        <f t="shared" si="193"/>
        <v>-1422.2564199999979</v>
      </c>
      <c r="AM303" s="23">
        <f t="shared" si="193"/>
        <v>-7.6892822835361585E-4</v>
      </c>
      <c r="AN303" s="23">
        <f t="shared" si="193"/>
        <v>-7.6892822835361585E-4</v>
      </c>
      <c r="AO303" s="23">
        <f t="shared" si="193"/>
        <v>-7.6892822835361585E-4</v>
      </c>
      <c r="AP303" s="23">
        <f t="shared" si="193"/>
        <v>-7.6892822835361585E-4</v>
      </c>
      <c r="AQ303" s="23">
        <f t="shared" si="193"/>
        <v>-7.6892822835361585E-4</v>
      </c>
      <c r="AR303" s="23">
        <f t="shared" si="193"/>
        <v>-7.6892822835361585E-4</v>
      </c>
      <c r="AS303" s="23">
        <f t="shared" si="193"/>
        <v>-7.6892822835361585E-4</v>
      </c>
      <c r="AT303" s="23">
        <f t="shared" si="193"/>
        <v>-7.6892822835361585E-4</v>
      </c>
      <c r="AU303" s="23">
        <f t="shared" si="193"/>
        <v>-7.6892822744412115E-4</v>
      </c>
      <c r="AV303" s="23">
        <f t="shared" si="193"/>
        <v>-7.6892822744412115E-4</v>
      </c>
      <c r="AW303" s="23">
        <f t="shared" si="193"/>
        <v>-7.6892822744412115E-4</v>
      </c>
      <c r="AX303" s="23">
        <f t="shared" si="193"/>
        <v>-7.6892822744412115E-4</v>
      </c>
      <c r="AY303" s="23">
        <f t="shared" si="193"/>
        <v>-7.6892822750096457E-4</v>
      </c>
      <c r="AZ303" s="23">
        <f t="shared" si="193"/>
        <v>-7.6892822750000006E-4</v>
      </c>
      <c r="BA303" s="23">
        <f t="shared" si="193"/>
        <v>0</v>
      </c>
      <c r="BB303" s="23">
        <f t="shared" si="193"/>
        <v>0</v>
      </c>
      <c r="BC303" s="23">
        <f t="shared" si="193"/>
        <v>0</v>
      </c>
      <c r="BD303" s="23">
        <f t="shared" si="193"/>
        <v>0</v>
      </c>
      <c r="BE303" s="23">
        <f t="shared" si="193"/>
        <v>0</v>
      </c>
      <c r="BF303" s="23">
        <f t="shared" si="193"/>
        <v>0</v>
      </c>
      <c r="BG303" s="23">
        <f t="shared" si="193"/>
        <v>0</v>
      </c>
      <c r="BH303" s="23">
        <f t="shared" si="193"/>
        <v>0</v>
      </c>
      <c r="BI303" s="23">
        <f t="shared" si="193"/>
        <v>0</v>
      </c>
      <c r="BJ303" s="23">
        <f t="shared" si="193"/>
        <v>0</v>
      </c>
      <c r="BK303" s="23">
        <f t="shared" si="193"/>
        <v>0</v>
      </c>
      <c r="BL303" s="23">
        <f t="shared" si="193"/>
        <v>0</v>
      </c>
      <c r="BM303" s="23">
        <f t="shared" si="193"/>
        <v>0</v>
      </c>
      <c r="BN303" s="23">
        <f t="shared" si="193"/>
        <v>0</v>
      </c>
      <c r="BO303" s="23">
        <f t="shared" ref="BO303:BS303" si="194">BO282-BO$281</f>
        <v>0</v>
      </c>
      <c r="BP303" s="23">
        <f t="shared" si="194"/>
        <v>0</v>
      </c>
      <c r="BQ303" s="23">
        <f t="shared" si="194"/>
        <v>0</v>
      </c>
      <c r="BR303" s="23">
        <f t="shared" si="194"/>
        <v>0</v>
      </c>
      <c r="BS303" s="23">
        <f t="shared" si="194"/>
        <v>0</v>
      </c>
    </row>
    <row r="304" spans="2:71" x14ac:dyDescent="0.3">
      <c r="B304" s="24" t="str">
        <f t="shared" ref="B304:B320" si="195">B283</f>
        <v>Retire TY and GR3</v>
      </c>
      <c r="C304" s="23">
        <f t="shared" ref="C304:BN304" si="196">C283-C$282</f>
        <v>42.168398885215538</v>
      </c>
      <c r="D304" s="23">
        <f t="shared" si="196"/>
        <v>0</v>
      </c>
      <c r="E304" s="23">
        <f t="shared" si="196"/>
        <v>-1322.9529999999941</v>
      </c>
      <c r="F304" s="23">
        <f t="shared" si="196"/>
        <v>-5550.8414000000048</v>
      </c>
      <c r="G304" s="23">
        <f t="shared" si="196"/>
        <v>-17522.556420245382</v>
      </c>
      <c r="H304" s="23">
        <f t="shared" si="196"/>
        <v>-27992.235446012346</v>
      </c>
      <c r="I304" s="23">
        <f t="shared" si="196"/>
        <v>-38314.55829563376</v>
      </c>
      <c r="J304" s="23">
        <f t="shared" si="196"/>
        <v>-32504.055719895754</v>
      </c>
      <c r="K304" s="23">
        <f t="shared" si="196"/>
        <v>-1722.3778775862884</v>
      </c>
      <c r="L304" s="23">
        <f t="shared" si="196"/>
        <v>31053.541369599639</v>
      </c>
      <c r="M304" s="23">
        <f t="shared" si="196"/>
        <v>55224.183124928735</v>
      </c>
      <c r="N304" s="23">
        <f t="shared" si="196"/>
        <v>55039.986778051942</v>
      </c>
      <c r="O304" s="23">
        <f t="shared" si="196"/>
        <v>14582.577053914312</v>
      </c>
      <c r="P304" s="23">
        <f t="shared" si="196"/>
        <v>10142.332670707023</v>
      </c>
      <c r="Q304" s="23">
        <f t="shared" si="196"/>
        <v>22075.816033825977</v>
      </c>
      <c r="R304" s="23">
        <f t="shared" si="196"/>
        <v>48102.073055272573</v>
      </c>
      <c r="S304" s="23">
        <f t="shared" si="196"/>
        <v>59554.757877329364</v>
      </c>
      <c r="T304" s="23">
        <f t="shared" si="196"/>
        <v>49677.317769822432</v>
      </c>
      <c r="U304" s="23">
        <f t="shared" si="196"/>
        <v>-4173.4124690148747</v>
      </c>
      <c r="V304" s="23">
        <f t="shared" si="196"/>
        <v>-54643.037773508579</v>
      </c>
      <c r="W304" s="23">
        <f t="shared" si="196"/>
        <v>-73082.162657964509</v>
      </c>
      <c r="X304" s="23">
        <f t="shared" si="196"/>
        <v>-19176.792339063832</v>
      </c>
      <c r="Y304" s="23">
        <f t="shared" si="196"/>
        <v>46637.568016774021</v>
      </c>
      <c r="Z304" s="23">
        <f t="shared" si="196"/>
        <v>85699.713428943302</v>
      </c>
      <c r="AA304" s="23">
        <f t="shared" si="196"/>
        <v>53254.438221577904</v>
      </c>
      <c r="AB304" s="23">
        <f t="shared" si="196"/>
        <v>1778.3370391895296</v>
      </c>
      <c r="AC304" s="23">
        <f t="shared" si="196"/>
        <v>-35729.995742562343</v>
      </c>
      <c r="AD304" s="23">
        <f t="shared" si="196"/>
        <v>-46089.86606618634</v>
      </c>
      <c r="AE304" s="23">
        <f t="shared" si="196"/>
        <v>-34298.979778629146</v>
      </c>
      <c r="AF304" s="23">
        <f t="shared" si="196"/>
        <v>-12840.793531742878</v>
      </c>
      <c r="AG304" s="23">
        <f t="shared" si="196"/>
        <v>268.85333911469206</v>
      </c>
      <c r="AH304" s="23">
        <f t="shared" si="196"/>
        <v>-1764.8030199999994</v>
      </c>
      <c r="AI304" s="23">
        <f t="shared" si="196"/>
        <v>-1679.166369999999</v>
      </c>
      <c r="AJ304" s="23">
        <f t="shared" si="196"/>
        <v>-1593.529730000002</v>
      </c>
      <c r="AK304" s="23">
        <f t="shared" si="196"/>
        <v>-1507.8930699999983</v>
      </c>
      <c r="AL304" s="23">
        <f t="shared" si="196"/>
        <v>-1422.2564200000015</v>
      </c>
      <c r="AM304" s="23">
        <f t="shared" si="196"/>
        <v>-7.6892822835361585E-4</v>
      </c>
      <c r="AN304" s="23">
        <f t="shared" si="196"/>
        <v>-7.6892822835361585E-4</v>
      </c>
      <c r="AO304" s="23">
        <f t="shared" si="196"/>
        <v>-7.6892822835361585E-4</v>
      </c>
      <c r="AP304" s="23">
        <f t="shared" si="196"/>
        <v>-7.6892822835361585E-4</v>
      </c>
      <c r="AQ304" s="23">
        <f t="shared" si="196"/>
        <v>-7.6892822835361585E-4</v>
      </c>
      <c r="AR304" s="23">
        <f t="shared" si="196"/>
        <v>-7.6892822835361585E-4</v>
      </c>
      <c r="AS304" s="23">
        <f t="shared" si="196"/>
        <v>-7.6892822835361585E-4</v>
      </c>
      <c r="AT304" s="23">
        <f t="shared" si="196"/>
        <v>-7.6892822835361585E-4</v>
      </c>
      <c r="AU304" s="23">
        <f t="shared" si="196"/>
        <v>-7.6892822744412115E-4</v>
      </c>
      <c r="AV304" s="23">
        <f t="shared" si="196"/>
        <v>-7.6892822744412115E-4</v>
      </c>
      <c r="AW304" s="23">
        <f t="shared" si="196"/>
        <v>-7.6892822744412115E-4</v>
      </c>
      <c r="AX304" s="23">
        <f t="shared" si="196"/>
        <v>-7.6892822744412115E-4</v>
      </c>
      <c r="AY304" s="23">
        <f t="shared" si="196"/>
        <v>-7.6892822750096457E-4</v>
      </c>
      <c r="AZ304" s="23">
        <f t="shared" si="196"/>
        <v>-7.6892822750000006E-4</v>
      </c>
      <c r="BA304" s="23">
        <f t="shared" si="196"/>
        <v>0</v>
      </c>
      <c r="BB304" s="23">
        <f t="shared" si="196"/>
        <v>0</v>
      </c>
      <c r="BC304" s="23">
        <f t="shared" si="196"/>
        <v>0</v>
      </c>
      <c r="BD304" s="23">
        <f t="shared" si="196"/>
        <v>0</v>
      </c>
      <c r="BE304" s="23">
        <f t="shared" si="196"/>
        <v>0</v>
      </c>
      <c r="BF304" s="23">
        <f t="shared" si="196"/>
        <v>0</v>
      </c>
      <c r="BG304" s="23">
        <f t="shared" si="196"/>
        <v>0</v>
      </c>
      <c r="BH304" s="23">
        <f t="shared" si="196"/>
        <v>0</v>
      </c>
      <c r="BI304" s="23">
        <f t="shared" si="196"/>
        <v>0</v>
      </c>
      <c r="BJ304" s="23">
        <f t="shared" si="196"/>
        <v>0</v>
      </c>
      <c r="BK304" s="23">
        <f t="shared" si="196"/>
        <v>0</v>
      </c>
      <c r="BL304" s="23">
        <f t="shared" si="196"/>
        <v>0</v>
      </c>
      <c r="BM304" s="23">
        <f t="shared" si="196"/>
        <v>0</v>
      </c>
      <c r="BN304" s="23">
        <f t="shared" si="196"/>
        <v>0</v>
      </c>
      <c r="BO304" s="23">
        <f t="shared" ref="BO304:BS304" si="197">BO283-BO$282</f>
        <v>0</v>
      </c>
      <c r="BP304" s="23">
        <f t="shared" si="197"/>
        <v>0</v>
      </c>
      <c r="BQ304" s="23">
        <f t="shared" si="197"/>
        <v>0</v>
      </c>
      <c r="BR304" s="23">
        <f t="shared" si="197"/>
        <v>0</v>
      </c>
      <c r="BS304" s="23">
        <f t="shared" si="197"/>
        <v>0</v>
      </c>
    </row>
    <row r="305" spans="2:71" x14ac:dyDescent="0.3">
      <c r="B305" s="24" t="str">
        <f t="shared" si="195"/>
        <v>Retire TY GR3 and BR3</v>
      </c>
      <c r="C305" s="23">
        <f>C284-C$283</f>
        <v>122.2692704053843</v>
      </c>
      <c r="D305" s="23">
        <f t="shared" ref="D305:BO305" si="198">D284-D$283</f>
        <v>0</v>
      </c>
      <c r="E305" s="23">
        <f t="shared" si="198"/>
        <v>-203.87739999999758</v>
      </c>
      <c r="F305" s="23">
        <f t="shared" si="198"/>
        <v>-1451.0460000000021</v>
      </c>
      <c r="G305" s="23">
        <f t="shared" si="198"/>
        <v>1355.0089064327185</v>
      </c>
      <c r="H305" s="23">
        <f t="shared" si="198"/>
        <v>5258.6506198829738</v>
      </c>
      <c r="I305" s="23">
        <f t="shared" si="198"/>
        <v>11117.509688598337</v>
      </c>
      <c r="J305" s="23">
        <f t="shared" si="198"/>
        <v>11736.751270371838</v>
      </c>
      <c r="K305" s="23">
        <f t="shared" si="198"/>
        <v>21166.766266019782</v>
      </c>
      <c r="L305" s="23">
        <f t="shared" si="198"/>
        <v>31844.306300940458</v>
      </c>
      <c r="M305" s="23">
        <f t="shared" si="198"/>
        <v>38842.974011510727</v>
      </c>
      <c r="N305" s="23">
        <f t="shared" si="198"/>
        <v>39956.613587862113</v>
      </c>
      <c r="O305" s="23">
        <f t="shared" si="198"/>
        <v>31378.45552737196</v>
      </c>
      <c r="P305" s="23">
        <f t="shared" si="198"/>
        <v>-10364.660262238584</v>
      </c>
      <c r="Q305" s="23">
        <f t="shared" si="198"/>
        <v>-14447.832267493592</v>
      </c>
      <c r="R305" s="23">
        <f t="shared" si="198"/>
        <v>-3082.5628301299876</v>
      </c>
      <c r="S305" s="23">
        <f t="shared" si="198"/>
        <v>23722.215386593016</v>
      </c>
      <c r="T305" s="23">
        <f t="shared" si="198"/>
        <v>35333.908143504406</v>
      </c>
      <c r="U305" s="23">
        <f t="shared" si="198"/>
        <v>32602.328330150805</v>
      </c>
      <c r="V305" s="23">
        <f t="shared" si="198"/>
        <v>22916.471293640789</v>
      </c>
      <c r="W305" s="23">
        <f t="shared" si="198"/>
        <v>4283.4818546718452</v>
      </c>
      <c r="X305" s="23">
        <f t="shared" si="198"/>
        <v>-6911.9044524998171</v>
      </c>
      <c r="Y305" s="23">
        <f t="shared" si="198"/>
        <v>-8210.957481381949</v>
      </c>
      <c r="Z305" s="23">
        <f t="shared" si="198"/>
        <v>-8369.1994459311245</v>
      </c>
      <c r="AA305" s="23">
        <f t="shared" si="198"/>
        <v>-8625.1024428688688</v>
      </c>
      <c r="AB305" s="23">
        <f t="shared" si="198"/>
        <v>-8614.4961300519062</v>
      </c>
      <c r="AC305" s="23">
        <f t="shared" si="198"/>
        <v>-7324.6882559580263</v>
      </c>
      <c r="AD305" s="23">
        <f t="shared" si="198"/>
        <v>-7182.6958993745502</v>
      </c>
      <c r="AE305" s="23">
        <f t="shared" si="198"/>
        <v>-7044.5033670400735</v>
      </c>
      <c r="AF305" s="23">
        <f t="shared" si="198"/>
        <v>-6909.69939237996</v>
      </c>
      <c r="AG305" s="23">
        <f t="shared" si="198"/>
        <v>-8198.4681935320841</v>
      </c>
      <c r="AH305" s="23">
        <f t="shared" si="198"/>
        <v>-5284.4040000000023</v>
      </c>
      <c r="AI305" s="23">
        <f t="shared" si="198"/>
        <v>-5081.7039999999979</v>
      </c>
      <c r="AJ305" s="23">
        <f t="shared" si="198"/>
        <v>-4879.002999999997</v>
      </c>
      <c r="AK305" s="23">
        <f t="shared" si="198"/>
        <v>-4676.3029999999999</v>
      </c>
      <c r="AL305" s="23">
        <f t="shared" si="198"/>
        <v>-4473.601999999999</v>
      </c>
      <c r="AM305" s="23">
        <f t="shared" si="198"/>
        <v>-4270.900999999998</v>
      </c>
      <c r="AN305" s="23">
        <f t="shared" si="198"/>
        <v>-4068.2010000000009</v>
      </c>
      <c r="AO305" s="23">
        <f t="shared" si="198"/>
        <v>-3865.4979999999996</v>
      </c>
      <c r="AP305" s="23">
        <f t="shared" si="198"/>
        <v>-3662.7969999999987</v>
      </c>
      <c r="AQ305" s="23">
        <f t="shared" si="198"/>
        <v>-3460.0980000000018</v>
      </c>
      <c r="AR305" s="23">
        <f t="shared" si="198"/>
        <v>-1405.3209999999999</v>
      </c>
      <c r="AS305" s="23">
        <f t="shared" si="198"/>
        <v>-1.502180000898079E-3</v>
      </c>
      <c r="AT305" s="23">
        <f t="shared" si="198"/>
        <v>-1.502180000898079E-3</v>
      </c>
      <c r="AU305" s="23">
        <f t="shared" si="198"/>
        <v>-1.5021799999885843E-3</v>
      </c>
      <c r="AV305" s="23">
        <f t="shared" si="198"/>
        <v>-1.5021799999885843E-3</v>
      </c>
      <c r="AW305" s="23">
        <f t="shared" si="198"/>
        <v>-1.5021799999885843E-3</v>
      </c>
      <c r="AX305" s="23">
        <f t="shared" si="198"/>
        <v>-1.5021799999885843E-3</v>
      </c>
      <c r="AY305" s="23">
        <f t="shared" si="198"/>
        <v>-1.5021799999885843E-3</v>
      </c>
      <c r="AZ305" s="23">
        <f t="shared" si="198"/>
        <v>-1.5021800000000005E-3</v>
      </c>
      <c r="BA305" s="23">
        <f t="shared" si="198"/>
        <v>0</v>
      </c>
      <c r="BB305" s="23">
        <f t="shared" si="198"/>
        <v>0</v>
      </c>
      <c r="BC305" s="23">
        <f t="shared" si="198"/>
        <v>0</v>
      </c>
      <c r="BD305" s="23">
        <f t="shared" si="198"/>
        <v>0</v>
      </c>
      <c r="BE305" s="23">
        <f t="shared" si="198"/>
        <v>0</v>
      </c>
      <c r="BF305" s="23">
        <f t="shared" si="198"/>
        <v>0</v>
      </c>
      <c r="BG305" s="23">
        <f t="shared" si="198"/>
        <v>0</v>
      </c>
      <c r="BH305" s="23">
        <f t="shared" si="198"/>
        <v>0</v>
      </c>
      <c r="BI305" s="23">
        <f t="shared" si="198"/>
        <v>0</v>
      </c>
      <c r="BJ305" s="23">
        <f t="shared" si="198"/>
        <v>0</v>
      </c>
      <c r="BK305" s="23">
        <f t="shared" si="198"/>
        <v>0</v>
      </c>
      <c r="BL305" s="23">
        <f t="shared" si="198"/>
        <v>0</v>
      </c>
      <c r="BM305" s="23">
        <f t="shared" si="198"/>
        <v>0</v>
      </c>
      <c r="BN305" s="23">
        <f t="shared" si="198"/>
        <v>0</v>
      </c>
      <c r="BO305" s="23">
        <f t="shared" si="198"/>
        <v>0</v>
      </c>
      <c r="BP305" s="23">
        <f t="shared" ref="BP305:BS305" si="199">BP284-BP$283</f>
        <v>0</v>
      </c>
      <c r="BQ305" s="23">
        <f t="shared" si="199"/>
        <v>0</v>
      </c>
      <c r="BR305" s="23">
        <f t="shared" si="199"/>
        <v>0</v>
      </c>
      <c r="BS305" s="23">
        <f t="shared" si="199"/>
        <v>0</v>
      </c>
    </row>
    <row r="306" spans="2:71" x14ac:dyDescent="0.3">
      <c r="B306" s="24" t="str">
        <f t="shared" si="195"/>
        <v>Retire TY GR3 and CR4</v>
      </c>
      <c r="C306" s="23">
        <f>C285-C$283</f>
        <v>-247.80031631282236</v>
      </c>
      <c r="D306" s="23">
        <f t="shared" ref="D306:BO306" si="200">D285-D$283</f>
        <v>-1321.9313373889872</v>
      </c>
      <c r="E306" s="23">
        <f t="shared" si="200"/>
        <v>-8171.2520648312639</v>
      </c>
      <c r="F306" s="23">
        <f t="shared" si="200"/>
        <v>-23281.576117495541</v>
      </c>
      <c r="G306" s="23">
        <f t="shared" si="200"/>
        <v>-35266.787583392579</v>
      </c>
      <c r="H306" s="23">
        <f t="shared" si="200"/>
        <v>-22980.368088365882</v>
      </c>
      <c r="I306" s="23">
        <f t="shared" si="200"/>
        <v>-11693.121389150503</v>
      </c>
      <c r="J306" s="23">
        <f t="shared" si="200"/>
        <v>-15165.518678011838</v>
      </c>
      <c r="K306" s="23">
        <f t="shared" si="200"/>
        <v>-43490.183509333641</v>
      </c>
      <c r="L306" s="23">
        <f t="shared" si="200"/>
        <v>-70037.093254293082</v>
      </c>
      <c r="M306" s="23">
        <f t="shared" si="200"/>
        <v>-61974.072858293075</v>
      </c>
      <c r="N306" s="23">
        <f t="shared" si="200"/>
        <v>-33026.246764012147</v>
      </c>
      <c r="O306" s="23">
        <f t="shared" si="200"/>
        <v>-10270.065727461129</v>
      </c>
      <c r="P306" s="23">
        <f t="shared" si="200"/>
        <v>-39338.669267379446</v>
      </c>
      <c r="Q306" s="23">
        <f t="shared" si="200"/>
        <v>-41255.099507818231</v>
      </c>
      <c r="R306" s="23">
        <f t="shared" si="200"/>
        <v>-26462.753054232686</v>
      </c>
      <c r="S306" s="23">
        <f t="shared" si="200"/>
        <v>1529.8861141001107</v>
      </c>
      <c r="T306" s="23">
        <f t="shared" si="200"/>
        <v>14965.879516737652</v>
      </c>
      <c r="U306" s="23">
        <f t="shared" si="200"/>
        <v>14156.372853785637</v>
      </c>
      <c r="V306" s="23">
        <f t="shared" si="200"/>
        <v>6395.841152572073</v>
      </c>
      <c r="W306" s="23">
        <f t="shared" si="200"/>
        <v>-10998.4155967033</v>
      </c>
      <c r="X306" s="23">
        <f t="shared" si="200"/>
        <v>-35240.570301870815</v>
      </c>
      <c r="Y306" s="23">
        <f t="shared" si="200"/>
        <v>-31115.965514678857</v>
      </c>
      <c r="Z306" s="23">
        <f t="shared" si="200"/>
        <v>-9613.1502243970754</v>
      </c>
      <c r="AA306" s="23">
        <f t="shared" si="200"/>
        <v>24548.853075750405</v>
      </c>
      <c r="AB306" s="23">
        <f t="shared" si="200"/>
        <v>39580.561133075273</v>
      </c>
      <c r="AC306" s="23">
        <f t="shared" si="200"/>
        <v>36241.882871681242</v>
      </c>
      <c r="AD306" s="23">
        <f t="shared" si="200"/>
        <v>33920.753157854197</v>
      </c>
      <c r="AE306" s="23">
        <f t="shared" si="200"/>
        <v>23906.80317035818</v>
      </c>
      <c r="AF306" s="23">
        <f t="shared" si="200"/>
        <v>2880.5503975874744</v>
      </c>
      <c r="AG306" s="23">
        <f t="shared" si="200"/>
        <v>-11339.523168655927</v>
      </c>
      <c r="AH306" s="23">
        <f t="shared" si="200"/>
        <v>4.1985927964560688E-4</v>
      </c>
      <c r="AI306" s="23">
        <f t="shared" si="200"/>
        <v>4.1985927964560688E-4</v>
      </c>
      <c r="AJ306" s="23">
        <f t="shared" si="200"/>
        <v>4.1985927964560688E-4</v>
      </c>
      <c r="AK306" s="23">
        <f t="shared" si="200"/>
        <v>4.1985927964560688E-4</v>
      </c>
      <c r="AL306" s="23">
        <f t="shared" si="200"/>
        <v>4.1985927964560688E-4</v>
      </c>
      <c r="AM306" s="23">
        <f t="shared" si="200"/>
        <v>4.1985927964560688E-4</v>
      </c>
      <c r="AN306" s="23">
        <f t="shared" si="200"/>
        <v>4.1985927964560688E-4</v>
      </c>
      <c r="AO306" s="23">
        <f t="shared" si="200"/>
        <v>4.1985927964560688E-4</v>
      </c>
      <c r="AP306" s="23">
        <f t="shared" si="200"/>
        <v>4.1985927964560688E-4</v>
      </c>
      <c r="AQ306" s="23">
        <f t="shared" si="200"/>
        <v>4.1985927964560688E-4</v>
      </c>
      <c r="AR306" s="23">
        <f t="shared" si="200"/>
        <v>4.1985927964560688E-4</v>
      </c>
      <c r="AS306" s="23">
        <f t="shared" si="200"/>
        <v>4.1985927964560688E-4</v>
      </c>
      <c r="AT306" s="23">
        <f t="shared" si="200"/>
        <v>4.1985927964560688E-4</v>
      </c>
      <c r="AU306" s="23">
        <f t="shared" si="200"/>
        <v>4.1985927964560688E-4</v>
      </c>
      <c r="AV306" s="23">
        <f t="shared" si="200"/>
        <v>4.1985927964560688E-4</v>
      </c>
      <c r="AW306" s="23">
        <f t="shared" si="200"/>
        <v>4.1985928010035423E-4</v>
      </c>
      <c r="AX306" s="23">
        <f t="shared" si="200"/>
        <v>4.1985928010035423E-4</v>
      </c>
      <c r="AY306" s="23">
        <f t="shared" si="200"/>
        <v>4.1985927998666739E-4</v>
      </c>
      <c r="AZ306" s="23">
        <f t="shared" si="200"/>
        <v>4.1985928000000047E-4</v>
      </c>
      <c r="BA306" s="23">
        <f t="shared" si="200"/>
        <v>0</v>
      </c>
      <c r="BB306" s="23">
        <f t="shared" si="200"/>
        <v>0</v>
      </c>
      <c r="BC306" s="23">
        <f t="shared" si="200"/>
        <v>0</v>
      </c>
      <c r="BD306" s="23">
        <f t="shared" si="200"/>
        <v>0</v>
      </c>
      <c r="BE306" s="23">
        <f t="shared" si="200"/>
        <v>0</v>
      </c>
      <c r="BF306" s="23">
        <f t="shared" si="200"/>
        <v>0</v>
      </c>
      <c r="BG306" s="23">
        <f t="shared" si="200"/>
        <v>0</v>
      </c>
      <c r="BH306" s="23">
        <f t="shared" si="200"/>
        <v>0</v>
      </c>
      <c r="BI306" s="23">
        <f t="shared" si="200"/>
        <v>0</v>
      </c>
      <c r="BJ306" s="23">
        <f t="shared" si="200"/>
        <v>0</v>
      </c>
      <c r="BK306" s="23">
        <f t="shared" si="200"/>
        <v>0</v>
      </c>
      <c r="BL306" s="23">
        <f t="shared" si="200"/>
        <v>0</v>
      </c>
      <c r="BM306" s="23">
        <f t="shared" si="200"/>
        <v>0</v>
      </c>
      <c r="BN306" s="23">
        <f t="shared" si="200"/>
        <v>0</v>
      </c>
      <c r="BO306" s="23">
        <f t="shared" si="200"/>
        <v>0</v>
      </c>
      <c r="BP306" s="23">
        <f t="shared" ref="BP306:BS306" si="201">BP285-BP$283</f>
        <v>0</v>
      </c>
      <c r="BQ306" s="23">
        <f t="shared" si="201"/>
        <v>0</v>
      </c>
      <c r="BR306" s="23">
        <f t="shared" si="201"/>
        <v>0</v>
      </c>
      <c r="BS306" s="23">
        <f t="shared" si="201"/>
        <v>0</v>
      </c>
    </row>
    <row r="307" spans="2:71" x14ac:dyDescent="0.3">
      <c r="B307" s="24" t="str">
        <f t="shared" si="195"/>
        <v>Retire TY GR3 CR4 and CR6</v>
      </c>
      <c r="C307" s="23">
        <f>C286-C$285</f>
        <v>-268.17861292096131</v>
      </c>
      <c r="D307" s="23">
        <f t="shared" ref="D307:BO307" si="202">D286-D$285</f>
        <v>-2432.4600191829486</v>
      </c>
      <c r="E307" s="23">
        <f t="shared" si="202"/>
        <v>-11751.040197158094</v>
      </c>
      <c r="F307" s="23">
        <f t="shared" si="202"/>
        <v>-33886.69703676732</v>
      </c>
      <c r="G307" s="23">
        <f t="shared" si="202"/>
        <v>-60963.605709769123</v>
      </c>
      <c r="H307" s="23">
        <f t="shared" si="202"/>
        <v>-58875.870630373014</v>
      </c>
      <c r="I307" s="23">
        <f t="shared" si="202"/>
        <v>-60188.58768965234</v>
      </c>
      <c r="J307" s="23">
        <f t="shared" si="202"/>
        <v>-51726.13762401836</v>
      </c>
      <c r="K307" s="23">
        <f t="shared" si="202"/>
        <v>-8558.8998983228812</v>
      </c>
      <c r="L307" s="23">
        <f t="shared" si="202"/>
        <v>32121.597735288087</v>
      </c>
      <c r="M307" s="23">
        <f t="shared" si="202"/>
        <v>34187.343006514013</v>
      </c>
      <c r="N307" s="23">
        <f t="shared" si="202"/>
        <v>10465.647810561932</v>
      </c>
      <c r="O307" s="23">
        <f t="shared" si="202"/>
        <v>-15602.867390907835</v>
      </c>
      <c r="P307" s="23">
        <f t="shared" si="202"/>
        <v>-23096.799568845308</v>
      </c>
      <c r="Q307" s="23">
        <f t="shared" si="202"/>
        <v>-21138.032702428056</v>
      </c>
      <c r="R307" s="23">
        <f t="shared" si="202"/>
        <v>-18911.741558166919</v>
      </c>
      <c r="S307" s="23">
        <f t="shared" si="202"/>
        <v>-18636.47973300633</v>
      </c>
      <c r="T307" s="23">
        <f t="shared" si="202"/>
        <v>-18332.348732148064</v>
      </c>
      <c r="U307" s="23">
        <f t="shared" si="202"/>
        <v>-18182.390174783766</v>
      </c>
      <c r="V307" s="23">
        <f t="shared" si="202"/>
        <v>-18039.329689565813</v>
      </c>
      <c r="W307" s="23">
        <f t="shared" si="202"/>
        <v>-17109.411959411576</v>
      </c>
      <c r="X307" s="23">
        <f t="shared" si="202"/>
        <v>14233.474563127733</v>
      </c>
      <c r="Y307" s="23">
        <f t="shared" si="202"/>
        <v>7376.0418303927872</v>
      </c>
      <c r="Z307" s="23">
        <f t="shared" si="202"/>
        <v>7993.0574154066853</v>
      </c>
      <c r="AA307" s="23">
        <f t="shared" si="202"/>
        <v>-25708.690775977913</v>
      </c>
      <c r="AB307" s="23">
        <f t="shared" si="202"/>
        <v>-40742.251691322541</v>
      </c>
      <c r="AC307" s="23">
        <f t="shared" si="202"/>
        <v>-37220.859967029653</v>
      </c>
      <c r="AD307" s="23">
        <f t="shared" si="202"/>
        <v>-34868.025330374949</v>
      </c>
      <c r="AE307" s="23">
        <f t="shared" si="202"/>
        <v>-24833.380149723496</v>
      </c>
      <c r="AF307" s="23">
        <f t="shared" si="202"/>
        <v>-3792.3005720776273</v>
      </c>
      <c r="AG307" s="23">
        <f t="shared" si="202"/>
        <v>9015.195196319255</v>
      </c>
      <c r="AH307" s="23">
        <f t="shared" si="202"/>
        <v>-6.3542211864842102E-4</v>
      </c>
      <c r="AI307" s="23">
        <f t="shared" si="202"/>
        <v>-6.3542211864842102E-4</v>
      </c>
      <c r="AJ307" s="23">
        <f t="shared" si="202"/>
        <v>-6.3542211864842102E-4</v>
      </c>
      <c r="AK307" s="23">
        <f t="shared" si="202"/>
        <v>-6.3542211864842102E-4</v>
      </c>
      <c r="AL307" s="23">
        <f t="shared" si="202"/>
        <v>-6.3542211864842102E-4</v>
      </c>
      <c r="AM307" s="23">
        <f t="shared" si="202"/>
        <v>-6.3542211864842102E-4</v>
      </c>
      <c r="AN307" s="23">
        <f t="shared" si="202"/>
        <v>-6.3542211864842102E-4</v>
      </c>
      <c r="AO307" s="23">
        <f t="shared" si="202"/>
        <v>-6.3542211864842102E-4</v>
      </c>
      <c r="AP307" s="23">
        <f t="shared" si="202"/>
        <v>-6.3542211864842102E-4</v>
      </c>
      <c r="AQ307" s="23">
        <f t="shared" si="202"/>
        <v>-6.3542211864842102E-4</v>
      </c>
      <c r="AR307" s="23">
        <f t="shared" si="202"/>
        <v>-6.3542211864842102E-4</v>
      </c>
      <c r="AS307" s="23">
        <f t="shared" si="202"/>
        <v>-6.3542212046741042E-4</v>
      </c>
      <c r="AT307" s="23">
        <f t="shared" si="202"/>
        <v>-6.3542212046741042E-4</v>
      </c>
      <c r="AU307" s="23">
        <f t="shared" si="202"/>
        <v>-6.3542211955791572E-4</v>
      </c>
      <c r="AV307" s="23">
        <f t="shared" si="202"/>
        <v>-6.3542211955791572E-4</v>
      </c>
      <c r="AW307" s="23">
        <f t="shared" si="202"/>
        <v>-6.3542212001266307E-4</v>
      </c>
      <c r="AX307" s="23">
        <f t="shared" si="202"/>
        <v>-6.3542212001266307E-4</v>
      </c>
      <c r="AY307" s="23">
        <f t="shared" si="202"/>
        <v>-6.3542212001266307E-4</v>
      </c>
      <c r="AZ307" s="23">
        <f t="shared" si="202"/>
        <v>-6.3542211999999959E-4</v>
      </c>
      <c r="BA307" s="23">
        <f t="shared" si="202"/>
        <v>0</v>
      </c>
      <c r="BB307" s="23">
        <f t="shared" si="202"/>
        <v>0</v>
      </c>
      <c r="BC307" s="23">
        <f t="shared" si="202"/>
        <v>0</v>
      </c>
      <c r="BD307" s="23">
        <f t="shared" si="202"/>
        <v>0</v>
      </c>
      <c r="BE307" s="23">
        <f t="shared" si="202"/>
        <v>0</v>
      </c>
      <c r="BF307" s="23">
        <f t="shared" si="202"/>
        <v>0</v>
      </c>
      <c r="BG307" s="23">
        <f t="shared" si="202"/>
        <v>0</v>
      </c>
      <c r="BH307" s="23">
        <f t="shared" si="202"/>
        <v>0</v>
      </c>
      <c r="BI307" s="23">
        <f t="shared" si="202"/>
        <v>0</v>
      </c>
      <c r="BJ307" s="23">
        <f t="shared" si="202"/>
        <v>0</v>
      </c>
      <c r="BK307" s="23">
        <f t="shared" si="202"/>
        <v>0</v>
      </c>
      <c r="BL307" s="23">
        <f t="shared" si="202"/>
        <v>0</v>
      </c>
      <c r="BM307" s="23">
        <f t="shared" si="202"/>
        <v>0</v>
      </c>
      <c r="BN307" s="23">
        <f t="shared" si="202"/>
        <v>0</v>
      </c>
      <c r="BO307" s="23">
        <f t="shared" si="202"/>
        <v>0</v>
      </c>
      <c r="BP307" s="23">
        <f t="shared" ref="BP307:BS307" si="203">BP286-BP$285</f>
        <v>0</v>
      </c>
      <c r="BQ307" s="23">
        <f t="shared" si="203"/>
        <v>0</v>
      </c>
      <c r="BR307" s="23">
        <f t="shared" si="203"/>
        <v>0</v>
      </c>
      <c r="BS307" s="23">
        <f t="shared" si="203"/>
        <v>0</v>
      </c>
    </row>
    <row r="308" spans="2:71" x14ac:dyDescent="0.3">
      <c r="B308" s="24" t="str">
        <f t="shared" si="195"/>
        <v>Retire TY GR3 CR4 CR6 and BR1-2</v>
      </c>
      <c r="C308" s="23">
        <f>C287-C$286</f>
        <v>-49.111914467473071</v>
      </c>
      <c r="D308" s="23">
        <f t="shared" ref="D308:BO308" si="204">D287-D$286</f>
        <v>-489.42679999999928</v>
      </c>
      <c r="E308" s="23">
        <f t="shared" si="204"/>
        <v>-6506.0429999999978</v>
      </c>
      <c r="F308" s="23">
        <f t="shared" si="204"/>
        <v>-15605.030199999979</v>
      </c>
      <c r="G308" s="23">
        <f t="shared" si="204"/>
        <v>-28043.496606432658</v>
      </c>
      <c r="H308" s="23">
        <f t="shared" si="204"/>
        <v>-24261.128019883006</v>
      </c>
      <c r="I308" s="23">
        <f t="shared" si="204"/>
        <v>12898.576360923937</v>
      </c>
      <c r="J308" s="23">
        <f t="shared" si="204"/>
        <v>49194.181099181762</v>
      </c>
      <c r="K308" s="23">
        <f t="shared" si="204"/>
        <v>39527.609494455042</v>
      </c>
      <c r="L308" s="23">
        <f t="shared" si="204"/>
        <v>3840.0349400289124</v>
      </c>
      <c r="M308" s="23">
        <f t="shared" si="204"/>
        <v>-31969.705961815198</v>
      </c>
      <c r="N308" s="23">
        <f t="shared" si="204"/>
        <v>-36044.813561665826</v>
      </c>
      <c r="O308" s="23">
        <f t="shared" si="204"/>
        <v>10161.844168595271</v>
      </c>
      <c r="P308" s="23">
        <f t="shared" si="204"/>
        <v>52156.230819519376</v>
      </c>
      <c r="Q308" s="23">
        <f t="shared" si="204"/>
        <v>41770.682287287898</v>
      </c>
      <c r="R308" s="23">
        <f t="shared" si="204"/>
        <v>-512.09323864139151</v>
      </c>
      <c r="S308" s="23">
        <f t="shared" si="204"/>
        <v>-42165.932654791046</v>
      </c>
      <c r="T308" s="23">
        <f t="shared" si="204"/>
        <v>-54903.679636396235</v>
      </c>
      <c r="U308" s="23">
        <f t="shared" si="204"/>
        <v>-45843.004000768298</v>
      </c>
      <c r="V308" s="23">
        <f t="shared" si="204"/>
        <v>8240.7179007106461</v>
      </c>
      <c r="W308" s="23">
        <f t="shared" si="204"/>
        <v>57955.820206375094</v>
      </c>
      <c r="X308" s="23">
        <f t="shared" si="204"/>
        <v>44926.537029639469</v>
      </c>
      <c r="Y308" s="23">
        <f t="shared" si="204"/>
        <v>-3004.0874870443949</v>
      </c>
      <c r="Z308" s="23">
        <f t="shared" si="204"/>
        <v>-51215.66631420562</v>
      </c>
      <c r="AA308" s="23">
        <f t="shared" si="204"/>
        <v>-63831.74709877139</v>
      </c>
      <c r="AB308" s="23">
        <f t="shared" si="204"/>
        <v>-52592.389837629511</v>
      </c>
      <c r="AC308" s="23">
        <f t="shared" si="204"/>
        <v>-31630.360695665237</v>
      </c>
      <c r="AD308" s="23">
        <f t="shared" si="204"/>
        <v>-10581.106694789371</v>
      </c>
      <c r="AE308" s="23">
        <f t="shared" si="204"/>
        <v>4042.5298327720957</v>
      </c>
      <c r="AF308" s="23">
        <f t="shared" si="204"/>
        <v>-3822.0094662448391</v>
      </c>
      <c r="AG308" s="23">
        <f t="shared" si="204"/>
        <v>-10829.787995833321</v>
      </c>
      <c r="AH308" s="23">
        <f t="shared" si="204"/>
        <v>-9477.2405999999974</v>
      </c>
      <c r="AI308" s="23">
        <f t="shared" si="204"/>
        <v>-9055.4972999999954</v>
      </c>
      <c r="AJ308" s="23">
        <f t="shared" si="204"/>
        <v>-8633.7550000000047</v>
      </c>
      <c r="AK308" s="23">
        <f t="shared" si="204"/>
        <v>-8212.0126999999993</v>
      </c>
      <c r="AL308" s="23">
        <f t="shared" si="204"/>
        <v>-7790.2704000000012</v>
      </c>
      <c r="AM308" s="23">
        <f t="shared" si="204"/>
        <v>-7368.5280999999995</v>
      </c>
      <c r="AN308" s="23">
        <f t="shared" si="204"/>
        <v>-4635.7749900000017</v>
      </c>
      <c r="AO308" s="23">
        <f t="shared" si="204"/>
        <v>-1384.1668045580009</v>
      </c>
      <c r="AP308" s="23">
        <f t="shared" si="204"/>
        <v>-1.8110653581970837E-3</v>
      </c>
      <c r="AQ308" s="23">
        <f t="shared" si="204"/>
        <v>-1.8110653581970837E-3</v>
      </c>
      <c r="AR308" s="23">
        <f t="shared" si="204"/>
        <v>-1.8110653581970837E-3</v>
      </c>
      <c r="AS308" s="23">
        <f t="shared" si="204"/>
        <v>-1.8110653600160731E-3</v>
      </c>
      <c r="AT308" s="23">
        <f t="shared" si="204"/>
        <v>-1.8110653600160731E-3</v>
      </c>
      <c r="AU308" s="23">
        <f t="shared" si="204"/>
        <v>-1.8110653600160731E-3</v>
      </c>
      <c r="AV308" s="23">
        <f t="shared" si="204"/>
        <v>-1.8110653600160731E-3</v>
      </c>
      <c r="AW308" s="23">
        <f t="shared" si="204"/>
        <v>-1.8110653600160731E-3</v>
      </c>
      <c r="AX308" s="23">
        <f t="shared" si="204"/>
        <v>-1.8110653600160731E-3</v>
      </c>
      <c r="AY308" s="23">
        <f t="shared" si="204"/>
        <v>-1.8110653600160731E-3</v>
      </c>
      <c r="AZ308" s="23">
        <f t="shared" si="204"/>
        <v>-1.81106536E-3</v>
      </c>
      <c r="BA308" s="23">
        <f t="shared" si="204"/>
        <v>0</v>
      </c>
      <c r="BB308" s="23">
        <f t="shared" si="204"/>
        <v>0</v>
      </c>
      <c r="BC308" s="23">
        <f t="shared" si="204"/>
        <v>0</v>
      </c>
      <c r="BD308" s="23">
        <f t="shared" si="204"/>
        <v>0</v>
      </c>
      <c r="BE308" s="23">
        <f t="shared" si="204"/>
        <v>0</v>
      </c>
      <c r="BF308" s="23">
        <f t="shared" si="204"/>
        <v>0</v>
      </c>
      <c r="BG308" s="23">
        <f t="shared" si="204"/>
        <v>0</v>
      </c>
      <c r="BH308" s="23">
        <f t="shared" si="204"/>
        <v>0</v>
      </c>
      <c r="BI308" s="23">
        <f t="shared" si="204"/>
        <v>0</v>
      </c>
      <c r="BJ308" s="23">
        <f t="shared" si="204"/>
        <v>0</v>
      </c>
      <c r="BK308" s="23">
        <f t="shared" si="204"/>
        <v>0</v>
      </c>
      <c r="BL308" s="23">
        <f t="shared" si="204"/>
        <v>0</v>
      </c>
      <c r="BM308" s="23">
        <f t="shared" si="204"/>
        <v>0</v>
      </c>
      <c r="BN308" s="23">
        <f t="shared" si="204"/>
        <v>0</v>
      </c>
      <c r="BO308" s="23">
        <f t="shared" si="204"/>
        <v>0</v>
      </c>
      <c r="BP308" s="23">
        <f t="shared" ref="BP308:BS308" si="205">BP287-BP$286</f>
        <v>0</v>
      </c>
      <c r="BQ308" s="23">
        <f t="shared" si="205"/>
        <v>0</v>
      </c>
      <c r="BR308" s="23">
        <f t="shared" si="205"/>
        <v>0</v>
      </c>
      <c r="BS308" s="23">
        <f t="shared" si="205"/>
        <v>0</v>
      </c>
    </row>
    <row r="309" spans="2:71" x14ac:dyDescent="0.3">
      <c r="B309" s="24" t="str">
        <f t="shared" si="195"/>
        <v>Retire TY GR3 and CR</v>
      </c>
      <c r="C309" s="23">
        <f>C288-C$286</f>
        <v>-199.74636073439433</v>
      </c>
      <c r="D309" s="23">
        <f t="shared" ref="D309:BO309" si="206">D288-D$286</f>
        <v>-1326.4098134280639</v>
      </c>
      <c r="E309" s="23">
        <f t="shared" si="206"/>
        <v>-8763.9954380106501</v>
      </c>
      <c r="F309" s="23">
        <f t="shared" si="206"/>
        <v>-26411.6363757371</v>
      </c>
      <c r="G309" s="23">
        <f t="shared" si="206"/>
        <v>-49993.172236838378</v>
      </c>
      <c r="H309" s="23">
        <f t="shared" si="206"/>
        <v>-48097.964751261112</v>
      </c>
      <c r="I309" s="23">
        <f t="shared" si="206"/>
        <v>-41483.100912756752</v>
      </c>
      <c r="J309" s="23">
        <f t="shared" si="206"/>
        <v>-5798.7916168129304</v>
      </c>
      <c r="K309" s="23">
        <f t="shared" si="206"/>
        <v>-1553.6971288260538</v>
      </c>
      <c r="L309" s="23">
        <f t="shared" si="206"/>
        <v>-12235.731325298315</v>
      </c>
      <c r="M309" s="23">
        <f t="shared" si="206"/>
        <v>-35636.30647544004</v>
      </c>
      <c r="N309" s="23">
        <f t="shared" si="206"/>
        <v>-45421.203852606937</v>
      </c>
      <c r="O309" s="23">
        <f t="shared" si="206"/>
        <v>-35870.182193635264</v>
      </c>
      <c r="P309" s="23">
        <f t="shared" si="206"/>
        <v>5441.9284418080933</v>
      </c>
      <c r="Q309" s="23">
        <f t="shared" si="206"/>
        <v>10012.858308300376</v>
      </c>
      <c r="R309" s="23">
        <f t="shared" si="206"/>
        <v>-1984.4903007168323</v>
      </c>
      <c r="S309" s="23">
        <f t="shared" si="206"/>
        <v>-29753.714893104625</v>
      </c>
      <c r="T309" s="23">
        <f t="shared" si="206"/>
        <v>-42369.22100250388</v>
      </c>
      <c r="U309" s="23">
        <f t="shared" si="206"/>
        <v>-35181.277822348406</v>
      </c>
      <c r="V309" s="23">
        <f t="shared" si="206"/>
        <v>4875.5858073037816</v>
      </c>
      <c r="W309" s="23">
        <f t="shared" si="206"/>
        <v>57766.491145799868</v>
      </c>
      <c r="X309" s="23">
        <f t="shared" si="206"/>
        <v>32938.91329157725</v>
      </c>
      <c r="Y309" s="23">
        <f t="shared" si="206"/>
        <v>-19657.487971337396</v>
      </c>
      <c r="Z309" s="23">
        <f t="shared" si="206"/>
        <v>-60853.964947031811</v>
      </c>
      <c r="AA309" s="23">
        <f t="shared" si="206"/>
        <v>-29944.732983001159</v>
      </c>
      <c r="AB309" s="23">
        <f t="shared" si="206"/>
        <v>20895.294459776953</v>
      </c>
      <c r="AC309" s="23">
        <f t="shared" si="206"/>
        <v>57606.018666782184</v>
      </c>
      <c r="AD309" s="23">
        <f t="shared" si="206"/>
        <v>67288.412912440253</v>
      </c>
      <c r="AE309" s="23">
        <f t="shared" si="206"/>
        <v>54814.924538896536</v>
      </c>
      <c r="AF309" s="23">
        <f t="shared" si="206"/>
        <v>31306.840243248385</v>
      </c>
      <c r="AG309" s="23">
        <f t="shared" si="206"/>
        <v>17589.197281126282</v>
      </c>
      <c r="AH309" s="23">
        <f t="shared" si="206"/>
        <v>2.6738795713754371E-4</v>
      </c>
      <c r="AI309" s="23">
        <f t="shared" si="206"/>
        <v>2.6738795713754371E-4</v>
      </c>
      <c r="AJ309" s="23">
        <f t="shared" si="206"/>
        <v>2.6738795713754371E-4</v>
      </c>
      <c r="AK309" s="23">
        <f t="shared" si="206"/>
        <v>2.6738795713754371E-4</v>
      </c>
      <c r="AL309" s="23">
        <f t="shared" si="206"/>
        <v>2.6738795713754371E-4</v>
      </c>
      <c r="AM309" s="23">
        <f t="shared" si="206"/>
        <v>2.6738795713754371E-4</v>
      </c>
      <c r="AN309" s="23">
        <f t="shared" si="206"/>
        <v>2.6738795713754371E-4</v>
      </c>
      <c r="AO309" s="23">
        <f t="shared" si="206"/>
        <v>2.6738795713754371E-4</v>
      </c>
      <c r="AP309" s="23">
        <f t="shared" si="206"/>
        <v>2.6738795713754371E-4</v>
      </c>
      <c r="AQ309" s="23">
        <f t="shared" si="206"/>
        <v>2.6738795713754371E-4</v>
      </c>
      <c r="AR309" s="23">
        <f t="shared" si="206"/>
        <v>2.6738795713754371E-4</v>
      </c>
      <c r="AS309" s="23">
        <f t="shared" si="206"/>
        <v>2.6738795895653311E-4</v>
      </c>
      <c r="AT309" s="23">
        <f t="shared" si="206"/>
        <v>2.6738795895653311E-4</v>
      </c>
      <c r="AU309" s="23">
        <f t="shared" si="206"/>
        <v>2.6738795895653311E-4</v>
      </c>
      <c r="AV309" s="23">
        <f t="shared" si="206"/>
        <v>2.6738795895653311E-4</v>
      </c>
      <c r="AW309" s="23">
        <f t="shared" si="206"/>
        <v>2.6738795895653311E-4</v>
      </c>
      <c r="AX309" s="23">
        <f t="shared" si="206"/>
        <v>2.6738795895653311E-4</v>
      </c>
      <c r="AY309" s="23">
        <f t="shared" si="206"/>
        <v>2.6738795901337653E-4</v>
      </c>
      <c r="AZ309" s="23">
        <f t="shared" si="206"/>
        <v>2.6738795899999921E-4</v>
      </c>
      <c r="BA309" s="23">
        <f t="shared" si="206"/>
        <v>0</v>
      </c>
      <c r="BB309" s="23">
        <f t="shared" si="206"/>
        <v>0</v>
      </c>
      <c r="BC309" s="23">
        <f t="shared" si="206"/>
        <v>0</v>
      </c>
      <c r="BD309" s="23">
        <f t="shared" si="206"/>
        <v>0</v>
      </c>
      <c r="BE309" s="23">
        <f t="shared" si="206"/>
        <v>0</v>
      </c>
      <c r="BF309" s="23">
        <f t="shared" si="206"/>
        <v>0</v>
      </c>
      <c r="BG309" s="23">
        <f t="shared" si="206"/>
        <v>0</v>
      </c>
      <c r="BH309" s="23">
        <f t="shared" si="206"/>
        <v>0</v>
      </c>
      <c r="BI309" s="23">
        <f t="shared" si="206"/>
        <v>0</v>
      </c>
      <c r="BJ309" s="23">
        <f t="shared" si="206"/>
        <v>0</v>
      </c>
      <c r="BK309" s="23">
        <f t="shared" si="206"/>
        <v>0</v>
      </c>
      <c r="BL309" s="23">
        <f t="shared" si="206"/>
        <v>0</v>
      </c>
      <c r="BM309" s="23">
        <f t="shared" si="206"/>
        <v>0</v>
      </c>
      <c r="BN309" s="23">
        <f t="shared" si="206"/>
        <v>0</v>
      </c>
      <c r="BO309" s="23">
        <f t="shared" si="206"/>
        <v>0</v>
      </c>
      <c r="BP309" s="23">
        <f t="shared" ref="BP309:BS309" si="207">BP288-BP$286</f>
        <v>0</v>
      </c>
      <c r="BQ309" s="23">
        <f t="shared" si="207"/>
        <v>0</v>
      </c>
      <c r="BR309" s="23">
        <f t="shared" si="207"/>
        <v>0</v>
      </c>
      <c r="BS309" s="23">
        <f t="shared" si="207"/>
        <v>0</v>
      </c>
    </row>
    <row r="310" spans="2:71" x14ac:dyDescent="0.3">
      <c r="B310" s="24" t="str">
        <f t="shared" si="195"/>
        <v>Retire TY GR3 CR and GH3</v>
      </c>
      <c r="C310" s="23">
        <f>C289-C$288</f>
        <v>88.868386349536195</v>
      </c>
      <c r="D310" s="23">
        <f t="shared" ref="D310:BO310" si="208">D289-D$288</f>
        <v>-114.66679999999997</v>
      </c>
      <c r="E310" s="23">
        <f t="shared" si="208"/>
        <v>-565.18370000000141</v>
      </c>
      <c r="F310" s="23">
        <f t="shared" si="208"/>
        <v>-1361.5100000000093</v>
      </c>
      <c r="G310" s="23">
        <f t="shared" si="208"/>
        <v>18091.554426485964</v>
      </c>
      <c r="H310" s="23">
        <f t="shared" si="208"/>
        <v>36621.826524504751</v>
      </c>
      <c r="I310" s="23">
        <f t="shared" si="208"/>
        <v>38797.038983366918</v>
      </c>
      <c r="J310" s="23">
        <f t="shared" si="208"/>
        <v>9914.7397503617685</v>
      </c>
      <c r="K310" s="23">
        <f t="shared" si="208"/>
        <v>4471.9923073195387</v>
      </c>
      <c r="L310" s="23">
        <f t="shared" si="208"/>
        <v>13222.348435302731</v>
      </c>
      <c r="M310" s="23">
        <f t="shared" si="208"/>
        <v>34575.662335362867</v>
      </c>
      <c r="N310" s="23">
        <f t="shared" si="208"/>
        <v>43269.236589467269</v>
      </c>
      <c r="O310" s="23">
        <f t="shared" si="208"/>
        <v>33442.314854628057</v>
      </c>
      <c r="P310" s="23">
        <f t="shared" si="208"/>
        <v>-8625.8929836916504</v>
      </c>
      <c r="Q310" s="23">
        <f t="shared" si="208"/>
        <v>-14607.119981625583</v>
      </c>
      <c r="R310" s="23">
        <f t="shared" si="208"/>
        <v>-4560.7428681093734</v>
      </c>
      <c r="S310" s="23">
        <f t="shared" si="208"/>
        <v>19838.806745446636</v>
      </c>
      <c r="T310" s="23">
        <f t="shared" si="208"/>
        <v>29608.919831590261</v>
      </c>
      <c r="U310" s="23">
        <f t="shared" si="208"/>
        <v>20267.183770771138</v>
      </c>
      <c r="V310" s="23">
        <f t="shared" si="208"/>
        <v>-22467.130725361872</v>
      </c>
      <c r="W310" s="23">
        <f t="shared" si="208"/>
        <v>-59920.858130205888</v>
      </c>
      <c r="X310" s="23">
        <f t="shared" si="208"/>
        <v>-37656.89762310579</v>
      </c>
      <c r="Y310" s="23">
        <f t="shared" si="208"/>
        <v>13044.433153322898</v>
      </c>
      <c r="Z310" s="23">
        <f t="shared" si="208"/>
        <v>52751.316702417098</v>
      </c>
      <c r="AA310" s="23">
        <f t="shared" si="208"/>
        <v>19567.148143812898</v>
      </c>
      <c r="AB310" s="23">
        <f t="shared" si="208"/>
        <v>-33614.454963204451</v>
      </c>
      <c r="AC310" s="23">
        <f t="shared" si="208"/>
        <v>-72727.397137001855</v>
      </c>
      <c r="AD310" s="23">
        <f t="shared" si="208"/>
        <v>-84437.561067115748</v>
      </c>
      <c r="AE310" s="23">
        <f t="shared" si="208"/>
        <v>-54088.609923324431</v>
      </c>
      <c r="AF310" s="23">
        <f t="shared" si="208"/>
        <v>-31473.428025837638</v>
      </c>
      <c r="AG310" s="23">
        <f t="shared" si="208"/>
        <v>-19150.255005693994</v>
      </c>
      <c r="AH310" s="23">
        <f t="shared" si="208"/>
        <v>-9183.2874000000011</v>
      </c>
      <c r="AI310" s="23">
        <f t="shared" si="208"/>
        <v>-8859.6422999999995</v>
      </c>
      <c r="AJ310" s="23">
        <f t="shared" si="208"/>
        <v>-8535.997199999998</v>
      </c>
      <c r="AK310" s="23">
        <f t="shared" si="208"/>
        <v>-8212.3510999999999</v>
      </c>
      <c r="AL310" s="23">
        <f t="shared" si="208"/>
        <v>-7888.7049999999981</v>
      </c>
      <c r="AM310" s="23">
        <f t="shared" si="208"/>
        <v>-7565.0597999999991</v>
      </c>
      <c r="AN310" s="23">
        <f t="shared" si="208"/>
        <v>-7241.413700000001</v>
      </c>
      <c r="AO310" s="23">
        <f t="shared" si="208"/>
        <v>-6917.7685999999994</v>
      </c>
      <c r="AP310" s="23">
        <f t="shared" si="208"/>
        <v>-6594.1234999999997</v>
      </c>
      <c r="AQ310" s="23">
        <f t="shared" si="208"/>
        <v>-6270.4784</v>
      </c>
      <c r="AR310" s="23">
        <f t="shared" si="208"/>
        <v>-5913.1144000000004</v>
      </c>
      <c r="AS310" s="23">
        <f t="shared" si="208"/>
        <v>-5231.8564200000001</v>
      </c>
      <c r="AT310" s="23">
        <f t="shared" si="208"/>
        <v>-4151.8757508025001</v>
      </c>
      <c r="AU310" s="23">
        <f t="shared" si="208"/>
        <v>-213.80325080249986</v>
      </c>
      <c r="AV310" s="23">
        <f t="shared" si="208"/>
        <v>-3.7240675001157797E-3</v>
      </c>
      <c r="AW310" s="23">
        <f t="shared" si="208"/>
        <v>-3.7240675001157797E-3</v>
      </c>
      <c r="AX310" s="23">
        <f t="shared" si="208"/>
        <v>-3.7240675001157797E-3</v>
      </c>
      <c r="AY310" s="23">
        <f t="shared" si="208"/>
        <v>-3.7240675000020929E-3</v>
      </c>
      <c r="AZ310" s="23">
        <f t="shared" si="208"/>
        <v>-3.7240674999999999E-3</v>
      </c>
      <c r="BA310" s="23">
        <f t="shared" si="208"/>
        <v>0</v>
      </c>
      <c r="BB310" s="23">
        <f t="shared" si="208"/>
        <v>0</v>
      </c>
      <c r="BC310" s="23">
        <f t="shared" si="208"/>
        <v>0</v>
      </c>
      <c r="BD310" s="23">
        <f t="shared" si="208"/>
        <v>0</v>
      </c>
      <c r="BE310" s="23">
        <f t="shared" si="208"/>
        <v>0</v>
      </c>
      <c r="BF310" s="23">
        <f t="shared" si="208"/>
        <v>0</v>
      </c>
      <c r="BG310" s="23">
        <f t="shared" si="208"/>
        <v>0</v>
      </c>
      <c r="BH310" s="23">
        <f t="shared" si="208"/>
        <v>0</v>
      </c>
      <c r="BI310" s="23">
        <f t="shared" si="208"/>
        <v>0</v>
      </c>
      <c r="BJ310" s="23">
        <f t="shared" si="208"/>
        <v>0</v>
      </c>
      <c r="BK310" s="23">
        <f t="shared" si="208"/>
        <v>0</v>
      </c>
      <c r="BL310" s="23">
        <f t="shared" si="208"/>
        <v>0</v>
      </c>
      <c r="BM310" s="23">
        <f t="shared" si="208"/>
        <v>0</v>
      </c>
      <c r="BN310" s="23">
        <f t="shared" si="208"/>
        <v>0</v>
      </c>
      <c r="BO310" s="23">
        <f t="shared" si="208"/>
        <v>0</v>
      </c>
      <c r="BP310" s="23">
        <f t="shared" ref="BP310:BS310" si="209">BP289-BP$288</f>
        <v>0</v>
      </c>
      <c r="BQ310" s="23">
        <f t="shared" si="209"/>
        <v>0</v>
      </c>
      <c r="BR310" s="23">
        <f t="shared" si="209"/>
        <v>0</v>
      </c>
      <c r="BS310" s="23">
        <f t="shared" si="209"/>
        <v>0</v>
      </c>
    </row>
    <row r="311" spans="2:71" x14ac:dyDescent="0.3">
      <c r="B311" s="24" t="str">
        <f t="shared" si="195"/>
        <v>Retire TY GR3 CR and GH1</v>
      </c>
      <c r="C311" s="23">
        <f>C290-C$288</f>
        <v>78.312590607063612</v>
      </c>
      <c r="D311" s="23">
        <f t="shared" ref="D311:BO311" si="210">D290-D$288</f>
        <v>-186.42904999999973</v>
      </c>
      <c r="E311" s="23">
        <f t="shared" si="210"/>
        <v>-4893.838499999998</v>
      </c>
      <c r="F311" s="23">
        <f t="shared" si="210"/>
        <v>-5972.875</v>
      </c>
      <c r="G311" s="23">
        <f t="shared" si="210"/>
        <v>20376.101161626691</v>
      </c>
      <c r="H311" s="23">
        <f t="shared" si="210"/>
        <v>57246.576779457857</v>
      </c>
      <c r="I311" s="23">
        <f t="shared" si="210"/>
        <v>71751.370723123546</v>
      </c>
      <c r="J311" s="23">
        <f t="shared" si="210"/>
        <v>38758.827586295549</v>
      </c>
      <c r="K311" s="23">
        <f t="shared" si="210"/>
        <v>-8197.2524250483839</v>
      </c>
      <c r="L311" s="23">
        <f t="shared" si="210"/>
        <v>-37641.952142148395</v>
      </c>
      <c r="M311" s="23">
        <f t="shared" si="210"/>
        <v>-6547.52433479717</v>
      </c>
      <c r="N311" s="23">
        <f t="shared" si="210"/>
        <v>39580.171489577158</v>
      </c>
      <c r="O311" s="23">
        <f t="shared" si="210"/>
        <v>66949.347793642315</v>
      </c>
      <c r="P311" s="23">
        <f t="shared" si="210"/>
        <v>29209.056130721816</v>
      </c>
      <c r="Q311" s="23">
        <f t="shared" si="210"/>
        <v>-25262.725846400135</v>
      </c>
      <c r="R311" s="23">
        <f t="shared" si="210"/>
        <v>-60187.488848650013</v>
      </c>
      <c r="S311" s="23">
        <f t="shared" si="210"/>
        <v>-25337.708533151774</v>
      </c>
      <c r="T311" s="23">
        <f t="shared" si="210"/>
        <v>27478.117354177753</v>
      </c>
      <c r="U311" s="23">
        <f t="shared" si="210"/>
        <v>61271.440898159053</v>
      </c>
      <c r="V311" s="23">
        <f t="shared" si="210"/>
        <v>31271.588261360419</v>
      </c>
      <c r="W311" s="23">
        <f t="shared" si="210"/>
        <v>-16355.258326766198</v>
      </c>
      <c r="X311" s="23">
        <f t="shared" si="210"/>
        <v>-51266.674903073465</v>
      </c>
      <c r="Y311" s="23">
        <f t="shared" si="210"/>
        <v>-55086.612688899273</v>
      </c>
      <c r="Z311" s="23">
        <f t="shared" si="210"/>
        <v>-17089.474092399701</v>
      </c>
      <c r="AA311" s="23">
        <f t="shared" si="210"/>
        <v>-14856.520735810045</v>
      </c>
      <c r="AB311" s="23">
        <f t="shared" si="210"/>
        <v>-29666.527888587792</v>
      </c>
      <c r="AC311" s="23">
        <f t="shared" si="210"/>
        <v>-58168.879331407952</v>
      </c>
      <c r="AD311" s="23">
        <f t="shared" si="210"/>
        <v>-71098.760992458323</v>
      </c>
      <c r="AE311" s="23">
        <f t="shared" si="210"/>
        <v>-40885.500553289778</v>
      </c>
      <c r="AF311" s="23">
        <f t="shared" si="210"/>
        <v>-18057.629624526715</v>
      </c>
      <c r="AG311" s="23">
        <f t="shared" si="210"/>
        <v>-1660.383518134593</v>
      </c>
      <c r="AH311" s="23">
        <f t="shared" si="210"/>
        <v>-2.0174277524347417E-3</v>
      </c>
      <c r="AI311" s="23">
        <f t="shared" si="210"/>
        <v>-2.0174277524347417E-3</v>
      </c>
      <c r="AJ311" s="23">
        <f t="shared" si="210"/>
        <v>-2.0174277524347417E-3</v>
      </c>
      <c r="AK311" s="23">
        <f t="shared" si="210"/>
        <v>-2.0174277524347417E-3</v>
      </c>
      <c r="AL311" s="23">
        <f t="shared" si="210"/>
        <v>-2.0174277487967629E-3</v>
      </c>
      <c r="AM311" s="23">
        <f t="shared" si="210"/>
        <v>-2.0174277487967629E-3</v>
      </c>
      <c r="AN311" s="23">
        <f t="shared" si="210"/>
        <v>-2.0174277487967629E-3</v>
      </c>
      <c r="AO311" s="23">
        <f t="shared" si="210"/>
        <v>-2.0174277487967629E-3</v>
      </c>
      <c r="AP311" s="23">
        <f t="shared" si="210"/>
        <v>-2.0174277487967629E-3</v>
      </c>
      <c r="AQ311" s="23">
        <f t="shared" si="210"/>
        <v>-2.0174277487967629E-3</v>
      </c>
      <c r="AR311" s="23">
        <f t="shared" si="210"/>
        <v>-2.0174277487967629E-3</v>
      </c>
      <c r="AS311" s="23">
        <f t="shared" si="210"/>
        <v>-2.0174277506157523E-3</v>
      </c>
      <c r="AT311" s="23">
        <f t="shared" si="210"/>
        <v>-2.0174277506157523E-3</v>
      </c>
      <c r="AU311" s="23">
        <f t="shared" si="210"/>
        <v>-2.0174277497062576E-3</v>
      </c>
      <c r="AV311" s="23">
        <f t="shared" si="210"/>
        <v>-2.0174277497062576E-3</v>
      </c>
      <c r="AW311" s="23">
        <f t="shared" si="210"/>
        <v>-2.017427750161005E-3</v>
      </c>
      <c r="AX311" s="23">
        <f t="shared" si="210"/>
        <v>-2.017427750161005E-3</v>
      </c>
      <c r="AY311" s="23">
        <f t="shared" si="210"/>
        <v>-2.0174277499904747E-3</v>
      </c>
      <c r="AZ311" s="23">
        <f t="shared" si="210"/>
        <v>-2.0174277499999992E-3</v>
      </c>
      <c r="BA311" s="23">
        <f t="shared" si="210"/>
        <v>0</v>
      </c>
      <c r="BB311" s="23">
        <f t="shared" si="210"/>
        <v>0</v>
      </c>
      <c r="BC311" s="23">
        <f t="shared" si="210"/>
        <v>0</v>
      </c>
      <c r="BD311" s="23">
        <f t="shared" si="210"/>
        <v>0</v>
      </c>
      <c r="BE311" s="23">
        <f t="shared" si="210"/>
        <v>0</v>
      </c>
      <c r="BF311" s="23">
        <f t="shared" si="210"/>
        <v>0</v>
      </c>
      <c r="BG311" s="23">
        <f t="shared" si="210"/>
        <v>0</v>
      </c>
      <c r="BH311" s="23">
        <f t="shared" si="210"/>
        <v>0</v>
      </c>
      <c r="BI311" s="23">
        <f t="shared" si="210"/>
        <v>0</v>
      </c>
      <c r="BJ311" s="23">
        <f t="shared" si="210"/>
        <v>0</v>
      </c>
      <c r="BK311" s="23">
        <f t="shared" si="210"/>
        <v>0</v>
      </c>
      <c r="BL311" s="23">
        <f t="shared" si="210"/>
        <v>0</v>
      </c>
      <c r="BM311" s="23">
        <f t="shared" si="210"/>
        <v>0</v>
      </c>
      <c r="BN311" s="23">
        <f t="shared" si="210"/>
        <v>0</v>
      </c>
      <c r="BO311" s="23">
        <f t="shared" si="210"/>
        <v>0</v>
      </c>
      <c r="BP311" s="23">
        <f t="shared" ref="BP311:BS311" si="211">BP290-BP$288</f>
        <v>0</v>
      </c>
      <c r="BQ311" s="23">
        <f t="shared" si="211"/>
        <v>0</v>
      </c>
      <c r="BR311" s="23">
        <f t="shared" si="211"/>
        <v>0</v>
      </c>
      <c r="BS311" s="23">
        <f t="shared" si="211"/>
        <v>0</v>
      </c>
    </row>
    <row r="312" spans="2:71" x14ac:dyDescent="0.3">
      <c r="B312" s="24" t="str">
        <f t="shared" si="195"/>
        <v>Retire TY GR and CR</v>
      </c>
      <c r="C312" s="23">
        <f>C291-C$288</f>
        <v>-9.2242973058819189</v>
      </c>
      <c r="D312" s="23">
        <f t="shared" ref="D312:BO312" si="212">D291-D$288</f>
        <v>0</v>
      </c>
      <c r="E312" s="23">
        <f t="shared" si="212"/>
        <v>-1885.2090000000026</v>
      </c>
      <c r="F312" s="23">
        <f t="shared" si="212"/>
        <v>-5910.168399999995</v>
      </c>
      <c r="G312" s="23">
        <f t="shared" si="212"/>
        <v>-9571.2640797545901</v>
      </c>
      <c r="H312" s="23">
        <f t="shared" si="212"/>
        <v>-3988.8802539876779</v>
      </c>
      <c r="I312" s="23">
        <f t="shared" si="212"/>
        <v>28676.077410511789</v>
      </c>
      <c r="J312" s="23">
        <f t="shared" si="212"/>
        <v>30829.596300145728</v>
      </c>
      <c r="K312" s="23">
        <f t="shared" si="212"/>
        <v>19033.171654842678</v>
      </c>
      <c r="L312" s="23">
        <f t="shared" si="212"/>
        <v>-4799.682370412047</v>
      </c>
      <c r="M312" s="23">
        <f t="shared" si="212"/>
        <v>-16046.306660761242</v>
      </c>
      <c r="N312" s="23">
        <f t="shared" si="212"/>
        <v>-8907.147574780276</v>
      </c>
      <c r="O312" s="23">
        <f t="shared" si="212"/>
        <v>29669.129744439037</v>
      </c>
      <c r="P312" s="23">
        <f t="shared" si="212"/>
        <v>32454.657370105269</v>
      </c>
      <c r="Q312" s="23">
        <f t="shared" si="212"/>
        <v>18950.043247256544</v>
      </c>
      <c r="R312" s="23">
        <f t="shared" si="212"/>
        <v>-8738.5087286630878</v>
      </c>
      <c r="S312" s="23">
        <f t="shared" si="212"/>
        <v>-21945.012300054543</v>
      </c>
      <c r="T312" s="23">
        <f t="shared" si="212"/>
        <v>-21179.581581865554</v>
      </c>
      <c r="U312" s="23">
        <f t="shared" si="212"/>
        <v>-18432.017488329671</v>
      </c>
      <c r="V312" s="23">
        <f t="shared" si="212"/>
        <v>-3530.5248990192777</v>
      </c>
      <c r="W312" s="23">
        <f t="shared" si="212"/>
        <v>12206.587851373246</v>
      </c>
      <c r="X312" s="23">
        <f t="shared" si="212"/>
        <v>23641.115478807827</v>
      </c>
      <c r="Y312" s="23">
        <f t="shared" si="212"/>
        <v>26343.849809463602</v>
      </c>
      <c r="Z312" s="23">
        <f t="shared" si="212"/>
        <v>19770.283807200147</v>
      </c>
      <c r="AA312" s="23">
        <f t="shared" si="212"/>
        <v>-23956.391393530765</v>
      </c>
      <c r="AB312" s="23">
        <f t="shared" si="212"/>
        <v>-63769.881290691206</v>
      </c>
      <c r="AC312" s="23">
        <f t="shared" si="212"/>
        <v>-80390.194763726788</v>
      </c>
      <c r="AD312" s="23">
        <f t="shared" si="212"/>
        <v>-69227.941092760069</v>
      </c>
      <c r="AE312" s="23">
        <f t="shared" si="212"/>
        <v>-39813.680666988366</v>
      </c>
      <c r="AF312" s="23">
        <f t="shared" si="212"/>
        <v>-24519.774612514535</v>
      </c>
      <c r="AG312" s="23">
        <f t="shared" si="212"/>
        <v>-18160.641215728247</v>
      </c>
      <c r="AH312" s="23">
        <f t="shared" si="212"/>
        <v>-5.6669735931791365E-4</v>
      </c>
      <c r="AI312" s="23">
        <f t="shared" si="212"/>
        <v>-5.6669735931791365E-4</v>
      </c>
      <c r="AJ312" s="23">
        <f t="shared" si="212"/>
        <v>-5.6669735931791365E-4</v>
      </c>
      <c r="AK312" s="23">
        <f t="shared" si="212"/>
        <v>-5.6669735931791365E-4</v>
      </c>
      <c r="AL312" s="23">
        <f t="shared" si="212"/>
        <v>-5.6669735931791365E-4</v>
      </c>
      <c r="AM312" s="23">
        <f t="shared" si="212"/>
        <v>-5.6669735931791365E-4</v>
      </c>
      <c r="AN312" s="23">
        <f t="shared" si="212"/>
        <v>-5.6669735931791365E-4</v>
      </c>
      <c r="AO312" s="23">
        <f t="shared" si="212"/>
        <v>-5.6669735931791365E-4</v>
      </c>
      <c r="AP312" s="23">
        <f t="shared" si="212"/>
        <v>-5.6669735931791365E-4</v>
      </c>
      <c r="AQ312" s="23">
        <f t="shared" si="212"/>
        <v>-5.6669735931791365E-4</v>
      </c>
      <c r="AR312" s="23">
        <f t="shared" si="212"/>
        <v>-5.6669735931791365E-4</v>
      </c>
      <c r="AS312" s="23">
        <f t="shared" si="212"/>
        <v>-5.6669735931791365E-4</v>
      </c>
      <c r="AT312" s="23">
        <f t="shared" si="212"/>
        <v>-5.6669735931791365E-4</v>
      </c>
      <c r="AU312" s="23">
        <f t="shared" si="212"/>
        <v>-5.6669736022740835E-4</v>
      </c>
      <c r="AV312" s="23">
        <f t="shared" si="212"/>
        <v>-5.6669736022740835E-4</v>
      </c>
      <c r="AW312" s="23">
        <f t="shared" si="212"/>
        <v>-5.6669736022740835E-4</v>
      </c>
      <c r="AX312" s="23">
        <f t="shared" si="212"/>
        <v>-5.6669736022740835E-4</v>
      </c>
      <c r="AY312" s="23">
        <f t="shared" si="212"/>
        <v>-5.6669736000003468E-4</v>
      </c>
      <c r="AZ312" s="23">
        <f t="shared" si="212"/>
        <v>-5.6669735999999998E-4</v>
      </c>
      <c r="BA312" s="23">
        <f t="shared" si="212"/>
        <v>0</v>
      </c>
      <c r="BB312" s="23">
        <f t="shared" si="212"/>
        <v>0</v>
      </c>
      <c r="BC312" s="23">
        <f t="shared" si="212"/>
        <v>0</v>
      </c>
      <c r="BD312" s="23">
        <f t="shared" si="212"/>
        <v>0</v>
      </c>
      <c r="BE312" s="23">
        <f t="shared" si="212"/>
        <v>0</v>
      </c>
      <c r="BF312" s="23">
        <f t="shared" si="212"/>
        <v>0</v>
      </c>
      <c r="BG312" s="23">
        <f t="shared" si="212"/>
        <v>0</v>
      </c>
      <c r="BH312" s="23">
        <f t="shared" si="212"/>
        <v>0</v>
      </c>
      <c r="BI312" s="23">
        <f t="shared" si="212"/>
        <v>0</v>
      </c>
      <c r="BJ312" s="23">
        <f t="shared" si="212"/>
        <v>0</v>
      </c>
      <c r="BK312" s="23">
        <f t="shared" si="212"/>
        <v>0</v>
      </c>
      <c r="BL312" s="23">
        <f t="shared" si="212"/>
        <v>0</v>
      </c>
      <c r="BM312" s="23">
        <f t="shared" si="212"/>
        <v>0</v>
      </c>
      <c r="BN312" s="23">
        <f t="shared" si="212"/>
        <v>0</v>
      </c>
      <c r="BO312" s="23">
        <f t="shared" si="212"/>
        <v>0</v>
      </c>
      <c r="BP312" s="23">
        <f t="shared" ref="BP312:BS312" si="213">BP291-BP$288</f>
        <v>0</v>
      </c>
      <c r="BQ312" s="23">
        <f t="shared" si="213"/>
        <v>0</v>
      </c>
      <c r="BR312" s="23">
        <f t="shared" si="213"/>
        <v>0</v>
      </c>
      <c r="BS312" s="23">
        <f t="shared" si="213"/>
        <v>0</v>
      </c>
    </row>
    <row r="313" spans="2:71" x14ac:dyDescent="0.3">
      <c r="B313" s="24" t="str">
        <f t="shared" si="195"/>
        <v>Retire TY GR CR and MC4</v>
      </c>
      <c r="C313" s="23">
        <f>C292-C$291</f>
        <v>-60.034378258539618</v>
      </c>
      <c r="D313" s="23">
        <f t="shared" ref="D313:BO314" si="214">D292-D$291</f>
        <v>-861.72760000000017</v>
      </c>
      <c r="E313" s="23">
        <f t="shared" si="214"/>
        <v>-12710.161800000002</v>
      </c>
      <c r="F313" s="23">
        <f t="shared" si="214"/>
        <v>-21481.971400000009</v>
      </c>
      <c r="G313" s="23">
        <f t="shared" si="214"/>
        <v>1616.6221847826382</v>
      </c>
      <c r="H313" s="23">
        <f t="shared" si="214"/>
        <v>20964.081922554353</v>
      </c>
      <c r="I313" s="23">
        <f t="shared" si="214"/>
        <v>9175.8459242384415</v>
      </c>
      <c r="J313" s="23">
        <f t="shared" si="214"/>
        <v>-23828.744105817983</v>
      </c>
      <c r="K313" s="23">
        <f t="shared" si="214"/>
        <v>-50892.470663504093</v>
      </c>
      <c r="L313" s="23">
        <f t="shared" si="214"/>
        <v>-19032.373759602779</v>
      </c>
      <c r="M313" s="23">
        <f t="shared" si="214"/>
        <v>27488.151647460181</v>
      </c>
      <c r="N313" s="23">
        <f t="shared" si="214"/>
        <v>55639.137284764322</v>
      </c>
      <c r="O313" s="23">
        <f t="shared" si="214"/>
        <v>20426.411564264563</v>
      </c>
      <c r="P313" s="23">
        <f t="shared" si="214"/>
        <v>-30518.523405134212</v>
      </c>
      <c r="Q313" s="23">
        <f t="shared" si="214"/>
        <v>-68327.239468785003</v>
      </c>
      <c r="R313" s="23">
        <f t="shared" si="214"/>
        <v>-71659.587114475551</v>
      </c>
      <c r="S313" s="23">
        <f t="shared" si="214"/>
        <v>-20081.079369857791</v>
      </c>
      <c r="T313" s="23">
        <f t="shared" si="214"/>
        <v>34119.936760749668</v>
      </c>
      <c r="U313" s="23">
        <f t="shared" si="214"/>
        <v>66144.151948780171</v>
      </c>
      <c r="V313" s="23">
        <f t="shared" si="214"/>
        <v>22727.66136910941</v>
      </c>
      <c r="W313" s="23">
        <f t="shared" si="214"/>
        <v>-39228.105446757749</v>
      </c>
      <c r="X313" s="23">
        <f t="shared" si="214"/>
        <v>-84278.575568622909</v>
      </c>
      <c r="Y313" s="23">
        <f t="shared" si="214"/>
        <v>-87205.691752332379</v>
      </c>
      <c r="Z313" s="23">
        <f t="shared" si="214"/>
        <v>-25402.998054584838</v>
      </c>
      <c r="AA313" s="23">
        <f t="shared" si="214"/>
        <v>39045.66242009995</v>
      </c>
      <c r="AB313" s="23">
        <f t="shared" si="214"/>
        <v>78023.642616400495</v>
      </c>
      <c r="AC313" s="23">
        <f t="shared" si="214"/>
        <v>71814.294224857469</v>
      </c>
      <c r="AD313" s="23">
        <f t="shared" si="214"/>
        <v>48438.694437358296</v>
      </c>
      <c r="AE313" s="23">
        <f t="shared" si="214"/>
        <v>22978.220555287204</v>
      </c>
      <c r="AF313" s="23">
        <f t="shared" si="214"/>
        <v>8997.9184923993889</v>
      </c>
      <c r="AG313" s="23">
        <f t="shared" si="214"/>
        <v>4426.6094616956543</v>
      </c>
      <c r="AH313" s="23">
        <f t="shared" si="214"/>
        <v>-1013.97115482956</v>
      </c>
      <c r="AI313" s="23">
        <f t="shared" si="214"/>
        <v>-3.1206839630613104E-3</v>
      </c>
      <c r="AJ313" s="23">
        <f t="shared" si="214"/>
        <v>-3.1206839630613104E-3</v>
      </c>
      <c r="AK313" s="23">
        <f t="shared" si="214"/>
        <v>-3.1206839630613104E-3</v>
      </c>
      <c r="AL313" s="23">
        <f t="shared" si="214"/>
        <v>-3.1206839594233315E-3</v>
      </c>
      <c r="AM313" s="23">
        <f t="shared" si="214"/>
        <v>-3.1206839594233315E-3</v>
      </c>
      <c r="AN313" s="23">
        <f t="shared" si="214"/>
        <v>-3.1206839594233315E-3</v>
      </c>
      <c r="AO313" s="23">
        <f t="shared" si="214"/>
        <v>-3.1206839594233315E-3</v>
      </c>
      <c r="AP313" s="23">
        <f t="shared" si="214"/>
        <v>-3.1206839594233315E-3</v>
      </c>
      <c r="AQ313" s="23">
        <f t="shared" si="214"/>
        <v>-3.1206839594233315E-3</v>
      </c>
      <c r="AR313" s="23">
        <f t="shared" si="214"/>
        <v>-3.1206839594233315E-3</v>
      </c>
      <c r="AS313" s="23">
        <f t="shared" si="214"/>
        <v>-3.1206839594233315E-3</v>
      </c>
      <c r="AT313" s="23">
        <f t="shared" si="214"/>
        <v>-3.1206839594233315E-3</v>
      </c>
      <c r="AU313" s="23">
        <f t="shared" si="214"/>
        <v>-3.1206839603328262E-3</v>
      </c>
      <c r="AV313" s="23">
        <f t="shared" si="214"/>
        <v>-3.1206839603328262E-3</v>
      </c>
      <c r="AW313" s="23">
        <f t="shared" si="214"/>
        <v>-3.1206839598780789E-3</v>
      </c>
      <c r="AX313" s="23">
        <f t="shared" si="214"/>
        <v>-3.1206839598780789E-3</v>
      </c>
      <c r="AY313" s="23">
        <f t="shared" si="214"/>
        <v>-3.1206839599917657E-3</v>
      </c>
      <c r="AZ313" s="23">
        <f t="shared" si="214"/>
        <v>-3.12068396E-3</v>
      </c>
      <c r="BA313" s="23">
        <f t="shared" si="214"/>
        <v>0</v>
      </c>
      <c r="BB313" s="23">
        <f t="shared" si="214"/>
        <v>0</v>
      </c>
      <c r="BC313" s="23">
        <f t="shared" si="214"/>
        <v>0</v>
      </c>
      <c r="BD313" s="23">
        <f t="shared" si="214"/>
        <v>0</v>
      </c>
      <c r="BE313" s="23">
        <f t="shared" si="214"/>
        <v>0</v>
      </c>
      <c r="BF313" s="23">
        <f t="shared" si="214"/>
        <v>0</v>
      </c>
      <c r="BG313" s="23">
        <f t="shared" si="214"/>
        <v>0</v>
      </c>
      <c r="BH313" s="23">
        <f t="shared" si="214"/>
        <v>0</v>
      </c>
      <c r="BI313" s="23">
        <f t="shared" si="214"/>
        <v>0</v>
      </c>
      <c r="BJ313" s="23">
        <f t="shared" si="214"/>
        <v>0</v>
      </c>
      <c r="BK313" s="23">
        <f t="shared" si="214"/>
        <v>0</v>
      </c>
      <c r="BL313" s="23">
        <f t="shared" si="214"/>
        <v>0</v>
      </c>
      <c r="BM313" s="23">
        <f t="shared" si="214"/>
        <v>0</v>
      </c>
      <c r="BN313" s="23">
        <f t="shared" si="214"/>
        <v>0</v>
      </c>
      <c r="BO313" s="23">
        <f t="shared" si="214"/>
        <v>0</v>
      </c>
      <c r="BP313" s="23">
        <f t="shared" ref="BP313:BS317" si="215">BP292-BP$291</f>
        <v>0</v>
      </c>
      <c r="BQ313" s="23">
        <f t="shared" si="215"/>
        <v>0</v>
      </c>
      <c r="BR313" s="23">
        <f t="shared" si="215"/>
        <v>0</v>
      </c>
      <c r="BS313" s="23">
        <f t="shared" si="215"/>
        <v>0</v>
      </c>
    </row>
    <row r="314" spans="2:71" x14ac:dyDescent="0.3">
      <c r="B314" s="24" t="str">
        <f t="shared" si="195"/>
        <v>Retire TY GR CR and TC1</v>
      </c>
      <c r="C314" s="23">
        <f t="shared" ref="C314:R318" si="216">C293-C$291</f>
        <v>190.37387235745791</v>
      </c>
      <c r="D314" s="23">
        <f t="shared" si="216"/>
        <v>0</v>
      </c>
      <c r="E314" s="23">
        <f t="shared" si="216"/>
        <v>0</v>
      </c>
      <c r="F314" s="23">
        <f t="shared" si="216"/>
        <v>2990.9519999999902</v>
      </c>
      <c r="G314" s="23">
        <f t="shared" si="216"/>
        <v>35022.193086909887</v>
      </c>
      <c r="H314" s="23">
        <f t="shared" si="216"/>
        <v>62047.613724248949</v>
      </c>
      <c r="I314" s="23">
        <f t="shared" si="216"/>
        <v>45575.735188081395</v>
      </c>
      <c r="J314" s="23">
        <f t="shared" si="216"/>
        <v>11131.331485742121</v>
      </c>
      <c r="K314" s="23">
        <f t="shared" si="216"/>
        <v>-22967.213063752628</v>
      </c>
      <c r="L314" s="23">
        <f t="shared" si="216"/>
        <v>-27282.985480700387</v>
      </c>
      <c r="M314" s="23">
        <f t="shared" si="216"/>
        <v>16230.380272374139</v>
      </c>
      <c r="N314" s="23">
        <f t="shared" si="216"/>
        <v>56345.93566917826</v>
      </c>
      <c r="O314" s="23">
        <f t="shared" si="216"/>
        <v>46039.39434130094</v>
      </c>
      <c r="P314" s="23">
        <f t="shared" si="216"/>
        <v>6435.6909319439437</v>
      </c>
      <c r="Q314" s="23">
        <f t="shared" si="216"/>
        <v>-33017.401868757443</v>
      </c>
      <c r="R314" s="23">
        <f t="shared" si="216"/>
        <v>-37940.554543390754</v>
      </c>
      <c r="S314" s="23">
        <f t="shared" si="214"/>
        <v>12633.181838243734</v>
      </c>
      <c r="T314" s="23">
        <f t="shared" si="214"/>
        <v>66412.801568106865</v>
      </c>
      <c r="U314" s="23">
        <f t="shared" si="214"/>
        <v>98027.008114212658</v>
      </c>
      <c r="V314" s="23">
        <f t="shared" si="214"/>
        <v>51529.992848335765</v>
      </c>
      <c r="W314" s="23">
        <f t="shared" si="214"/>
        <v>-13666.671202142257</v>
      </c>
      <c r="X314" s="23">
        <f t="shared" si="214"/>
        <v>-59137.296050240519</v>
      </c>
      <c r="Y314" s="23">
        <f t="shared" si="214"/>
        <v>-68733.263154908549</v>
      </c>
      <c r="Z314" s="23">
        <f t="shared" si="214"/>
        <v>-22652.842247546301</v>
      </c>
      <c r="AA314" s="23">
        <f t="shared" si="214"/>
        <v>24939.579302025493</v>
      </c>
      <c r="AB314" s="23">
        <f t="shared" si="214"/>
        <v>51624.113788494258</v>
      </c>
      <c r="AC314" s="23">
        <f t="shared" si="214"/>
        <v>41466.294171970105</v>
      </c>
      <c r="AD314" s="23">
        <f t="shared" si="214"/>
        <v>18665.574715853436</v>
      </c>
      <c r="AE314" s="23">
        <f t="shared" si="214"/>
        <v>3567.561113492935</v>
      </c>
      <c r="AF314" s="23">
        <f t="shared" si="214"/>
        <v>11096.192412211443</v>
      </c>
      <c r="AG314" s="23">
        <f t="shared" si="214"/>
        <v>18067.209505812847</v>
      </c>
      <c r="AH314" s="23">
        <f t="shared" si="214"/>
        <v>-5074.9360000000015</v>
      </c>
      <c r="AI314" s="23">
        <f t="shared" si="214"/>
        <v>-4800.9380000000019</v>
      </c>
      <c r="AJ314" s="23">
        <f t="shared" si="214"/>
        <v>-4185.872000000003</v>
      </c>
      <c r="AK314" s="23">
        <f t="shared" si="214"/>
        <v>-260.53379999999743</v>
      </c>
      <c r="AL314" s="23">
        <f t="shared" si="214"/>
        <v>4.7844430082477629E-4</v>
      </c>
      <c r="AM314" s="23">
        <f t="shared" si="214"/>
        <v>4.7844430082477629E-4</v>
      </c>
      <c r="AN314" s="23">
        <f t="shared" si="214"/>
        <v>4.7844430082477629E-4</v>
      </c>
      <c r="AO314" s="23">
        <f t="shared" si="214"/>
        <v>4.7844430082477629E-4</v>
      </c>
      <c r="AP314" s="23">
        <f t="shared" si="214"/>
        <v>4.7844430082477629E-4</v>
      </c>
      <c r="AQ314" s="23">
        <f t="shared" si="214"/>
        <v>4.7844430082477629E-4</v>
      </c>
      <c r="AR314" s="23">
        <f t="shared" si="214"/>
        <v>4.7844430082477629E-4</v>
      </c>
      <c r="AS314" s="23">
        <f t="shared" si="214"/>
        <v>4.7844430082477629E-4</v>
      </c>
      <c r="AT314" s="23">
        <f t="shared" si="214"/>
        <v>4.7844430082477629E-4</v>
      </c>
      <c r="AU314" s="23">
        <f t="shared" si="214"/>
        <v>4.7844429991528159E-4</v>
      </c>
      <c r="AV314" s="23">
        <f t="shared" si="214"/>
        <v>4.7844429991528159E-4</v>
      </c>
      <c r="AW314" s="23">
        <f t="shared" si="214"/>
        <v>4.7844429991528159E-4</v>
      </c>
      <c r="AX314" s="23">
        <f t="shared" si="214"/>
        <v>4.7844429991528159E-4</v>
      </c>
      <c r="AY314" s="23">
        <f t="shared" si="214"/>
        <v>4.7844430000054672E-4</v>
      </c>
      <c r="AZ314" s="23">
        <f t="shared" si="214"/>
        <v>4.7844430000000028E-4</v>
      </c>
      <c r="BA314" s="23">
        <f t="shared" si="214"/>
        <v>0</v>
      </c>
      <c r="BB314" s="23">
        <f t="shared" si="214"/>
        <v>0</v>
      </c>
      <c r="BC314" s="23">
        <f t="shared" si="214"/>
        <v>0</v>
      </c>
      <c r="BD314" s="23">
        <f t="shared" si="214"/>
        <v>0</v>
      </c>
      <c r="BE314" s="23">
        <f t="shared" si="214"/>
        <v>0</v>
      </c>
      <c r="BF314" s="23">
        <f t="shared" si="214"/>
        <v>0</v>
      </c>
      <c r="BG314" s="23">
        <f t="shared" si="214"/>
        <v>0</v>
      </c>
      <c r="BH314" s="23">
        <f t="shared" si="214"/>
        <v>0</v>
      </c>
      <c r="BI314" s="23">
        <f t="shared" si="214"/>
        <v>0</v>
      </c>
      <c r="BJ314" s="23">
        <f t="shared" si="214"/>
        <v>0</v>
      </c>
      <c r="BK314" s="23">
        <f t="shared" si="214"/>
        <v>0</v>
      </c>
      <c r="BL314" s="23">
        <f t="shared" si="214"/>
        <v>0</v>
      </c>
      <c r="BM314" s="23">
        <f t="shared" si="214"/>
        <v>0</v>
      </c>
      <c r="BN314" s="23">
        <f t="shared" si="214"/>
        <v>0</v>
      </c>
      <c r="BO314" s="23">
        <f t="shared" si="214"/>
        <v>0</v>
      </c>
      <c r="BP314" s="23">
        <f t="shared" si="215"/>
        <v>0</v>
      </c>
      <c r="BQ314" s="23">
        <f t="shared" si="215"/>
        <v>0</v>
      </c>
      <c r="BR314" s="23">
        <f t="shared" si="215"/>
        <v>0</v>
      </c>
      <c r="BS314" s="23">
        <f t="shared" si="215"/>
        <v>0</v>
      </c>
    </row>
    <row r="315" spans="2:71" x14ac:dyDescent="0.3">
      <c r="B315" s="24" t="str">
        <f t="shared" si="195"/>
        <v>Retire TY GR CR and GH4</v>
      </c>
      <c r="C315" s="23">
        <f t="shared" si="216"/>
        <v>117.28034153327735</v>
      </c>
      <c r="D315" s="23">
        <f t="shared" ref="D315:BO318" si="217">D294-D$291</f>
        <v>-122.3112000000001</v>
      </c>
      <c r="E315" s="23">
        <f t="shared" si="217"/>
        <v>-527.18710000000283</v>
      </c>
      <c r="F315" s="23">
        <f t="shared" si="217"/>
        <v>1373.6008999999904</v>
      </c>
      <c r="G315" s="23">
        <f t="shared" si="217"/>
        <v>30447.54757351405</v>
      </c>
      <c r="H315" s="23">
        <f t="shared" si="217"/>
        <v>56132.930975495314</v>
      </c>
      <c r="I315" s="23">
        <f t="shared" si="217"/>
        <v>30580.625731318374</v>
      </c>
      <c r="J315" s="23">
        <f t="shared" si="217"/>
        <v>-4031.2702824514126</v>
      </c>
      <c r="K315" s="23">
        <f t="shared" si="217"/>
        <v>-32843.328839154099</v>
      </c>
      <c r="L315" s="23">
        <f t="shared" si="217"/>
        <v>-2962.7008801874472</v>
      </c>
      <c r="M315" s="23">
        <f t="shared" si="217"/>
        <v>41596.850001330837</v>
      </c>
      <c r="N315" s="23">
        <f t="shared" si="217"/>
        <v>67786.562569489237</v>
      </c>
      <c r="O315" s="23">
        <f t="shared" si="217"/>
        <v>30831.095642431057</v>
      </c>
      <c r="P315" s="23">
        <f t="shared" si="217"/>
        <v>-21889.324960808852</v>
      </c>
      <c r="Q315" s="23">
        <f t="shared" si="217"/>
        <v>-62069.016954580322</v>
      </c>
      <c r="R315" s="23">
        <f t="shared" si="217"/>
        <v>-68408.396264217561</v>
      </c>
      <c r="S315" s="23">
        <f t="shared" si="217"/>
        <v>-19373.763710272964</v>
      </c>
      <c r="T315" s="23">
        <f t="shared" si="217"/>
        <v>33456.422136107576</v>
      </c>
      <c r="U315" s="23">
        <f t="shared" si="217"/>
        <v>64896.986396248918</v>
      </c>
      <c r="V315" s="23">
        <f t="shared" si="217"/>
        <v>20138.843071982381</v>
      </c>
      <c r="W315" s="23">
        <f t="shared" si="217"/>
        <v>-43081.570809517871</v>
      </c>
      <c r="X315" s="23">
        <f t="shared" si="217"/>
        <v>-81187.820299099199</v>
      </c>
      <c r="Y315" s="23">
        <f t="shared" si="217"/>
        <v>-36932.885395121411</v>
      </c>
      <c r="Z315" s="23">
        <f t="shared" si="217"/>
        <v>26112.766663453891</v>
      </c>
      <c r="AA315" s="23">
        <f t="shared" si="217"/>
        <v>71010.055847888347</v>
      </c>
      <c r="AB315" s="23">
        <f t="shared" si="217"/>
        <v>72519.156551718945</v>
      </c>
      <c r="AC315" s="23">
        <f t="shared" si="217"/>
        <v>47468.129124116851</v>
      </c>
      <c r="AD315" s="23">
        <f t="shared" si="217"/>
        <v>23379.800687815528</v>
      </c>
      <c r="AE315" s="23">
        <f t="shared" si="217"/>
        <v>16897.612610682612</v>
      </c>
      <c r="AF315" s="23">
        <f t="shared" si="217"/>
        <v>3163.9521544245072</v>
      </c>
      <c r="AG315" s="23">
        <f t="shared" si="217"/>
        <v>-3701.2865481821354</v>
      </c>
      <c r="AH315" s="23">
        <f t="shared" si="217"/>
        <v>-8439.9695999999967</v>
      </c>
      <c r="AI315" s="23">
        <f t="shared" si="217"/>
        <v>-8121.463499999998</v>
      </c>
      <c r="AJ315" s="23">
        <f t="shared" si="217"/>
        <v>-7802.9582999999984</v>
      </c>
      <c r="AK315" s="23">
        <f t="shared" si="217"/>
        <v>-7484.4531999999999</v>
      </c>
      <c r="AL315" s="23">
        <f t="shared" si="217"/>
        <v>-7165.9459999999999</v>
      </c>
      <c r="AM315" s="23">
        <f t="shared" si="217"/>
        <v>-6847.438900000001</v>
      </c>
      <c r="AN315" s="23">
        <f t="shared" si="217"/>
        <v>-6528.9327000000012</v>
      </c>
      <c r="AO315" s="23">
        <f t="shared" si="217"/>
        <v>-6210.4255999999987</v>
      </c>
      <c r="AP315" s="23">
        <f t="shared" si="217"/>
        <v>-5891.9184999999998</v>
      </c>
      <c r="AQ315" s="23">
        <f t="shared" si="217"/>
        <v>-5242.6006999999991</v>
      </c>
      <c r="AR315" s="23">
        <f t="shared" si="217"/>
        <v>-4835.1180048820843</v>
      </c>
      <c r="AS315" s="23">
        <f t="shared" si="217"/>
        <v>3.0757131571590435E-4</v>
      </c>
      <c r="AT315" s="23">
        <f t="shared" si="217"/>
        <v>3.0757131571590435E-4</v>
      </c>
      <c r="AU315" s="23">
        <f t="shared" si="217"/>
        <v>3.0757131571590435E-4</v>
      </c>
      <c r="AV315" s="23">
        <f t="shared" si="217"/>
        <v>3.0757131571590435E-4</v>
      </c>
      <c r="AW315" s="23">
        <f t="shared" si="217"/>
        <v>3.075713161706517E-4</v>
      </c>
      <c r="AX315" s="23">
        <f t="shared" si="217"/>
        <v>3.075713161706517E-4</v>
      </c>
      <c r="AY315" s="23">
        <f t="shared" si="217"/>
        <v>3.0757131600012144E-4</v>
      </c>
      <c r="AZ315" s="23">
        <f t="shared" si="217"/>
        <v>3.0757131600000001E-4</v>
      </c>
      <c r="BA315" s="23">
        <f t="shared" si="217"/>
        <v>0</v>
      </c>
      <c r="BB315" s="23">
        <f t="shared" si="217"/>
        <v>0</v>
      </c>
      <c r="BC315" s="23">
        <f t="shared" si="217"/>
        <v>0</v>
      </c>
      <c r="BD315" s="23">
        <f t="shared" si="217"/>
        <v>0</v>
      </c>
      <c r="BE315" s="23">
        <f t="shared" si="217"/>
        <v>0</v>
      </c>
      <c r="BF315" s="23">
        <f t="shared" si="217"/>
        <v>0</v>
      </c>
      <c r="BG315" s="23">
        <f t="shared" si="217"/>
        <v>0</v>
      </c>
      <c r="BH315" s="23">
        <f t="shared" si="217"/>
        <v>0</v>
      </c>
      <c r="BI315" s="23">
        <f t="shared" si="217"/>
        <v>0</v>
      </c>
      <c r="BJ315" s="23">
        <f t="shared" si="217"/>
        <v>0</v>
      </c>
      <c r="BK315" s="23">
        <f t="shared" si="217"/>
        <v>0</v>
      </c>
      <c r="BL315" s="23">
        <f t="shared" si="217"/>
        <v>0</v>
      </c>
      <c r="BM315" s="23">
        <f t="shared" si="217"/>
        <v>0</v>
      </c>
      <c r="BN315" s="23">
        <f t="shared" si="217"/>
        <v>0</v>
      </c>
      <c r="BO315" s="23">
        <f t="shared" si="217"/>
        <v>0</v>
      </c>
      <c r="BP315" s="23">
        <f t="shared" si="215"/>
        <v>0</v>
      </c>
      <c r="BQ315" s="23">
        <f t="shared" si="215"/>
        <v>0</v>
      </c>
      <c r="BR315" s="23">
        <f t="shared" si="215"/>
        <v>0</v>
      </c>
      <c r="BS315" s="23">
        <f t="shared" si="215"/>
        <v>0</v>
      </c>
    </row>
    <row r="316" spans="2:71" x14ac:dyDescent="0.3">
      <c r="B316" s="24" t="str">
        <f t="shared" si="195"/>
        <v>Retire TY GR CR and MC3</v>
      </c>
      <c r="C316" s="23">
        <f t="shared" si="216"/>
        <v>56.617782395514951</v>
      </c>
      <c r="D316" s="23">
        <f t="shared" si="217"/>
        <v>0</v>
      </c>
      <c r="E316" s="23">
        <f t="shared" si="217"/>
        <v>-754.02150000000256</v>
      </c>
      <c r="F316" s="23">
        <f t="shared" si="217"/>
        <v>1643.9320000000007</v>
      </c>
      <c r="G316" s="23">
        <f t="shared" si="217"/>
        <v>31501.647750000004</v>
      </c>
      <c r="H316" s="23">
        <f t="shared" si="217"/>
        <v>53854.789593750029</v>
      </c>
      <c r="I316" s="23">
        <f t="shared" si="217"/>
        <v>28682.851447122055</v>
      </c>
      <c r="J316" s="23">
        <f t="shared" si="217"/>
        <v>-7373.7027678716695</v>
      </c>
      <c r="K316" s="23">
        <f t="shared" si="217"/>
        <v>-40821.048604256124</v>
      </c>
      <c r="L316" s="23">
        <f t="shared" si="217"/>
        <v>-44614.996263112291</v>
      </c>
      <c r="M316" s="23">
        <f t="shared" si="217"/>
        <v>-655.88906109670643</v>
      </c>
      <c r="N316" s="23">
        <f t="shared" si="217"/>
        <v>39864.096128391568</v>
      </c>
      <c r="O316" s="23">
        <f t="shared" si="217"/>
        <v>29970.891292929649</v>
      </c>
      <c r="P316" s="23">
        <f t="shared" si="217"/>
        <v>-9210.0460903721396</v>
      </c>
      <c r="Q316" s="23">
        <f t="shared" si="217"/>
        <v>-48235.139335209504</v>
      </c>
      <c r="R316" s="23">
        <f t="shared" si="217"/>
        <v>-52729.227550230455</v>
      </c>
      <c r="S316" s="23">
        <f t="shared" si="217"/>
        <v>-1725.4558413298801</v>
      </c>
      <c r="T316" s="23">
        <f t="shared" si="217"/>
        <v>52647.120783339837</v>
      </c>
      <c r="U316" s="23">
        <f t="shared" si="217"/>
        <v>84664.419889251469</v>
      </c>
      <c r="V316" s="23">
        <f t="shared" si="217"/>
        <v>40881.437621638994</v>
      </c>
      <c r="W316" s="23">
        <f t="shared" si="217"/>
        <v>-21440.30927375739</v>
      </c>
      <c r="X316" s="23">
        <f t="shared" si="217"/>
        <v>-66856.449298179359</v>
      </c>
      <c r="Y316" s="23">
        <f t="shared" si="217"/>
        <v>-72392.421334930812</v>
      </c>
      <c r="Z316" s="23">
        <f t="shared" si="217"/>
        <v>-26663.259989397717</v>
      </c>
      <c r="AA316" s="23">
        <f t="shared" si="217"/>
        <v>20591.99783157045</v>
      </c>
      <c r="AB316" s="23">
        <f t="shared" si="217"/>
        <v>46952.614294156432</v>
      </c>
      <c r="AC316" s="23">
        <f t="shared" si="217"/>
        <v>36483.050864400924</v>
      </c>
      <c r="AD316" s="23">
        <f t="shared" si="217"/>
        <v>13545.609374018968</v>
      </c>
      <c r="AE316" s="23">
        <f t="shared" si="217"/>
        <v>-1684.820590340998</v>
      </c>
      <c r="AF316" s="23">
        <f t="shared" si="217"/>
        <v>5714.8613223617431</v>
      </c>
      <c r="AG316" s="23">
        <f t="shared" si="217"/>
        <v>13195.615014174604</v>
      </c>
      <c r="AH316" s="23">
        <f t="shared" si="217"/>
        <v>-9808.3810000000012</v>
      </c>
      <c r="AI316" s="23">
        <f t="shared" si="217"/>
        <v>-2412.9150000000009</v>
      </c>
      <c r="AJ316" s="23">
        <f t="shared" si="217"/>
        <v>2.2863170015625656E-3</v>
      </c>
      <c r="AK316" s="23">
        <f t="shared" si="217"/>
        <v>2.2863170015625656E-3</v>
      </c>
      <c r="AL316" s="23">
        <f t="shared" si="217"/>
        <v>2.2863170015625656E-3</v>
      </c>
      <c r="AM316" s="23">
        <f t="shared" si="217"/>
        <v>2.2863170015625656E-3</v>
      </c>
      <c r="AN316" s="23">
        <f t="shared" si="217"/>
        <v>2.2863170015625656E-3</v>
      </c>
      <c r="AO316" s="23">
        <f t="shared" si="217"/>
        <v>2.2863170015625656E-3</v>
      </c>
      <c r="AP316" s="23">
        <f t="shared" si="217"/>
        <v>2.2863170015625656E-3</v>
      </c>
      <c r="AQ316" s="23">
        <f t="shared" si="217"/>
        <v>2.2863170015625656E-3</v>
      </c>
      <c r="AR316" s="23">
        <f t="shared" si="217"/>
        <v>2.2863170015625656E-3</v>
      </c>
      <c r="AS316" s="23">
        <f t="shared" si="217"/>
        <v>2.2863169997435762E-3</v>
      </c>
      <c r="AT316" s="23">
        <f t="shared" si="217"/>
        <v>2.2863169997435762E-3</v>
      </c>
      <c r="AU316" s="23">
        <f t="shared" si="217"/>
        <v>2.2863169997435762E-3</v>
      </c>
      <c r="AV316" s="23">
        <f t="shared" si="217"/>
        <v>2.2863169997435762E-3</v>
      </c>
      <c r="AW316" s="23">
        <f t="shared" si="217"/>
        <v>2.2863170001983235E-3</v>
      </c>
      <c r="AX316" s="23">
        <f t="shared" si="217"/>
        <v>2.2863170001983235E-3</v>
      </c>
      <c r="AY316" s="23">
        <f t="shared" si="217"/>
        <v>2.2863169999993715E-3</v>
      </c>
      <c r="AZ316" s="23">
        <f t="shared" si="217"/>
        <v>2.2863170000000004E-3</v>
      </c>
      <c r="BA316" s="23">
        <f t="shared" si="217"/>
        <v>0</v>
      </c>
      <c r="BB316" s="23">
        <f t="shared" si="217"/>
        <v>0</v>
      </c>
      <c r="BC316" s="23">
        <f t="shared" si="217"/>
        <v>0</v>
      </c>
      <c r="BD316" s="23">
        <f t="shared" si="217"/>
        <v>0</v>
      </c>
      <c r="BE316" s="23">
        <f t="shared" si="217"/>
        <v>0</v>
      </c>
      <c r="BF316" s="23">
        <f t="shared" si="217"/>
        <v>0</v>
      </c>
      <c r="BG316" s="23">
        <f t="shared" si="217"/>
        <v>0</v>
      </c>
      <c r="BH316" s="23">
        <f t="shared" si="217"/>
        <v>0</v>
      </c>
      <c r="BI316" s="23">
        <f t="shared" si="217"/>
        <v>0</v>
      </c>
      <c r="BJ316" s="23">
        <f t="shared" si="217"/>
        <v>0</v>
      </c>
      <c r="BK316" s="23">
        <f t="shared" si="217"/>
        <v>0</v>
      </c>
      <c r="BL316" s="23">
        <f t="shared" si="217"/>
        <v>0</v>
      </c>
      <c r="BM316" s="23">
        <f t="shared" si="217"/>
        <v>0</v>
      </c>
      <c r="BN316" s="23">
        <f t="shared" si="217"/>
        <v>0</v>
      </c>
      <c r="BO316" s="23">
        <f t="shared" si="217"/>
        <v>0</v>
      </c>
      <c r="BP316" s="23">
        <f t="shared" si="215"/>
        <v>0</v>
      </c>
      <c r="BQ316" s="23">
        <f t="shared" si="215"/>
        <v>0</v>
      </c>
      <c r="BR316" s="23">
        <f t="shared" si="215"/>
        <v>0</v>
      </c>
      <c r="BS316" s="23">
        <f t="shared" si="215"/>
        <v>0</v>
      </c>
    </row>
    <row r="317" spans="2:71" x14ac:dyDescent="0.3">
      <c r="B317" s="24" t="str">
        <f t="shared" si="195"/>
        <v>Retire TY GR CR and GH2</v>
      </c>
      <c r="C317" s="23">
        <f t="shared" si="216"/>
        <v>128.36865362450135</v>
      </c>
      <c r="D317" s="23">
        <f t="shared" si="217"/>
        <v>-11.466680000000451</v>
      </c>
      <c r="E317" s="23">
        <f t="shared" si="217"/>
        <v>-3510.9447</v>
      </c>
      <c r="F317" s="23">
        <f t="shared" si="217"/>
        <v>-3073.5954999999958</v>
      </c>
      <c r="G317" s="23">
        <f t="shared" si="217"/>
        <v>24096.783638373308</v>
      </c>
      <c r="H317" s="23">
        <f t="shared" si="217"/>
        <v>53842.248220542213</v>
      </c>
      <c r="I317" s="23">
        <f t="shared" si="217"/>
        <v>35233.242591561517</v>
      </c>
      <c r="J317" s="23">
        <f t="shared" si="217"/>
        <v>273.08938161493279</v>
      </c>
      <c r="K317" s="23">
        <f t="shared" si="217"/>
        <v>-28855.717506785993</v>
      </c>
      <c r="L317" s="23">
        <f t="shared" si="217"/>
        <v>761.26839726371691</v>
      </c>
      <c r="M317" s="23">
        <f t="shared" si="217"/>
        <v>45132.447271490819</v>
      </c>
      <c r="N317" s="23">
        <f t="shared" si="217"/>
        <v>71169.581369379419</v>
      </c>
      <c r="O317" s="23">
        <f t="shared" si="217"/>
        <v>34063.94850341673</v>
      </c>
      <c r="P317" s="23">
        <f t="shared" si="217"/>
        <v>-18806.835275222315</v>
      </c>
      <c r="Q317" s="23">
        <f t="shared" si="217"/>
        <v>-59143.139289805549</v>
      </c>
      <c r="R317" s="23">
        <f t="shared" si="217"/>
        <v>-65657.394883677014</v>
      </c>
      <c r="S317" s="23">
        <f t="shared" si="217"/>
        <v>-17006.358931674506</v>
      </c>
      <c r="T317" s="23">
        <f t="shared" si="217"/>
        <v>35240.660113519989</v>
      </c>
      <c r="U317" s="23">
        <f t="shared" si="217"/>
        <v>66345.719768861076</v>
      </c>
      <c r="V317" s="23">
        <f t="shared" si="217"/>
        <v>21493.871685259859</v>
      </c>
      <c r="W317" s="23">
        <f t="shared" si="217"/>
        <v>-41819.653712957515</v>
      </c>
      <c r="X317" s="23">
        <f t="shared" si="217"/>
        <v>-80017.754119131598</v>
      </c>
      <c r="Y317" s="23">
        <f t="shared" si="217"/>
        <v>-35855.288652899442</v>
      </c>
      <c r="Z317" s="23">
        <f t="shared" si="217"/>
        <v>27096.07285827084</v>
      </c>
      <c r="AA317" s="23">
        <f t="shared" si="217"/>
        <v>71897.607327511534</v>
      </c>
      <c r="AB317" s="23">
        <f t="shared" si="217"/>
        <v>73310.185277102166</v>
      </c>
      <c r="AC317" s="23">
        <f t="shared" si="217"/>
        <v>48162.230618522968</v>
      </c>
      <c r="AD317" s="23">
        <f t="shared" si="217"/>
        <v>23981.287013157969</v>
      </c>
      <c r="AE317" s="23">
        <f t="shared" si="217"/>
        <v>17613.856040648068</v>
      </c>
      <c r="AF317" s="23">
        <f t="shared" si="217"/>
        <v>3799.4747531136964</v>
      </c>
      <c r="AG317" s="23">
        <f t="shared" si="217"/>
        <v>-3151.6493357412983</v>
      </c>
      <c r="AH317" s="23">
        <f t="shared" si="217"/>
        <v>-7750.0126000000018</v>
      </c>
      <c r="AI317" s="23">
        <f t="shared" si="217"/>
        <v>-7512.2496000000028</v>
      </c>
      <c r="AJ317" s="23">
        <f t="shared" si="217"/>
        <v>-7274.4874999999993</v>
      </c>
      <c r="AK317" s="23">
        <f t="shared" si="217"/>
        <v>-7036.7243999999992</v>
      </c>
      <c r="AL317" s="23">
        <f t="shared" si="217"/>
        <v>-6798.9622999999992</v>
      </c>
      <c r="AM317" s="23">
        <f t="shared" si="217"/>
        <v>-6561.2001999999993</v>
      </c>
      <c r="AN317" s="23">
        <f t="shared" si="217"/>
        <v>-6323.4370999999992</v>
      </c>
      <c r="AO317" s="23">
        <f t="shared" si="217"/>
        <v>-6085.6761000000006</v>
      </c>
      <c r="AP317" s="23">
        <f t="shared" si="217"/>
        <v>-5847.9130000000005</v>
      </c>
      <c r="AQ317" s="23">
        <f t="shared" si="217"/>
        <v>-5610.1499000000003</v>
      </c>
      <c r="AR317" s="23">
        <f t="shared" si="217"/>
        <v>-5372.3868000000002</v>
      </c>
      <c r="AS317" s="23">
        <f t="shared" si="217"/>
        <v>-5134.6228000000001</v>
      </c>
      <c r="AT317" s="23">
        <f t="shared" si="217"/>
        <v>-4896.8607000000002</v>
      </c>
      <c r="AU317" s="23">
        <f t="shared" si="217"/>
        <v>-4659.0965999999999</v>
      </c>
      <c r="AV317" s="23">
        <f t="shared" si="217"/>
        <v>-4421.3335000000006</v>
      </c>
      <c r="AW317" s="23">
        <f t="shared" si="217"/>
        <v>-3999.66901351962</v>
      </c>
      <c r="AX317" s="23">
        <f t="shared" si="217"/>
        <v>-3488.9830135196203</v>
      </c>
      <c r="AY317" s="23">
        <f t="shared" si="217"/>
        <v>-253.39981351962001</v>
      </c>
      <c r="AZ317" s="23">
        <f t="shared" si="217"/>
        <v>4.247413800000004E-4</v>
      </c>
      <c r="BA317" s="23">
        <f t="shared" si="217"/>
        <v>0</v>
      </c>
      <c r="BB317" s="23">
        <f t="shared" si="217"/>
        <v>0</v>
      </c>
      <c r="BC317" s="23">
        <f t="shared" si="217"/>
        <v>0</v>
      </c>
      <c r="BD317" s="23">
        <f t="shared" si="217"/>
        <v>0</v>
      </c>
      <c r="BE317" s="23">
        <f t="shared" si="217"/>
        <v>0</v>
      </c>
      <c r="BF317" s="23">
        <f t="shared" si="217"/>
        <v>0</v>
      </c>
      <c r="BG317" s="23">
        <f t="shared" si="217"/>
        <v>0</v>
      </c>
      <c r="BH317" s="23">
        <f t="shared" si="217"/>
        <v>0</v>
      </c>
      <c r="BI317" s="23">
        <f t="shared" si="217"/>
        <v>0</v>
      </c>
      <c r="BJ317" s="23">
        <f t="shared" si="217"/>
        <v>0</v>
      </c>
      <c r="BK317" s="23">
        <f t="shared" si="217"/>
        <v>0</v>
      </c>
      <c r="BL317" s="23">
        <f t="shared" si="217"/>
        <v>0</v>
      </c>
      <c r="BM317" s="23">
        <f t="shared" si="217"/>
        <v>0</v>
      </c>
      <c r="BN317" s="23">
        <f t="shared" si="217"/>
        <v>0</v>
      </c>
      <c r="BO317" s="23">
        <f t="shared" si="217"/>
        <v>0</v>
      </c>
      <c r="BP317" s="23">
        <f t="shared" si="215"/>
        <v>0</v>
      </c>
      <c r="BQ317" s="23">
        <f t="shared" si="215"/>
        <v>0</v>
      </c>
      <c r="BR317" s="23">
        <f t="shared" si="215"/>
        <v>0</v>
      </c>
      <c r="BS317" s="23">
        <f t="shared" si="215"/>
        <v>0</v>
      </c>
    </row>
    <row r="318" spans="2:71" x14ac:dyDescent="0.3">
      <c r="B318" s="24" t="str">
        <f t="shared" si="195"/>
        <v>Retire TY GR CR and MC1-2</v>
      </c>
      <c r="C318" s="23">
        <f t="shared" si="216"/>
        <v>-197.02832151462917</v>
      </c>
      <c r="D318" s="23">
        <f t="shared" si="217"/>
        <v>0</v>
      </c>
      <c r="E318" s="23">
        <f t="shared" si="217"/>
        <v>-7206.3949999999968</v>
      </c>
      <c r="F318" s="23">
        <f t="shared" si="217"/>
        <v>-19719.209480000005</v>
      </c>
      <c r="G318" s="23">
        <f t="shared" si="217"/>
        <v>-5249.9294347826508</v>
      </c>
      <c r="H318" s="23">
        <f t="shared" si="217"/>
        <v>-12211.858016304323</v>
      </c>
      <c r="I318" s="23">
        <f t="shared" si="217"/>
        <v>-33308.721235136152</v>
      </c>
      <c r="J318" s="23">
        <f t="shared" si="217"/>
        <v>-58322.983764180448</v>
      </c>
      <c r="K318" s="23">
        <f t="shared" si="217"/>
        <v>-49099.995383556699</v>
      </c>
      <c r="L318" s="23">
        <f t="shared" si="217"/>
        <v>-13600.423114884645</v>
      </c>
      <c r="M318" s="23">
        <f t="shared" si="217"/>
        <v>21891.407660096418</v>
      </c>
      <c r="N318" s="23">
        <f t="shared" si="217"/>
        <v>26379.985081965686</v>
      </c>
      <c r="O318" s="23">
        <f t="shared" si="217"/>
        <v>-19269.220389694325</v>
      </c>
      <c r="P318" s="23">
        <f t="shared" si="217"/>
        <v>-63128.391915306216</v>
      </c>
      <c r="Q318" s="23">
        <f t="shared" si="217"/>
        <v>-64786.439352088375</v>
      </c>
      <c r="R318" s="23">
        <f t="shared" si="217"/>
        <v>-36561.426730279345</v>
      </c>
      <c r="S318" s="23">
        <f t="shared" si="217"/>
        <v>-5897.4977561719716</v>
      </c>
      <c r="T318" s="23">
        <f t="shared" si="217"/>
        <v>2434.6532343664439</v>
      </c>
      <c r="U318" s="23">
        <f t="shared" si="217"/>
        <v>206.91682738624513</v>
      </c>
      <c r="V318" s="23">
        <f t="shared" si="217"/>
        <v>-2040.1842386956559</v>
      </c>
      <c r="W318" s="23">
        <f t="shared" si="217"/>
        <v>-4166.8702336304123</v>
      </c>
      <c r="X318" s="23">
        <f t="shared" si="217"/>
        <v>-4915.5127086965367</v>
      </c>
      <c r="Y318" s="23">
        <f t="shared" si="217"/>
        <v>-4416.3669501232216</v>
      </c>
      <c r="Z318" s="23">
        <f t="shared" si="217"/>
        <v>-5109.2891043382697</v>
      </c>
      <c r="AA318" s="23">
        <f t="shared" si="217"/>
        <v>-6994.036938699428</v>
      </c>
      <c r="AB318" s="23">
        <f t="shared" si="217"/>
        <v>-7631.4637972621713</v>
      </c>
      <c r="AC318" s="23">
        <f t="shared" si="217"/>
        <v>3082.7301943688653</v>
      </c>
      <c r="AD318" s="23">
        <f t="shared" si="217"/>
        <v>8334.0687285865424</v>
      </c>
      <c r="AE318" s="23">
        <f t="shared" si="217"/>
        <v>8202.9675897796405</v>
      </c>
      <c r="AF318" s="23">
        <f t="shared" si="217"/>
        <v>14506.825170015916</v>
      </c>
      <c r="AG318" s="23">
        <f t="shared" si="217"/>
        <v>17661.109341744217</v>
      </c>
      <c r="AH318" s="23">
        <f t="shared" si="217"/>
        <v>2.1484922181116417E-3</v>
      </c>
      <c r="AI318" s="23">
        <f t="shared" si="217"/>
        <v>2.1484922181116417E-3</v>
      </c>
      <c r="AJ318" s="23">
        <f t="shared" si="217"/>
        <v>2.1484922181116417E-3</v>
      </c>
      <c r="AK318" s="23">
        <f t="shared" si="217"/>
        <v>2.1484922181116417E-3</v>
      </c>
      <c r="AL318" s="23">
        <f t="shared" si="217"/>
        <v>2.1484922217496205E-3</v>
      </c>
      <c r="AM318" s="23">
        <f t="shared" si="217"/>
        <v>2.1484922217496205E-3</v>
      </c>
      <c r="AN318" s="23">
        <f t="shared" si="217"/>
        <v>2.1484922217496205E-3</v>
      </c>
      <c r="AO318" s="23">
        <f t="shared" si="217"/>
        <v>2.1484922217496205E-3</v>
      </c>
      <c r="AP318" s="23">
        <f t="shared" si="217"/>
        <v>2.1484922217496205E-3</v>
      </c>
      <c r="AQ318" s="23">
        <f t="shared" si="217"/>
        <v>2.1484922217496205E-3</v>
      </c>
      <c r="AR318" s="23">
        <f t="shared" si="217"/>
        <v>2.1484922217496205E-3</v>
      </c>
      <c r="AS318" s="23">
        <f t="shared" si="217"/>
        <v>2.1484922199306311E-3</v>
      </c>
      <c r="AT318" s="23">
        <f t="shared" si="217"/>
        <v>2.1484922199306311E-3</v>
      </c>
      <c r="AU318" s="23">
        <f t="shared" si="217"/>
        <v>2.1484922199306311E-3</v>
      </c>
      <c r="AV318" s="23">
        <f t="shared" si="217"/>
        <v>2.1484922199306311E-3</v>
      </c>
      <c r="AW318" s="23">
        <f t="shared" si="217"/>
        <v>2.1484922199306311E-3</v>
      </c>
      <c r="AX318" s="23">
        <f t="shared" si="217"/>
        <v>2.1484922199306311E-3</v>
      </c>
      <c r="AY318" s="23">
        <f t="shared" si="217"/>
        <v>2.1484922200158962E-3</v>
      </c>
      <c r="AZ318" s="23">
        <f t="shared" si="217"/>
        <v>2.1484922199999984E-3</v>
      </c>
      <c r="BA318" s="23">
        <f t="shared" si="217"/>
        <v>0</v>
      </c>
      <c r="BB318" s="23">
        <f t="shared" si="217"/>
        <v>0</v>
      </c>
      <c r="BC318" s="23">
        <f t="shared" si="217"/>
        <v>0</v>
      </c>
      <c r="BD318" s="23">
        <f t="shared" si="217"/>
        <v>0</v>
      </c>
      <c r="BE318" s="23">
        <f t="shared" si="217"/>
        <v>0</v>
      </c>
      <c r="BF318" s="23">
        <f t="shared" si="217"/>
        <v>0</v>
      </c>
      <c r="BG318" s="23">
        <f t="shared" si="217"/>
        <v>0</v>
      </c>
      <c r="BH318" s="23">
        <f t="shared" si="217"/>
        <v>0</v>
      </c>
      <c r="BI318" s="23">
        <f t="shared" si="217"/>
        <v>0</v>
      </c>
      <c r="BJ318" s="23">
        <f t="shared" si="217"/>
        <v>0</v>
      </c>
      <c r="BK318" s="23">
        <f t="shared" si="217"/>
        <v>0</v>
      </c>
      <c r="BL318" s="23">
        <f t="shared" si="217"/>
        <v>0</v>
      </c>
      <c r="BM318" s="23">
        <f t="shared" si="217"/>
        <v>0</v>
      </c>
      <c r="BN318" s="23">
        <f t="shared" si="217"/>
        <v>0</v>
      </c>
      <c r="BO318" s="23">
        <f t="shared" ref="BO318:BS319" si="218">BO297-BO$291</f>
        <v>0</v>
      </c>
      <c r="BP318" s="23">
        <f t="shared" si="218"/>
        <v>0</v>
      </c>
      <c r="BQ318" s="23">
        <f t="shared" si="218"/>
        <v>0</v>
      </c>
      <c r="BR318" s="23">
        <f t="shared" si="218"/>
        <v>0</v>
      </c>
      <c r="BS318" s="23">
        <f t="shared" si="218"/>
        <v>0</v>
      </c>
    </row>
    <row r="319" spans="2:71" x14ac:dyDescent="0.3">
      <c r="B319" s="24" t="str">
        <f t="shared" si="195"/>
        <v>Retire TY GR CR and BR1-2</v>
      </c>
      <c r="C319" s="23">
        <f t="shared" ref="C319:BN319" si="219">C298-C$291</f>
        <v>29.435735508486687</v>
      </c>
      <c r="D319" s="23">
        <f t="shared" si="219"/>
        <v>-489.42680000000018</v>
      </c>
      <c r="E319" s="23">
        <f t="shared" si="219"/>
        <v>-6506.0429999999978</v>
      </c>
      <c r="F319" s="23">
        <f t="shared" si="219"/>
        <v>-11817.677200000006</v>
      </c>
      <c r="G319" s="23">
        <f t="shared" si="219"/>
        <v>2264.7133935673046</v>
      </c>
      <c r="H319" s="23">
        <f t="shared" si="219"/>
        <v>23552.121980117052</v>
      </c>
      <c r="I319" s="23">
        <f t="shared" si="219"/>
        <v>5024.2763609240064</v>
      </c>
      <c r="J319" s="23">
        <f t="shared" si="219"/>
        <v>-26174.718900818145</v>
      </c>
      <c r="K319" s="23">
        <f t="shared" si="219"/>
        <v>-29543.090505545028</v>
      </c>
      <c r="L319" s="23">
        <f t="shared" si="219"/>
        <v>-6886.0650599710643</v>
      </c>
      <c r="M319" s="23">
        <f t="shared" si="219"/>
        <v>18509.894038184662</v>
      </c>
      <c r="N319" s="23">
        <f t="shared" si="219"/>
        <v>19920.186438334174</v>
      </c>
      <c r="O319" s="23">
        <f t="shared" si="219"/>
        <v>-19126.355831404799</v>
      </c>
      <c r="P319" s="23">
        <f t="shared" si="219"/>
        <v>-23077.469180480693</v>
      </c>
      <c r="Q319" s="23">
        <f t="shared" si="219"/>
        <v>-10190.917712711962</v>
      </c>
      <c r="R319" s="23">
        <f t="shared" si="219"/>
        <v>15742.806761358515</v>
      </c>
      <c r="S319" s="23">
        <f t="shared" si="219"/>
        <v>27652.467345208977</v>
      </c>
      <c r="T319" s="23">
        <f t="shared" si="219"/>
        <v>25546.620363603695</v>
      </c>
      <c r="U319" s="23">
        <f t="shared" si="219"/>
        <v>23485.595999231795</v>
      </c>
      <c r="V319" s="23">
        <f t="shared" si="219"/>
        <v>21464.817900710739</v>
      </c>
      <c r="W319" s="23">
        <f t="shared" si="219"/>
        <v>19623.420206375071</v>
      </c>
      <c r="X319" s="23">
        <f t="shared" si="219"/>
        <v>19102.837029639632</v>
      </c>
      <c r="Y319" s="23">
        <f t="shared" si="219"/>
        <v>20909.112512955791</v>
      </c>
      <c r="Z319" s="23">
        <f t="shared" si="219"/>
        <v>19701.433685794356</v>
      </c>
      <c r="AA319" s="23">
        <f t="shared" si="219"/>
        <v>17302.052901228657</v>
      </c>
      <c r="AB319" s="23">
        <f t="shared" si="219"/>
        <v>7707.5101623705123</v>
      </c>
      <c r="AC319" s="23">
        <f t="shared" si="219"/>
        <v>-2432.1606956652831</v>
      </c>
      <c r="AD319" s="23">
        <f t="shared" si="219"/>
        <v>-3666.2066947894637</v>
      </c>
      <c r="AE319" s="23">
        <f t="shared" si="219"/>
        <v>-6525.8701672276948</v>
      </c>
      <c r="AF319" s="23">
        <f t="shared" si="219"/>
        <v>4461.6905337552307</v>
      </c>
      <c r="AG319" s="23">
        <f t="shared" si="219"/>
        <v>11272.312004166772</v>
      </c>
      <c r="AH319" s="23">
        <f t="shared" si="219"/>
        <v>-9477.2405999999974</v>
      </c>
      <c r="AI319" s="23">
        <f t="shared" si="219"/>
        <v>-9055.4972999999954</v>
      </c>
      <c r="AJ319" s="23">
        <f t="shared" si="219"/>
        <v>-8633.7550000000047</v>
      </c>
      <c r="AK319" s="23">
        <f t="shared" si="219"/>
        <v>-8212.0126999999993</v>
      </c>
      <c r="AL319" s="23">
        <f t="shared" si="219"/>
        <v>-7790.2704000000012</v>
      </c>
      <c r="AM319" s="23">
        <f t="shared" si="219"/>
        <v>-7368.5280999999995</v>
      </c>
      <c r="AN319" s="23">
        <f t="shared" si="219"/>
        <v>-4635.7749900000017</v>
      </c>
      <c r="AO319" s="23">
        <f t="shared" si="219"/>
        <v>-1384.1668045580009</v>
      </c>
      <c r="AP319" s="23">
        <f t="shared" si="219"/>
        <v>-1.8110653581970837E-3</v>
      </c>
      <c r="AQ319" s="23">
        <f t="shared" si="219"/>
        <v>-1.8110653581970837E-3</v>
      </c>
      <c r="AR319" s="23">
        <f t="shared" si="219"/>
        <v>-1.8110653581970837E-3</v>
      </c>
      <c r="AS319" s="23">
        <f t="shared" si="219"/>
        <v>-1.8110653600160731E-3</v>
      </c>
      <c r="AT319" s="23">
        <f t="shared" si="219"/>
        <v>-1.8110653600160731E-3</v>
      </c>
      <c r="AU319" s="23">
        <f t="shared" si="219"/>
        <v>-1.8110653600160731E-3</v>
      </c>
      <c r="AV319" s="23">
        <f t="shared" si="219"/>
        <v>-1.8110653600160731E-3</v>
      </c>
      <c r="AW319" s="23">
        <f t="shared" si="219"/>
        <v>-1.8110653600160731E-3</v>
      </c>
      <c r="AX319" s="23">
        <f t="shared" si="219"/>
        <v>-1.8110653600160731E-3</v>
      </c>
      <c r="AY319" s="23">
        <f t="shared" si="219"/>
        <v>-1.8110653600160731E-3</v>
      </c>
      <c r="AZ319" s="23">
        <f t="shared" si="219"/>
        <v>-1.81106536E-3</v>
      </c>
      <c r="BA319" s="23">
        <f t="shared" si="219"/>
        <v>0</v>
      </c>
      <c r="BB319" s="23">
        <f t="shared" si="219"/>
        <v>0</v>
      </c>
      <c r="BC319" s="23">
        <f t="shared" si="219"/>
        <v>0</v>
      </c>
      <c r="BD319" s="23">
        <f t="shared" si="219"/>
        <v>0</v>
      </c>
      <c r="BE319" s="23">
        <f t="shared" si="219"/>
        <v>0</v>
      </c>
      <c r="BF319" s="23">
        <f t="shared" si="219"/>
        <v>0</v>
      </c>
      <c r="BG319" s="23">
        <f t="shared" si="219"/>
        <v>0</v>
      </c>
      <c r="BH319" s="23">
        <f t="shared" si="219"/>
        <v>0</v>
      </c>
      <c r="BI319" s="23">
        <f t="shared" si="219"/>
        <v>0</v>
      </c>
      <c r="BJ319" s="23">
        <f t="shared" si="219"/>
        <v>0</v>
      </c>
      <c r="BK319" s="23">
        <f t="shared" si="219"/>
        <v>0</v>
      </c>
      <c r="BL319" s="23">
        <f t="shared" si="219"/>
        <v>0</v>
      </c>
      <c r="BM319" s="23">
        <f t="shared" si="219"/>
        <v>0</v>
      </c>
      <c r="BN319" s="23">
        <f t="shared" si="219"/>
        <v>0</v>
      </c>
      <c r="BO319" s="23">
        <f t="shared" si="218"/>
        <v>0</v>
      </c>
      <c r="BP319" s="23">
        <f t="shared" si="218"/>
        <v>0</v>
      </c>
      <c r="BQ319" s="23">
        <f t="shared" si="218"/>
        <v>0</v>
      </c>
      <c r="BR319" s="23">
        <f t="shared" si="218"/>
        <v>0</v>
      </c>
      <c r="BS319" s="23">
        <f t="shared" si="218"/>
        <v>0</v>
      </c>
    </row>
    <row r="320" spans="2:71" x14ac:dyDescent="0.3">
      <c r="B320" s="24" t="str">
        <f t="shared" si="195"/>
        <v>Retire TY GR CR BR1-2 and MC1-2</v>
      </c>
      <c r="C320" s="23">
        <f>C299-C$298</f>
        <v>-325.30190635984673</v>
      </c>
      <c r="D320" s="23">
        <f t="shared" ref="D320:BO320" si="220">D299-D$298</f>
        <v>0</v>
      </c>
      <c r="E320" s="23">
        <f t="shared" si="220"/>
        <v>-7206.3950000000041</v>
      </c>
      <c r="F320" s="23">
        <f t="shared" si="220"/>
        <v>-23506.562479999993</v>
      </c>
      <c r="G320" s="23">
        <f t="shared" si="220"/>
        <v>-35558.139434782643</v>
      </c>
      <c r="H320" s="23">
        <f t="shared" si="220"/>
        <v>-65478.478016304376</v>
      </c>
      <c r="I320" s="23">
        <f t="shared" si="220"/>
        <v>-63485.121235136292</v>
      </c>
      <c r="J320" s="23">
        <f t="shared" si="220"/>
        <v>-22772.783764180378</v>
      </c>
      <c r="K320" s="23">
        <f t="shared" si="220"/>
        <v>-7701.995383556583</v>
      </c>
      <c r="L320" s="23">
        <f t="shared" si="220"/>
        <v>-6372.7231148846913</v>
      </c>
      <c r="M320" s="23">
        <f t="shared" si="220"/>
        <v>-20497.992339903605</v>
      </c>
      <c r="N320" s="23">
        <f t="shared" si="220"/>
        <v>-28290.414918034221</v>
      </c>
      <c r="O320" s="23">
        <f t="shared" si="220"/>
        <v>-26917.620389694232</v>
      </c>
      <c r="P320" s="23">
        <f t="shared" si="220"/>
        <v>-25474.891915306216</v>
      </c>
      <c r="Q320" s="23">
        <f t="shared" si="220"/>
        <v>-23976.639352088445</v>
      </c>
      <c r="R320" s="23">
        <f t="shared" si="220"/>
        <v>-22558.426730279112</v>
      </c>
      <c r="S320" s="23">
        <f t="shared" si="220"/>
        <v>-22307.797756171902</v>
      </c>
      <c r="T320" s="23">
        <f t="shared" si="220"/>
        <v>-23160.14676563337</v>
      </c>
      <c r="U320" s="23">
        <f t="shared" si="220"/>
        <v>-24051.483172614011</v>
      </c>
      <c r="V320" s="23">
        <f t="shared" si="220"/>
        <v>-24944.984238695586</v>
      </c>
      <c r="W320" s="23">
        <f t="shared" si="220"/>
        <v>-25840.470233630389</v>
      </c>
      <c r="X320" s="23">
        <f t="shared" si="220"/>
        <v>-26432.012708696537</v>
      </c>
      <c r="Y320" s="23">
        <f t="shared" si="220"/>
        <v>-26719.666950123152</v>
      </c>
      <c r="Z320" s="23">
        <f t="shared" si="220"/>
        <v>-27009.5891043382</v>
      </c>
      <c r="AA320" s="23">
        <f t="shared" si="220"/>
        <v>-26082.636938699521</v>
      </c>
      <c r="AB320" s="23">
        <f t="shared" si="220"/>
        <v>-24850.463797262055</v>
      </c>
      <c r="AC320" s="23">
        <f t="shared" si="220"/>
        <v>-14428.469805631205</v>
      </c>
      <c r="AD320" s="23">
        <f t="shared" si="220"/>
        <v>-9469.4312714133412</v>
      </c>
      <c r="AE320" s="23">
        <f t="shared" si="220"/>
        <v>-9893.0324102203595</v>
      </c>
      <c r="AF320" s="23">
        <f t="shared" si="220"/>
        <v>-2501.6748299840838</v>
      </c>
      <c r="AG320" s="23">
        <f t="shared" si="220"/>
        <v>3119.3093417441705</v>
      </c>
      <c r="AH320" s="23">
        <f t="shared" si="220"/>
        <v>2.1484922181116417E-3</v>
      </c>
      <c r="AI320" s="23">
        <f t="shared" si="220"/>
        <v>2.1484922181116417E-3</v>
      </c>
      <c r="AJ320" s="23">
        <f t="shared" si="220"/>
        <v>2.1484922217496205E-3</v>
      </c>
      <c r="AK320" s="23">
        <f t="shared" si="220"/>
        <v>2.1484922217496205E-3</v>
      </c>
      <c r="AL320" s="23">
        <f t="shared" si="220"/>
        <v>2.1484922217496205E-3</v>
      </c>
      <c r="AM320" s="23">
        <f t="shared" si="220"/>
        <v>2.1484922217496205E-3</v>
      </c>
      <c r="AN320" s="23">
        <f t="shared" si="220"/>
        <v>2.1484922217496205E-3</v>
      </c>
      <c r="AO320" s="23">
        <f t="shared" si="220"/>
        <v>2.1484922217496205E-3</v>
      </c>
      <c r="AP320" s="23">
        <f t="shared" si="220"/>
        <v>2.1484922217496205E-3</v>
      </c>
      <c r="AQ320" s="23">
        <f t="shared" si="220"/>
        <v>2.1484922217496205E-3</v>
      </c>
      <c r="AR320" s="23">
        <f t="shared" si="220"/>
        <v>2.1484922217496205E-3</v>
      </c>
      <c r="AS320" s="23">
        <f t="shared" si="220"/>
        <v>2.1484922199306311E-3</v>
      </c>
      <c r="AT320" s="23">
        <f t="shared" si="220"/>
        <v>2.1484922199306311E-3</v>
      </c>
      <c r="AU320" s="23">
        <f t="shared" si="220"/>
        <v>2.1484922199306311E-3</v>
      </c>
      <c r="AV320" s="23">
        <f t="shared" si="220"/>
        <v>2.1484922199306311E-3</v>
      </c>
      <c r="AW320" s="23">
        <f t="shared" si="220"/>
        <v>2.1484922199306311E-3</v>
      </c>
      <c r="AX320" s="23">
        <f t="shared" si="220"/>
        <v>2.1484922199306311E-3</v>
      </c>
      <c r="AY320" s="23">
        <f t="shared" si="220"/>
        <v>2.1484922200158962E-3</v>
      </c>
      <c r="AZ320" s="23">
        <f t="shared" si="220"/>
        <v>2.1484922199999992E-3</v>
      </c>
      <c r="BA320" s="23">
        <f t="shared" si="220"/>
        <v>0</v>
      </c>
      <c r="BB320" s="23">
        <f t="shared" si="220"/>
        <v>0</v>
      </c>
      <c r="BC320" s="23">
        <f t="shared" si="220"/>
        <v>0</v>
      </c>
      <c r="BD320" s="23">
        <f t="shared" si="220"/>
        <v>0</v>
      </c>
      <c r="BE320" s="23">
        <f t="shared" si="220"/>
        <v>0</v>
      </c>
      <c r="BF320" s="23">
        <f t="shared" si="220"/>
        <v>0</v>
      </c>
      <c r="BG320" s="23">
        <f t="shared" si="220"/>
        <v>0</v>
      </c>
      <c r="BH320" s="23">
        <f t="shared" si="220"/>
        <v>0</v>
      </c>
      <c r="BI320" s="23">
        <f t="shared" si="220"/>
        <v>0</v>
      </c>
      <c r="BJ320" s="23">
        <f t="shared" si="220"/>
        <v>0</v>
      </c>
      <c r="BK320" s="23">
        <f t="shared" si="220"/>
        <v>0</v>
      </c>
      <c r="BL320" s="23">
        <f t="shared" si="220"/>
        <v>0</v>
      </c>
      <c r="BM320" s="23">
        <f t="shared" si="220"/>
        <v>0</v>
      </c>
      <c r="BN320" s="23">
        <f t="shared" si="220"/>
        <v>0</v>
      </c>
      <c r="BO320" s="23">
        <f t="shared" si="220"/>
        <v>0</v>
      </c>
      <c r="BP320" s="23">
        <f t="shared" ref="BP320:BS320" si="221">BP299-BP$298</f>
        <v>0</v>
      </c>
      <c r="BQ320" s="23">
        <f t="shared" si="221"/>
        <v>0</v>
      </c>
      <c r="BR320" s="23">
        <f t="shared" si="221"/>
        <v>0</v>
      </c>
      <c r="BS320" s="23">
        <f t="shared" si="221"/>
        <v>0</v>
      </c>
    </row>
    <row r="321" spans="2:71" x14ac:dyDescent="0.3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</row>
    <row r="322" spans="2:71" x14ac:dyDescent="0.3">
      <c r="B322" s="21" t="s">
        <v>32</v>
      </c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</row>
    <row r="323" spans="2:71" x14ac:dyDescent="0.3">
      <c r="B323" s="22" t="str">
        <f>B92</f>
        <v>No Retirements</v>
      </c>
      <c r="C323" s="23">
        <f t="shared" ref="C323:C339" si="222">(D323+NPV($C$2,E323:AG323))/1000</f>
        <v>0</v>
      </c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</row>
    <row r="324" spans="2:71" x14ac:dyDescent="0.3">
      <c r="B324" s="24" t="str">
        <f>B93</f>
        <v>Retire TY</v>
      </c>
      <c r="C324" s="23">
        <f t="shared" si="222"/>
        <v>1.5177271223663724</v>
      </c>
      <c r="D324" s="8">
        <f>RetirementCost_Savings!D$3</f>
        <v>0</v>
      </c>
      <c r="E324" s="8">
        <f>RetirementCost_Savings!E$3</f>
        <v>0</v>
      </c>
      <c r="F324" s="8">
        <f>RetirementCost_Savings!F$3</f>
        <v>0</v>
      </c>
      <c r="G324" s="8">
        <f>RetirementCost_Savings!G$3</f>
        <v>0</v>
      </c>
      <c r="H324" s="8">
        <f>RetirementCost_Savings!H$3</f>
        <v>0</v>
      </c>
      <c r="I324" s="8">
        <f>RetirementCost_Savings!I$3</f>
        <v>2100</v>
      </c>
      <c r="J324" s="8">
        <f>RetirementCost_Savings!J$3</f>
        <v>0</v>
      </c>
      <c r="K324" s="8">
        <f>RetirementCost_Savings!K$3</f>
        <v>0</v>
      </c>
      <c r="L324" s="8">
        <f>RetirementCost_Savings!L$3</f>
        <v>0</v>
      </c>
      <c r="M324" s="8">
        <f>RetirementCost_Savings!M$3</f>
        <v>0</v>
      </c>
      <c r="N324" s="8">
        <f>RetirementCost_Savings!N$3</f>
        <v>0</v>
      </c>
      <c r="O324" s="8">
        <f>RetirementCost_Savings!O$3</f>
        <v>0</v>
      </c>
      <c r="P324" s="8">
        <f>RetirementCost_Savings!P$3</f>
        <v>0</v>
      </c>
      <c r="Q324" s="8">
        <f>RetirementCost_Savings!Q$3</f>
        <v>0</v>
      </c>
      <c r="R324" s="8">
        <f>RetirementCost_Savings!R$3</f>
        <v>0</v>
      </c>
      <c r="S324" s="8">
        <f>RetirementCost_Savings!S$3</f>
        <v>0</v>
      </c>
      <c r="T324" s="8">
        <f>RetirementCost_Savings!T$3</f>
        <v>0</v>
      </c>
      <c r="U324" s="8">
        <f>RetirementCost_Savings!U$3</f>
        <v>0</v>
      </c>
      <c r="V324" s="8">
        <f>RetirementCost_Savings!V$3</f>
        <v>0</v>
      </c>
      <c r="W324" s="8">
        <f>RetirementCost_Savings!W$3</f>
        <v>0</v>
      </c>
      <c r="X324" s="8">
        <f>RetirementCost_Savings!X$3</f>
        <v>0</v>
      </c>
      <c r="Y324" s="8">
        <f>RetirementCost_Savings!Y$3</f>
        <v>0</v>
      </c>
      <c r="Z324" s="8">
        <f>RetirementCost_Savings!Z$3</f>
        <v>0</v>
      </c>
      <c r="AA324" s="8">
        <f>RetirementCost_Savings!AA$3</f>
        <v>0</v>
      </c>
      <c r="AB324" s="8">
        <f>RetirementCost_Savings!AB$3</f>
        <v>0</v>
      </c>
      <c r="AC324" s="8">
        <f>RetirementCost_Savings!AC$3</f>
        <v>0</v>
      </c>
      <c r="AD324" s="8">
        <f>RetirementCost_Savings!AD$3</f>
        <v>0</v>
      </c>
      <c r="AE324" s="8">
        <f>RetirementCost_Savings!AE$3</f>
        <v>0</v>
      </c>
      <c r="AF324" s="8">
        <f>RetirementCost_Savings!AF$3</f>
        <v>0</v>
      </c>
      <c r="AG324" s="8">
        <f>RetirementCost_Savings!AG$3</f>
        <v>0</v>
      </c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</row>
    <row r="325" spans="2:71" x14ac:dyDescent="0.3">
      <c r="B325" s="24" t="str">
        <f t="shared" ref="B325:B341" si="223">B94</f>
        <v>Retire TY and GR3</v>
      </c>
      <c r="C325" s="23">
        <f t="shared" si="222"/>
        <v>3.0354542447327448</v>
      </c>
      <c r="D325" s="8">
        <f>RetirementCost_Savings!D$3*2</f>
        <v>0</v>
      </c>
      <c r="E325" s="8">
        <f>RetirementCost_Savings!E$3*2</f>
        <v>0</v>
      </c>
      <c r="F325" s="8">
        <f>RetirementCost_Savings!F$3*2</f>
        <v>0</v>
      </c>
      <c r="G325" s="8">
        <f>RetirementCost_Savings!G$3*2</f>
        <v>0</v>
      </c>
      <c r="H325" s="8">
        <f>RetirementCost_Savings!H$3*2</f>
        <v>0</v>
      </c>
      <c r="I325" s="8">
        <f>RetirementCost_Savings!I$3*2</f>
        <v>4200</v>
      </c>
      <c r="J325" s="8">
        <f>RetirementCost_Savings!J$3*2</f>
        <v>0</v>
      </c>
      <c r="K325" s="8">
        <f>RetirementCost_Savings!K$3*2</f>
        <v>0</v>
      </c>
      <c r="L325" s="8">
        <f>RetirementCost_Savings!L$3*2</f>
        <v>0</v>
      </c>
      <c r="M325" s="8">
        <f>RetirementCost_Savings!M$3*2</f>
        <v>0</v>
      </c>
      <c r="N325" s="8">
        <f>RetirementCost_Savings!N$3*2</f>
        <v>0</v>
      </c>
      <c r="O325" s="8">
        <f>RetirementCost_Savings!O$3*2</f>
        <v>0</v>
      </c>
      <c r="P325" s="8">
        <f>RetirementCost_Savings!P$3*2</f>
        <v>0</v>
      </c>
      <c r="Q325" s="8">
        <f>RetirementCost_Savings!Q$3*2</f>
        <v>0</v>
      </c>
      <c r="R325" s="8">
        <f>RetirementCost_Savings!R$3*2</f>
        <v>0</v>
      </c>
      <c r="S325" s="8">
        <f>RetirementCost_Savings!S$3*2</f>
        <v>0</v>
      </c>
      <c r="T325" s="8">
        <f>RetirementCost_Savings!T$3*2</f>
        <v>0</v>
      </c>
      <c r="U325" s="8">
        <f>RetirementCost_Savings!U$3*2</f>
        <v>0</v>
      </c>
      <c r="V325" s="8">
        <f>RetirementCost_Savings!V$3*2</f>
        <v>0</v>
      </c>
      <c r="W325" s="8">
        <f>RetirementCost_Savings!W$3*2</f>
        <v>0</v>
      </c>
      <c r="X325" s="8">
        <f>RetirementCost_Savings!X$3*2</f>
        <v>0</v>
      </c>
      <c r="Y325" s="8">
        <f>RetirementCost_Savings!Y$3*2</f>
        <v>0</v>
      </c>
      <c r="Z325" s="8">
        <f>RetirementCost_Savings!Z$3*2</f>
        <v>0</v>
      </c>
      <c r="AA325" s="8">
        <f>RetirementCost_Savings!AA$3*2</f>
        <v>0</v>
      </c>
      <c r="AB325" s="8">
        <f>RetirementCost_Savings!AB$3*2</f>
        <v>0</v>
      </c>
      <c r="AC325" s="8">
        <f>RetirementCost_Savings!AC$3*2</f>
        <v>0</v>
      </c>
      <c r="AD325" s="8">
        <f>RetirementCost_Savings!AD$3*2</f>
        <v>0</v>
      </c>
      <c r="AE325" s="8">
        <f>RetirementCost_Savings!AE$3*2</f>
        <v>0</v>
      </c>
      <c r="AF325" s="8">
        <f>RetirementCost_Savings!AF$3*2</f>
        <v>0</v>
      </c>
      <c r="AG325" s="8">
        <f>RetirementCost_Savings!AG$3*2</f>
        <v>0</v>
      </c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</row>
    <row r="326" spans="2:71" x14ac:dyDescent="0.3">
      <c r="B326" s="24" t="str">
        <f t="shared" si="223"/>
        <v>Retire TY GR3 and BR3</v>
      </c>
      <c r="C326" s="23">
        <f t="shared" si="222"/>
        <v>4.5531813670991177</v>
      </c>
      <c r="D326" s="8">
        <f>RetirementCost_Savings!D$3*3</f>
        <v>0</v>
      </c>
      <c r="E326" s="8">
        <f>RetirementCost_Savings!E$3*3</f>
        <v>0</v>
      </c>
      <c r="F326" s="8">
        <f>RetirementCost_Savings!F$3*3</f>
        <v>0</v>
      </c>
      <c r="G326" s="8">
        <f>RetirementCost_Savings!G$3*3</f>
        <v>0</v>
      </c>
      <c r="H326" s="8">
        <f>RetirementCost_Savings!H$3*3</f>
        <v>0</v>
      </c>
      <c r="I326" s="8">
        <f>RetirementCost_Savings!I$3*3</f>
        <v>6300</v>
      </c>
      <c r="J326" s="8">
        <f>RetirementCost_Savings!J$3*3</f>
        <v>0</v>
      </c>
      <c r="K326" s="8">
        <f>RetirementCost_Savings!K$3*3</f>
        <v>0</v>
      </c>
      <c r="L326" s="8">
        <f>RetirementCost_Savings!L$3*3</f>
        <v>0</v>
      </c>
      <c r="M326" s="8">
        <f>RetirementCost_Savings!M$3*3</f>
        <v>0</v>
      </c>
      <c r="N326" s="8">
        <f>RetirementCost_Savings!N$3*3</f>
        <v>0</v>
      </c>
      <c r="O326" s="8">
        <f>RetirementCost_Savings!O$3*3</f>
        <v>0</v>
      </c>
      <c r="P326" s="8">
        <f>RetirementCost_Savings!P$3*3</f>
        <v>0</v>
      </c>
      <c r="Q326" s="8">
        <f>RetirementCost_Savings!Q$3*3</f>
        <v>0</v>
      </c>
      <c r="R326" s="8">
        <f>RetirementCost_Savings!R$3*3</f>
        <v>0</v>
      </c>
      <c r="S326" s="8">
        <f>RetirementCost_Savings!S$3*3</f>
        <v>0</v>
      </c>
      <c r="T326" s="8">
        <f>RetirementCost_Savings!T$3*3</f>
        <v>0</v>
      </c>
      <c r="U326" s="8">
        <f>RetirementCost_Savings!U$3*3</f>
        <v>0</v>
      </c>
      <c r="V326" s="8">
        <f>RetirementCost_Savings!V$3*3</f>
        <v>0</v>
      </c>
      <c r="W326" s="8">
        <f>RetirementCost_Savings!W$3*3</f>
        <v>0</v>
      </c>
      <c r="X326" s="8">
        <f>RetirementCost_Savings!X$3*3</f>
        <v>0</v>
      </c>
      <c r="Y326" s="8">
        <f>RetirementCost_Savings!Y$3*3</f>
        <v>0</v>
      </c>
      <c r="Z326" s="8">
        <f>RetirementCost_Savings!Z$3*3</f>
        <v>0</v>
      </c>
      <c r="AA326" s="8">
        <f>RetirementCost_Savings!AA$3*3</f>
        <v>0</v>
      </c>
      <c r="AB326" s="8">
        <f>RetirementCost_Savings!AB$3*3</f>
        <v>0</v>
      </c>
      <c r="AC326" s="8">
        <f>RetirementCost_Savings!AC$3*3</f>
        <v>0</v>
      </c>
      <c r="AD326" s="8">
        <f>RetirementCost_Savings!AD$3*3</f>
        <v>0</v>
      </c>
      <c r="AE326" s="8">
        <f>RetirementCost_Savings!AE$3*3</f>
        <v>0</v>
      </c>
      <c r="AF326" s="8">
        <f>RetirementCost_Savings!AF$3*3</f>
        <v>0</v>
      </c>
      <c r="AG326" s="8">
        <f>RetirementCost_Savings!AG$3*3</f>
        <v>0</v>
      </c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</row>
    <row r="327" spans="2:71" x14ac:dyDescent="0.3">
      <c r="B327" s="24" t="str">
        <f t="shared" si="223"/>
        <v>Retire TY GR3 and CR4</v>
      </c>
      <c r="C327" s="23">
        <f t="shared" si="222"/>
        <v>4.5531813670991177</v>
      </c>
      <c r="D327" s="8">
        <f>RetirementCost_Savings!D$3*3</f>
        <v>0</v>
      </c>
      <c r="E327" s="8">
        <f>RetirementCost_Savings!E$3*3</f>
        <v>0</v>
      </c>
      <c r="F327" s="8">
        <f>RetirementCost_Savings!F$3*3</f>
        <v>0</v>
      </c>
      <c r="G327" s="8">
        <f>RetirementCost_Savings!G$3*3</f>
        <v>0</v>
      </c>
      <c r="H327" s="8">
        <f>RetirementCost_Savings!H$3*3</f>
        <v>0</v>
      </c>
      <c r="I327" s="8">
        <f>RetirementCost_Savings!I$3*3</f>
        <v>6300</v>
      </c>
      <c r="J327" s="8">
        <f>RetirementCost_Savings!J$3*3</f>
        <v>0</v>
      </c>
      <c r="K327" s="8">
        <f>RetirementCost_Savings!K$3*3</f>
        <v>0</v>
      </c>
      <c r="L327" s="8">
        <f>RetirementCost_Savings!L$3*3</f>
        <v>0</v>
      </c>
      <c r="M327" s="8">
        <f>RetirementCost_Savings!M$3*3</f>
        <v>0</v>
      </c>
      <c r="N327" s="8">
        <f>RetirementCost_Savings!N$3*3</f>
        <v>0</v>
      </c>
      <c r="O327" s="8">
        <f>RetirementCost_Savings!O$3*3</f>
        <v>0</v>
      </c>
      <c r="P327" s="8">
        <f>RetirementCost_Savings!P$3*3</f>
        <v>0</v>
      </c>
      <c r="Q327" s="8">
        <f>RetirementCost_Savings!Q$3*3</f>
        <v>0</v>
      </c>
      <c r="R327" s="8">
        <f>RetirementCost_Savings!R$3*3</f>
        <v>0</v>
      </c>
      <c r="S327" s="8">
        <f>RetirementCost_Savings!S$3*3</f>
        <v>0</v>
      </c>
      <c r="T327" s="8">
        <f>RetirementCost_Savings!T$3*3</f>
        <v>0</v>
      </c>
      <c r="U327" s="8">
        <f>RetirementCost_Savings!U$3*3</f>
        <v>0</v>
      </c>
      <c r="V327" s="8">
        <f>RetirementCost_Savings!V$3*3</f>
        <v>0</v>
      </c>
      <c r="W327" s="8">
        <f>RetirementCost_Savings!W$3*3</f>
        <v>0</v>
      </c>
      <c r="X327" s="8">
        <f>RetirementCost_Savings!X$3*3</f>
        <v>0</v>
      </c>
      <c r="Y327" s="8">
        <f>RetirementCost_Savings!Y$3*3</f>
        <v>0</v>
      </c>
      <c r="Z327" s="8">
        <f>RetirementCost_Savings!Z$3*3</f>
        <v>0</v>
      </c>
      <c r="AA327" s="8">
        <f>RetirementCost_Savings!AA$3*3</f>
        <v>0</v>
      </c>
      <c r="AB327" s="8">
        <f>RetirementCost_Savings!AB$3*3</f>
        <v>0</v>
      </c>
      <c r="AC327" s="8">
        <f>RetirementCost_Savings!AC$3*3</f>
        <v>0</v>
      </c>
      <c r="AD327" s="8">
        <f>RetirementCost_Savings!AD$3*3</f>
        <v>0</v>
      </c>
      <c r="AE327" s="8">
        <f>RetirementCost_Savings!AE$3*3</f>
        <v>0</v>
      </c>
      <c r="AF327" s="8">
        <f>RetirementCost_Savings!AF$3*3</f>
        <v>0</v>
      </c>
      <c r="AG327" s="8">
        <f>RetirementCost_Savings!AG$3*3</f>
        <v>0</v>
      </c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</row>
    <row r="328" spans="2:71" x14ac:dyDescent="0.3">
      <c r="B328" s="24" t="str">
        <f t="shared" si="223"/>
        <v>Retire TY GR3 CR4 and CR6</v>
      </c>
      <c r="C328" s="23">
        <f t="shared" si="222"/>
        <v>6.0709084894654897</v>
      </c>
      <c r="D328" s="8">
        <f>RetirementCost_Savings!D$3*4</f>
        <v>0</v>
      </c>
      <c r="E328" s="8">
        <f>RetirementCost_Savings!E$3*4</f>
        <v>0</v>
      </c>
      <c r="F328" s="8">
        <f>RetirementCost_Savings!F$3*4</f>
        <v>0</v>
      </c>
      <c r="G328" s="8">
        <f>RetirementCost_Savings!G$3*4</f>
        <v>0</v>
      </c>
      <c r="H328" s="8">
        <f>RetirementCost_Savings!H$3*4</f>
        <v>0</v>
      </c>
      <c r="I328" s="8">
        <f>RetirementCost_Savings!I$3*4</f>
        <v>8400</v>
      </c>
      <c r="J328" s="8">
        <f>RetirementCost_Savings!J$3*4</f>
        <v>0</v>
      </c>
      <c r="K328" s="8">
        <f>RetirementCost_Savings!K$3*4</f>
        <v>0</v>
      </c>
      <c r="L328" s="8">
        <f>RetirementCost_Savings!L$3*4</f>
        <v>0</v>
      </c>
      <c r="M328" s="8">
        <f>RetirementCost_Savings!M$3*4</f>
        <v>0</v>
      </c>
      <c r="N328" s="8">
        <f>RetirementCost_Savings!N$3*4</f>
        <v>0</v>
      </c>
      <c r="O328" s="8">
        <f>RetirementCost_Savings!O$3*4</f>
        <v>0</v>
      </c>
      <c r="P328" s="8">
        <f>RetirementCost_Savings!P$3*4</f>
        <v>0</v>
      </c>
      <c r="Q328" s="8">
        <f>RetirementCost_Savings!Q$3*4</f>
        <v>0</v>
      </c>
      <c r="R328" s="8">
        <f>RetirementCost_Savings!R$3*4</f>
        <v>0</v>
      </c>
      <c r="S328" s="8">
        <f>RetirementCost_Savings!S$3*4</f>
        <v>0</v>
      </c>
      <c r="T328" s="8">
        <f>RetirementCost_Savings!T$3*4</f>
        <v>0</v>
      </c>
      <c r="U328" s="8">
        <f>RetirementCost_Savings!U$3*4</f>
        <v>0</v>
      </c>
      <c r="V328" s="8">
        <f>RetirementCost_Savings!V$3*4</f>
        <v>0</v>
      </c>
      <c r="W328" s="8">
        <f>RetirementCost_Savings!W$3*4</f>
        <v>0</v>
      </c>
      <c r="X328" s="8">
        <f>RetirementCost_Savings!X$3*4</f>
        <v>0</v>
      </c>
      <c r="Y328" s="8">
        <f>RetirementCost_Savings!Y$3*4</f>
        <v>0</v>
      </c>
      <c r="Z328" s="8">
        <f>RetirementCost_Savings!Z$3*4</f>
        <v>0</v>
      </c>
      <c r="AA328" s="8">
        <f>RetirementCost_Savings!AA$3*4</f>
        <v>0</v>
      </c>
      <c r="AB328" s="8">
        <f>RetirementCost_Savings!AB$3*4</f>
        <v>0</v>
      </c>
      <c r="AC328" s="8">
        <f>RetirementCost_Savings!AC$3*4</f>
        <v>0</v>
      </c>
      <c r="AD328" s="8">
        <f>RetirementCost_Savings!AD$3*4</f>
        <v>0</v>
      </c>
      <c r="AE328" s="8">
        <f>RetirementCost_Savings!AE$3*4</f>
        <v>0</v>
      </c>
      <c r="AF328" s="8">
        <f>RetirementCost_Savings!AF$3*4</f>
        <v>0</v>
      </c>
      <c r="AG328" s="8">
        <f>RetirementCost_Savings!AG$3*4</f>
        <v>0</v>
      </c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</row>
    <row r="329" spans="2:71" x14ac:dyDescent="0.3">
      <c r="B329" s="24" t="str">
        <f t="shared" si="223"/>
        <v>Retire TY GR3 CR4 CR6 and BR1-2</v>
      </c>
      <c r="C329" s="23">
        <f t="shared" si="222"/>
        <v>9.1063627341982354</v>
      </c>
      <c r="D329" s="8">
        <f>RetirementCost_Savings!D$3*6</f>
        <v>0</v>
      </c>
      <c r="E329" s="8">
        <f>RetirementCost_Savings!E$3*6</f>
        <v>0</v>
      </c>
      <c r="F329" s="8">
        <f>RetirementCost_Savings!F$3*6</f>
        <v>0</v>
      </c>
      <c r="G329" s="8">
        <f>RetirementCost_Savings!G$3*6</f>
        <v>0</v>
      </c>
      <c r="H329" s="8">
        <f>RetirementCost_Savings!H$3*6</f>
        <v>0</v>
      </c>
      <c r="I329" s="8">
        <f>RetirementCost_Savings!I$3*6</f>
        <v>12600</v>
      </c>
      <c r="J329" s="8">
        <f>RetirementCost_Savings!J$3*6</f>
        <v>0</v>
      </c>
      <c r="K329" s="8">
        <f>RetirementCost_Savings!K$3*6</f>
        <v>0</v>
      </c>
      <c r="L329" s="8">
        <f>RetirementCost_Savings!L$3*6</f>
        <v>0</v>
      </c>
      <c r="M329" s="8">
        <f>RetirementCost_Savings!M$3*6</f>
        <v>0</v>
      </c>
      <c r="N329" s="8">
        <f>RetirementCost_Savings!N$3*6</f>
        <v>0</v>
      </c>
      <c r="O329" s="8">
        <f>RetirementCost_Savings!O$3*6</f>
        <v>0</v>
      </c>
      <c r="P329" s="8">
        <f>RetirementCost_Savings!P$3*6</f>
        <v>0</v>
      </c>
      <c r="Q329" s="8">
        <f>RetirementCost_Savings!Q$3*6</f>
        <v>0</v>
      </c>
      <c r="R329" s="8">
        <f>RetirementCost_Savings!R$3*6</f>
        <v>0</v>
      </c>
      <c r="S329" s="8">
        <f>RetirementCost_Savings!S$3*6</f>
        <v>0</v>
      </c>
      <c r="T329" s="8">
        <f>RetirementCost_Savings!T$3*6</f>
        <v>0</v>
      </c>
      <c r="U329" s="8">
        <f>RetirementCost_Savings!U$3*6</f>
        <v>0</v>
      </c>
      <c r="V329" s="8">
        <f>RetirementCost_Savings!V$3*6</f>
        <v>0</v>
      </c>
      <c r="W329" s="8">
        <f>RetirementCost_Savings!W$3*6</f>
        <v>0</v>
      </c>
      <c r="X329" s="8">
        <f>RetirementCost_Savings!X$3*6</f>
        <v>0</v>
      </c>
      <c r="Y329" s="8">
        <f>RetirementCost_Savings!Y$3*6</f>
        <v>0</v>
      </c>
      <c r="Z329" s="8">
        <f>RetirementCost_Savings!Z$3*6</f>
        <v>0</v>
      </c>
      <c r="AA329" s="8">
        <f>RetirementCost_Savings!AA$3*6</f>
        <v>0</v>
      </c>
      <c r="AB329" s="8">
        <f>RetirementCost_Savings!AB$3*6</f>
        <v>0</v>
      </c>
      <c r="AC329" s="8">
        <f>RetirementCost_Savings!AC$3*6</f>
        <v>0</v>
      </c>
      <c r="AD329" s="8">
        <f>RetirementCost_Savings!AD$3*6</f>
        <v>0</v>
      </c>
      <c r="AE329" s="8">
        <f>RetirementCost_Savings!AE$3*6</f>
        <v>0</v>
      </c>
      <c r="AF329" s="8">
        <f>RetirementCost_Savings!AF$3*6</f>
        <v>0</v>
      </c>
      <c r="AG329" s="8">
        <f>RetirementCost_Savings!AG$3*6</f>
        <v>0</v>
      </c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</row>
    <row r="330" spans="2:71" x14ac:dyDescent="0.3">
      <c r="B330" s="24" t="str">
        <f t="shared" si="223"/>
        <v>Retire TY GR3 and CR</v>
      </c>
      <c r="C330" s="23">
        <f t="shared" si="222"/>
        <v>7.5886356118318625</v>
      </c>
      <c r="D330" s="8">
        <f>RetirementCost_Savings!D$3*5</f>
        <v>0</v>
      </c>
      <c r="E330" s="8">
        <f>RetirementCost_Savings!E$3*5</f>
        <v>0</v>
      </c>
      <c r="F330" s="8">
        <f>RetirementCost_Savings!F$3*5</f>
        <v>0</v>
      </c>
      <c r="G330" s="8">
        <f>RetirementCost_Savings!G$3*5</f>
        <v>0</v>
      </c>
      <c r="H330" s="8">
        <f>RetirementCost_Savings!H$3*5</f>
        <v>0</v>
      </c>
      <c r="I330" s="8">
        <f>RetirementCost_Savings!I$3*5</f>
        <v>10500</v>
      </c>
      <c r="J330" s="8">
        <f>RetirementCost_Savings!J$3*5</f>
        <v>0</v>
      </c>
      <c r="K330" s="8">
        <f>RetirementCost_Savings!K$3*5</f>
        <v>0</v>
      </c>
      <c r="L330" s="8">
        <f>RetirementCost_Savings!L$3*5</f>
        <v>0</v>
      </c>
      <c r="M330" s="8">
        <f>RetirementCost_Savings!M$3*5</f>
        <v>0</v>
      </c>
      <c r="N330" s="8">
        <f>RetirementCost_Savings!N$3*5</f>
        <v>0</v>
      </c>
      <c r="O330" s="8">
        <f>RetirementCost_Savings!O$3*5</f>
        <v>0</v>
      </c>
      <c r="P330" s="8">
        <f>RetirementCost_Savings!P$3*5</f>
        <v>0</v>
      </c>
      <c r="Q330" s="8">
        <f>RetirementCost_Savings!Q$3*5</f>
        <v>0</v>
      </c>
      <c r="R330" s="8">
        <f>RetirementCost_Savings!R$3*5</f>
        <v>0</v>
      </c>
      <c r="S330" s="8">
        <f>RetirementCost_Savings!S$3*5</f>
        <v>0</v>
      </c>
      <c r="T330" s="8">
        <f>RetirementCost_Savings!T$3*5</f>
        <v>0</v>
      </c>
      <c r="U330" s="8">
        <f>RetirementCost_Savings!U$3*5</f>
        <v>0</v>
      </c>
      <c r="V330" s="8">
        <f>RetirementCost_Savings!V$3*5</f>
        <v>0</v>
      </c>
      <c r="W330" s="8">
        <f>RetirementCost_Savings!W$3*5</f>
        <v>0</v>
      </c>
      <c r="X330" s="8">
        <f>RetirementCost_Savings!X$3*5</f>
        <v>0</v>
      </c>
      <c r="Y330" s="8">
        <f>RetirementCost_Savings!Y$3*5</f>
        <v>0</v>
      </c>
      <c r="Z330" s="8">
        <f>RetirementCost_Savings!Z$3*5</f>
        <v>0</v>
      </c>
      <c r="AA330" s="8">
        <f>RetirementCost_Savings!AA$3*5</f>
        <v>0</v>
      </c>
      <c r="AB330" s="8">
        <f>RetirementCost_Savings!AB$3*5</f>
        <v>0</v>
      </c>
      <c r="AC330" s="8">
        <f>RetirementCost_Savings!AC$3*5</f>
        <v>0</v>
      </c>
      <c r="AD330" s="8">
        <f>RetirementCost_Savings!AD$3*5</f>
        <v>0</v>
      </c>
      <c r="AE330" s="8">
        <f>RetirementCost_Savings!AE$3*5</f>
        <v>0</v>
      </c>
      <c r="AF330" s="8">
        <f>RetirementCost_Savings!AF$3*5</f>
        <v>0</v>
      </c>
      <c r="AG330" s="8">
        <f>RetirementCost_Savings!AG$3*5</f>
        <v>0</v>
      </c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</row>
    <row r="331" spans="2:71" x14ac:dyDescent="0.3">
      <c r="B331" s="24" t="str">
        <f t="shared" si="223"/>
        <v>Retire TY GR3 CR and GH3</v>
      </c>
      <c r="C331" s="23">
        <f t="shared" si="222"/>
        <v>9.1063627341982354</v>
      </c>
      <c r="D331" s="8">
        <f>RetirementCost_Savings!D$3*6</f>
        <v>0</v>
      </c>
      <c r="E331" s="8">
        <f>RetirementCost_Savings!E$3*6</f>
        <v>0</v>
      </c>
      <c r="F331" s="8">
        <f>RetirementCost_Savings!F$3*6</f>
        <v>0</v>
      </c>
      <c r="G331" s="8">
        <f>RetirementCost_Savings!G$3*6</f>
        <v>0</v>
      </c>
      <c r="H331" s="8">
        <f>RetirementCost_Savings!H$3*6</f>
        <v>0</v>
      </c>
      <c r="I331" s="8">
        <f>RetirementCost_Savings!I$3*6</f>
        <v>12600</v>
      </c>
      <c r="J331" s="8">
        <f>RetirementCost_Savings!J$3*6</f>
        <v>0</v>
      </c>
      <c r="K331" s="8">
        <f>RetirementCost_Savings!K$3*6</f>
        <v>0</v>
      </c>
      <c r="L331" s="8">
        <f>RetirementCost_Savings!L$3*6</f>
        <v>0</v>
      </c>
      <c r="M331" s="8">
        <f>RetirementCost_Savings!M$3*6</f>
        <v>0</v>
      </c>
      <c r="N331" s="8">
        <f>RetirementCost_Savings!N$3*6</f>
        <v>0</v>
      </c>
      <c r="O331" s="8">
        <f>RetirementCost_Savings!O$3*6</f>
        <v>0</v>
      </c>
      <c r="P331" s="8">
        <f>RetirementCost_Savings!P$3*6</f>
        <v>0</v>
      </c>
      <c r="Q331" s="8">
        <f>RetirementCost_Savings!Q$3*6</f>
        <v>0</v>
      </c>
      <c r="R331" s="8">
        <f>RetirementCost_Savings!R$3*6</f>
        <v>0</v>
      </c>
      <c r="S331" s="8">
        <f>RetirementCost_Savings!S$3*6</f>
        <v>0</v>
      </c>
      <c r="T331" s="8">
        <f>RetirementCost_Savings!T$3*6</f>
        <v>0</v>
      </c>
      <c r="U331" s="8">
        <f>RetirementCost_Savings!U$3*6</f>
        <v>0</v>
      </c>
      <c r="V331" s="8">
        <f>RetirementCost_Savings!V$3*6</f>
        <v>0</v>
      </c>
      <c r="W331" s="8">
        <f>RetirementCost_Savings!W$3*6</f>
        <v>0</v>
      </c>
      <c r="X331" s="8">
        <f>RetirementCost_Savings!X$3*6</f>
        <v>0</v>
      </c>
      <c r="Y331" s="8">
        <f>RetirementCost_Savings!Y$3*6</f>
        <v>0</v>
      </c>
      <c r="Z331" s="8">
        <f>RetirementCost_Savings!Z$3*6</f>
        <v>0</v>
      </c>
      <c r="AA331" s="8">
        <f>RetirementCost_Savings!AA$3*6</f>
        <v>0</v>
      </c>
      <c r="AB331" s="8">
        <f>RetirementCost_Savings!AB$3*6</f>
        <v>0</v>
      </c>
      <c r="AC331" s="8">
        <f>RetirementCost_Savings!AC$3*6</f>
        <v>0</v>
      </c>
      <c r="AD331" s="8">
        <f>RetirementCost_Savings!AD$3*6</f>
        <v>0</v>
      </c>
      <c r="AE331" s="8">
        <f>RetirementCost_Savings!AE$3*6</f>
        <v>0</v>
      </c>
      <c r="AF331" s="8">
        <f>RetirementCost_Savings!AF$3*6</f>
        <v>0</v>
      </c>
      <c r="AG331" s="8">
        <f>RetirementCost_Savings!AG$3*6</f>
        <v>0</v>
      </c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</row>
    <row r="332" spans="2:71" x14ac:dyDescent="0.3">
      <c r="B332" s="24" t="str">
        <f t="shared" si="223"/>
        <v>Retire TY GR3 CR and GH1</v>
      </c>
      <c r="C332" s="23">
        <f t="shared" si="222"/>
        <v>9.1063627341982354</v>
      </c>
      <c r="D332" s="8">
        <f>RetirementCost_Savings!D$3*6</f>
        <v>0</v>
      </c>
      <c r="E332" s="8">
        <f>RetirementCost_Savings!E$3*6</f>
        <v>0</v>
      </c>
      <c r="F332" s="8">
        <f>RetirementCost_Savings!F$3*6</f>
        <v>0</v>
      </c>
      <c r="G332" s="8">
        <f>RetirementCost_Savings!G$3*6</f>
        <v>0</v>
      </c>
      <c r="H332" s="8">
        <f>RetirementCost_Savings!H$3*6</f>
        <v>0</v>
      </c>
      <c r="I332" s="8">
        <f>RetirementCost_Savings!I$3*6</f>
        <v>12600</v>
      </c>
      <c r="J332" s="8">
        <f>RetirementCost_Savings!J$3*6</f>
        <v>0</v>
      </c>
      <c r="K332" s="8">
        <f>RetirementCost_Savings!K$3*6</f>
        <v>0</v>
      </c>
      <c r="L332" s="8">
        <f>RetirementCost_Savings!L$3*6</f>
        <v>0</v>
      </c>
      <c r="M332" s="8">
        <f>RetirementCost_Savings!M$3*6</f>
        <v>0</v>
      </c>
      <c r="N332" s="8">
        <f>RetirementCost_Savings!N$3*6</f>
        <v>0</v>
      </c>
      <c r="O332" s="8">
        <f>RetirementCost_Savings!O$3*6</f>
        <v>0</v>
      </c>
      <c r="P332" s="8">
        <f>RetirementCost_Savings!P$3*6</f>
        <v>0</v>
      </c>
      <c r="Q332" s="8">
        <f>RetirementCost_Savings!Q$3*6</f>
        <v>0</v>
      </c>
      <c r="R332" s="8">
        <f>RetirementCost_Savings!R$3*6</f>
        <v>0</v>
      </c>
      <c r="S332" s="8">
        <f>RetirementCost_Savings!S$3*6</f>
        <v>0</v>
      </c>
      <c r="T332" s="8">
        <f>RetirementCost_Savings!T$3*6</f>
        <v>0</v>
      </c>
      <c r="U332" s="8">
        <f>RetirementCost_Savings!U$3*6</f>
        <v>0</v>
      </c>
      <c r="V332" s="8">
        <f>RetirementCost_Savings!V$3*6</f>
        <v>0</v>
      </c>
      <c r="W332" s="8">
        <f>RetirementCost_Savings!W$3*6</f>
        <v>0</v>
      </c>
      <c r="X332" s="8">
        <f>RetirementCost_Savings!X$3*6</f>
        <v>0</v>
      </c>
      <c r="Y332" s="8">
        <f>RetirementCost_Savings!Y$3*6</f>
        <v>0</v>
      </c>
      <c r="Z332" s="8">
        <f>RetirementCost_Savings!Z$3*6</f>
        <v>0</v>
      </c>
      <c r="AA332" s="8">
        <f>RetirementCost_Savings!AA$3*6</f>
        <v>0</v>
      </c>
      <c r="AB332" s="8">
        <f>RetirementCost_Savings!AB$3*6</f>
        <v>0</v>
      </c>
      <c r="AC332" s="8">
        <f>RetirementCost_Savings!AC$3*6</f>
        <v>0</v>
      </c>
      <c r="AD332" s="8">
        <f>RetirementCost_Savings!AD$3*6</f>
        <v>0</v>
      </c>
      <c r="AE332" s="8">
        <f>RetirementCost_Savings!AE$3*6</f>
        <v>0</v>
      </c>
      <c r="AF332" s="8">
        <f>RetirementCost_Savings!AF$3*6</f>
        <v>0</v>
      </c>
      <c r="AG332" s="8">
        <f>RetirementCost_Savings!AG$3*6</f>
        <v>0</v>
      </c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</row>
    <row r="333" spans="2:71" x14ac:dyDescent="0.3">
      <c r="B333" s="24" t="str">
        <f t="shared" si="223"/>
        <v>Retire TY GR and CR</v>
      </c>
      <c r="C333" s="23">
        <f t="shared" si="222"/>
        <v>9.1063627341982354</v>
      </c>
      <c r="D333" s="8">
        <f>RetirementCost_Savings!D$3*6</f>
        <v>0</v>
      </c>
      <c r="E333" s="8">
        <f>RetirementCost_Savings!E$3*6</f>
        <v>0</v>
      </c>
      <c r="F333" s="8">
        <f>RetirementCost_Savings!F$3*6</f>
        <v>0</v>
      </c>
      <c r="G333" s="8">
        <f>RetirementCost_Savings!G$3*6</f>
        <v>0</v>
      </c>
      <c r="H333" s="8">
        <f>RetirementCost_Savings!H$3*6</f>
        <v>0</v>
      </c>
      <c r="I333" s="8">
        <f>RetirementCost_Savings!I$3*6</f>
        <v>12600</v>
      </c>
      <c r="J333" s="8">
        <f>RetirementCost_Savings!J$3*6</f>
        <v>0</v>
      </c>
      <c r="K333" s="8">
        <f>RetirementCost_Savings!K$3*6</f>
        <v>0</v>
      </c>
      <c r="L333" s="8">
        <f>RetirementCost_Savings!L$3*6</f>
        <v>0</v>
      </c>
      <c r="M333" s="8">
        <f>RetirementCost_Savings!M$3*6</f>
        <v>0</v>
      </c>
      <c r="N333" s="8">
        <f>RetirementCost_Savings!N$3*6</f>
        <v>0</v>
      </c>
      <c r="O333" s="8">
        <f>RetirementCost_Savings!O$3*6</f>
        <v>0</v>
      </c>
      <c r="P333" s="8">
        <f>RetirementCost_Savings!P$3*6</f>
        <v>0</v>
      </c>
      <c r="Q333" s="8">
        <f>RetirementCost_Savings!Q$3*6</f>
        <v>0</v>
      </c>
      <c r="R333" s="8">
        <f>RetirementCost_Savings!R$3*6</f>
        <v>0</v>
      </c>
      <c r="S333" s="8">
        <f>RetirementCost_Savings!S$3*6</f>
        <v>0</v>
      </c>
      <c r="T333" s="8">
        <f>RetirementCost_Savings!T$3*6</f>
        <v>0</v>
      </c>
      <c r="U333" s="8">
        <f>RetirementCost_Savings!U$3*6</f>
        <v>0</v>
      </c>
      <c r="V333" s="8">
        <f>RetirementCost_Savings!V$3*6</f>
        <v>0</v>
      </c>
      <c r="W333" s="8">
        <f>RetirementCost_Savings!W$3*6</f>
        <v>0</v>
      </c>
      <c r="X333" s="8">
        <f>RetirementCost_Savings!X$3*6</f>
        <v>0</v>
      </c>
      <c r="Y333" s="8">
        <f>RetirementCost_Savings!Y$3*6</f>
        <v>0</v>
      </c>
      <c r="Z333" s="8">
        <f>RetirementCost_Savings!Z$3*6</f>
        <v>0</v>
      </c>
      <c r="AA333" s="8">
        <f>RetirementCost_Savings!AA$3*6</f>
        <v>0</v>
      </c>
      <c r="AB333" s="8">
        <f>RetirementCost_Savings!AB$3*6</f>
        <v>0</v>
      </c>
      <c r="AC333" s="8">
        <f>RetirementCost_Savings!AC$3*6</f>
        <v>0</v>
      </c>
      <c r="AD333" s="8">
        <f>RetirementCost_Savings!AD$3*6</f>
        <v>0</v>
      </c>
      <c r="AE333" s="8">
        <f>RetirementCost_Savings!AE$3*6</f>
        <v>0</v>
      </c>
      <c r="AF333" s="8">
        <f>RetirementCost_Savings!AF$3*6</f>
        <v>0</v>
      </c>
      <c r="AG333" s="8">
        <f>RetirementCost_Savings!AG$3*6</f>
        <v>0</v>
      </c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</row>
    <row r="334" spans="2:71" x14ac:dyDescent="0.3">
      <c r="B334" s="24" t="str">
        <f t="shared" si="223"/>
        <v>Retire TY GR CR and MC4</v>
      </c>
      <c r="C334" s="23">
        <f t="shared" si="222"/>
        <v>10.624089856564607</v>
      </c>
      <c r="D334" s="8">
        <f>RetirementCost_Savings!D$3*7</f>
        <v>0</v>
      </c>
      <c r="E334" s="8">
        <f>RetirementCost_Savings!E$3*7</f>
        <v>0</v>
      </c>
      <c r="F334" s="8">
        <f>RetirementCost_Savings!F$3*7</f>
        <v>0</v>
      </c>
      <c r="G334" s="8">
        <f>RetirementCost_Savings!G$3*7</f>
        <v>0</v>
      </c>
      <c r="H334" s="8">
        <f>RetirementCost_Savings!H$3*7</f>
        <v>0</v>
      </c>
      <c r="I334" s="8">
        <f>RetirementCost_Savings!I$3*7</f>
        <v>14700</v>
      </c>
      <c r="J334" s="8">
        <f>RetirementCost_Savings!J$3*7</f>
        <v>0</v>
      </c>
      <c r="K334" s="8">
        <f>RetirementCost_Savings!K$3*7</f>
        <v>0</v>
      </c>
      <c r="L334" s="8">
        <f>RetirementCost_Savings!L$3*7</f>
        <v>0</v>
      </c>
      <c r="M334" s="8">
        <f>RetirementCost_Savings!M$3*7</f>
        <v>0</v>
      </c>
      <c r="N334" s="8">
        <f>RetirementCost_Savings!N$3*7</f>
        <v>0</v>
      </c>
      <c r="O334" s="8">
        <f>RetirementCost_Savings!O$3*7</f>
        <v>0</v>
      </c>
      <c r="P334" s="8">
        <f>RetirementCost_Savings!P$3*7</f>
        <v>0</v>
      </c>
      <c r="Q334" s="8">
        <f>RetirementCost_Savings!Q$3*7</f>
        <v>0</v>
      </c>
      <c r="R334" s="8">
        <f>RetirementCost_Savings!R$3*7</f>
        <v>0</v>
      </c>
      <c r="S334" s="8">
        <f>RetirementCost_Savings!S$3*7</f>
        <v>0</v>
      </c>
      <c r="T334" s="8">
        <f>RetirementCost_Savings!T$3*7</f>
        <v>0</v>
      </c>
      <c r="U334" s="8">
        <f>RetirementCost_Savings!U$3*7</f>
        <v>0</v>
      </c>
      <c r="V334" s="8">
        <f>RetirementCost_Savings!V$3*7</f>
        <v>0</v>
      </c>
      <c r="W334" s="8">
        <f>RetirementCost_Savings!W$3*7</f>
        <v>0</v>
      </c>
      <c r="X334" s="8">
        <f>RetirementCost_Savings!X$3*7</f>
        <v>0</v>
      </c>
      <c r="Y334" s="8">
        <f>RetirementCost_Savings!Y$3*7</f>
        <v>0</v>
      </c>
      <c r="Z334" s="8">
        <f>RetirementCost_Savings!Z$3*7</f>
        <v>0</v>
      </c>
      <c r="AA334" s="8">
        <f>RetirementCost_Savings!AA$3*7</f>
        <v>0</v>
      </c>
      <c r="AB334" s="8">
        <f>RetirementCost_Savings!AB$3*7</f>
        <v>0</v>
      </c>
      <c r="AC334" s="8">
        <f>RetirementCost_Savings!AC$3*7</f>
        <v>0</v>
      </c>
      <c r="AD334" s="8">
        <f>RetirementCost_Savings!AD$3*7</f>
        <v>0</v>
      </c>
      <c r="AE334" s="8">
        <f>RetirementCost_Savings!AE$3*7</f>
        <v>0</v>
      </c>
      <c r="AF334" s="8">
        <f>RetirementCost_Savings!AF$3*7</f>
        <v>0</v>
      </c>
      <c r="AG334" s="8">
        <f>RetirementCost_Savings!AG$3*7</f>
        <v>0</v>
      </c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</row>
    <row r="335" spans="2:71" x14ac:dyDescent="0.3">
      <c r="B335" s="24" t="str">
        <f t="shared" si="223"/>
        <v>Retire TY GR CR and TC1</v>
      </c>
      <c r="C335" s="23">
        <f t="shared" si="222"/>
        <v>10.624089856564607</v>
      </c>
      <c r="D335" s="8">
        <f>RetirementCost_Savings!D$3*7</f>
        <v>0</v>
      </c>
      <c r="E335" s="8">
        <f>RetirementCost_Savings!E$3*7</f>
        <v>0</v>
      </c>
      <c r="F335" s="8">
        <f>RetirementCost_Savings!F$3*7</f>
        <v>0</v>
      </c>
      <c r="G335" s="8">
        <f>RetirementCost_Savings!G$3*7</f>
        <v>0</v>
      </c>
      <c r="H335" s="8">
        <f>RetirementCost_Savings!H$3*7</f>
        <v>0</v>
      </c>
      <c r="I335" s="8">
        <f>RetirementCost_Savings!I$3*7</f>
        <v>14700</v>
      </c>
      <c r="J335" s="8">
        <f>RetirementCost_Savings!J$3*7</f>
        <v>0</v>
      </c>
      <c r="K335" s="8">
        <f>RetirementCost_Savings!K$3*7</f>
        <v>0</v>
      </c>
      <c r="L335" s="8">
        <f>RetirementCost_Savings!L$3*7</f>
        <v>0</v>
      </c>
      <c r="M335" s="8">
        <f>RetirementCost_Savings!M$3*7</f>
        <v>0</v>
      </c>
      <c r="N335" s="8">
        <f>RetirementCost_Savings!N$3*7</f>
        <v>0</v>
      </c>
      <c r="O335" s="8">
        <f>RetirementCost_Savings!O$3*7</f>
        <v>0</v>
      </c>
      <c r="P335" s="8">
        <f>RetirementCost_Savings!P$3*7</f>
        <v>0</v>
      </c>
      <c r="Q335" s="8">
        <f>RetirementCost_Savings!Q$3*7</f>
        <v>0</v>
      </c>
      <c r="R335" s="8">
        <f>RetirementCost_Savings!R$3*7</f>
        <v>0</v>
      </c>
      <c r="S335" s="8">
        <f>RetirementCost_Savings!S$3*7</f>
        <v>0</v>
      </c>
      <c r="T335" s="8">
        <f>RetirementCost_Savings!T$3*7</f>
        <v>0</v>
      </c>
      <c r="U335" s="8">
        <f>RetirementCost_Savings!U$3*7</f>
        <v>0</v>
      </c>
      <c r="V335" s="8">
        <f>RetirementCost_Savings!V$3*7</f>
        <v>0</v>
      </c>
      <c r="W335" s="8">
        <f>RetirementCost_Savings!W$3*7</f>
        <v>0</v>
      </c>
      <c r="X335" s="8">
        <f>RetirementCost_Savings!X$3*7</f>
        <v>0</v>
      </c>
      <c r="Y335" s="8">
        <f>RetirementCost_Savings!Y$3*7</f>
        <v>0</v>
      </c>
      <c r="Z335" s="8">
        <f>RetirementCost_Savings!Z$3*7</f>
        <v>0</v>
      </c>
      <c r="AA335" s="8">
        <f>RetirementCost_Savings!AA$3*7</f>
        <v>0</v>
      </c>
      <c r="AB335" s="8">
        <f>RetirementCost_Savings!AB$3*7</f>
        <v>0</v>
      </c>
      <c r="AC335" s="8">
        <f>RetirementCost_Savings!AC$3*7</f>
        <v>0</v>
      </c>
      <c r="AD335" s="8">
        <f>RetirementCost_Savings!AD$3*7</f>
        <v>0</v>
      </c>
      <c r="AE335" s="8">
        <f>RetirementCost_Savings!AE$3*7</f>
        <v>0</v>
      </c>
      <c r="AF335" s="8">
        <f>RetirementCost_Savings!AF$3*7</f>
        <v>0</v>
      </c>
      <c r="AG335" s="8">
        <f>RetirementCost_Savings!AG$3*7</f>
        <v>0</v>
      </c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</row>
    <row r="336" spans="2:71" x14ac:dyDescent="0.3">
      <c r="B336" s="24" t="str">
        <f t="shared" si="223"/>
        <v>Retire TY GR CR and GH4</v>
      </c>
      <c r="C336" s="23">
        <f t="shared" si="222"/>
        <v>10.624089856564607</v>
      </c>
      <c r="D336" s="8">
        <f>RetirementCost_Savings!D$3*7</f>
        <v>0</v>
      </c>
      <c r="E336" s="8">
        <f>RetirementCost_Savings!E$3*7</f>
        <v>0</v>
      </c>
      <c r="F336" s="8">
        <f>RetirementCost_Savings!F$3*7</f>
        <v>0</v>
      </c>
      <c r="G336" s="8">
        <f>RetirementCost_Savings!G$3*7</f>
        <v>0</v>
      </c>
      <c r="H336" s="8">
        <f>RetirementCost_Savings!H$3*7</f>
        <v>0</v>
      </c>
      <c r="I336" s="8">
        <f>RetirementCost_Savings!I$3*7</f>
        <v>14700</v>
      </c>
      <c r="J336" s="8">
        <f>RetirementCost_Savings!J$3*7</f>
        <v>0</v>
      </c>
      <c r="K336" s="8">
        <f>RetirementCost_Savings!K$3*7</f>
        <v>0</v>
      </c>
      <c r="L336" s="8">
        <f>RetirementCost_Savings!L$3*7</f>
        <v>0</v>
      </c>
      <c r="M336" s="8">
        <f>RetirementCost_Savings!M$3*7</f>
        <v>0</v>
      </c>
      <c r="N336" s="8">
        <f>RetirementCost_Savings!N$3*7</f>
        <v>0</v>
      </c>
      <c r="O336" s="8">
        <f>RetirementCost_Savings!O$3*7</f>
        <v>0</v>
      </c>
      <c r="P336" s="8">
        <f>RetirementCost_Savings!P$3*7</f>
        <v>0</v>
      </c>
      <c r="Q336" s="8">
        <f>RetirementCost_Savings!Q$3*7</f>
        <v>0</v>
      </c>
      <c r="R336" s="8">
        <f>RetirementCost_Savings!R$3*7</f>
        <v>0</v>
      </c>
      <c r="S336" s="8">
        <f>RetirementCost_Savings!S$3*7</f>
        <v>0</v>
      </c>
      <c r="T336" s="8">
        <f>RetirementCost_Savings!T$3*7</f>
        <v>0</v>
      </c>
      <c r="U336" s="8">
        <f>RetirementCost_Savings!U$3*7</f>
        <v>0</v>
      </c>
      <c r="V336" s="8">
        <f>RetirementCost_Savings!V$3*7</f>
        <v>0</v>
      </c>
      <c r="W336" s="8">
        <f>RetirementCost_Savings!W$3*7</f>
        <v>0</v>
      </c>
      <c r="X336" s="8">
        <f>RetirementCost_Savings!X$3*7</f>
        <v>0</v>
      </c>
      <c r="Y336" s="8">
        <f>RetirementCost_Savings!Y$3*7</f>
        <v>0</v>
      </c>
      <c r="Z336" s="8">
        <f>RetirementCost_Savings!Z$3*7</f>
        <v>0</v>
      </c>
      <c r="AA336" s="8">
        <f>RetirementCost_Savings!AA$3*7</f>
        <v>0</v>
      </c>
      <c r="AB336" s="8">
        <f>RetirementCost_Savings!AB$3*7</f>
        <v>0</v>
      </c>
      <c r="AC336" s="8">
        <f>RetirementCost_Savings!AC$3*7</f>
        <v>0</v>
      </c>
      <c r="AD336" s="8">
        <f>RetirementCost_Savings!AD$3*7</f>
        <v>0</v>
      </c>
      <c r="AE336" s="8">
        <f>RetirementCost_Savings!AE$3*7</f>
        <v>0</v>
      </c>
      <c r="AF336" s="8">
        <f>RetirementCost_Savings!AF$3*7</f>
        <v>0</v>
      </c>
      <c r="AG336" s="8">
        <f>RetirementCost_Savings!AG$3*7</f>
        <v>0</v>
      </c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</row>
    <row r="337" spans="2:71" x14ac:dyDescent="0.3">
      <c r="B337" s="24" t="str">
        <f t="shared" si="223"/>
        <v>Retire TY GR CR and MC3</v>
      </c>
      <c r="C337" s="23">
        <f t="shared" si="222"/>
        <v>10.624089856564607</v>
      </c>
      <c r="D337" s="8">
        <f>RetirementCost_Savings!D$3*7</f>
        <v>0</v>
      </c>
      <c r="E337" s="8">
        <f>RetirementCost_Savings!E$3*7</f>
        <v>0</v>
      </c>
      <c r="F337" s="8">
        <f>RetirementCost_Savings!F$3*7</f>
        <v>0</v>
      </c>
      <c r="G337" s="8">
        <f>RetirementCost_Savings!G$3*7</f>
        <v>0</v>
      </c>
      <c r="H337" s="8">
        <f>RetirementCost_Savings!H$3*7</f>
        <v>0</v>
      </c>
      <c r="I337" s="8">
        <f>RetirementCost_Savings!I$3*7</f>
        <v>14700</v>
      </c>
      <c r="J337" s="8">
        <f>RetirementCost_Savings!J$3*7</f>
        <v>0</v>
      </c>
      <c r="K337" s="8">
        <f>RetirementCost_Savings!K$3*7</f>
        <v>0</v>
      </c>
      <c r="L337" s="8">
        <f>RetirementCost_Savings!L$3*7</f>
        <v>0</v>
      </c>
      <c r="M337" s="8">
        <f>RetirementCost_Savings!M$3*7</f>
        <v>0</v>
      </c>
      <c r="N337" s="8">
        <f>RetirementCost_Savings!N$3*7</f>
        <v>0</v>
      </c>
      <c r="O337" s="8">
        <f>RetirementCost_Savings!O$3*7</f>
        <v>0</v>
      </c>
      <c r="P337" s="8">
        <f>RetirementCost_Savings!P$3*7</f>
        <v>0</v>
      </c>
      <c r="Q337" s="8">
        <f>RetirementCost_Savings!Q$3*7</f>
        <v>0</v>
      </c>
      <c r="R337" s="8">
        <f>RetirementCost_Savings!R$3*7</f>
        <v>0</v>
      </c>
      <c r="S337" s="8">
        <f>RetirementCost_Savings!S$3*7</f>
        <v>0</v>
      </c>
      <c r="T337" s="8">
        <f>RetirementCost_Savings!T$3*7</f>
        <v>0</v>
      </c>
      <c r="U337" s="8">
        <f>RetirementCost_Savings!U$3*7</f>
        <v>0</v>
      </c>
      <c r="V337" s="8">
        <f>RetirementCost_Savings!V$3*7</f>
        <v>0</v>
      </c>
      <c r="W337" s="8">
        <f>RetirementCost_Savings!W$3*7</f>
        <v>0</v>
      </c>
      <c r="X337" s="8">
        <f>RetirementCost_Savings!X$3*7</f>
        <v>0</v>
      </c>
      <c r="Y337" s="8">
        <f>RetirementCost_Savings!Y$3*7</f>
        <v>0</v>
      </c>
      <c r="Z337" s="8">
        <f>RetirementCost_Savings!Z$3*7</f>
        <v>0</v>
      </c>
      <c r="AA337" s="8">
        <f>RetirementCost_Savings!AA$3*7</f>
        <v>0</v>
      </c>
      <c r="AB337" s="8">
        <f>RetirementCost_Savings!AB$3*7</f>
        <v>0</v>
      </c>
      <c r="AC337" s="8">
        <f>RetirementCost_Savings!AC$3*7</f>
        <v>0</v>
      </c>
      <c r="AD337" s="8">
        <f>RetirementCost_Savings!AD$3*7</f>
        <v>0</v>
      </c>
      <c r="AE337" s="8">
        <f>RetirementCost_Savings!AE$3*7</f>
        <v>0</v>
      </c>
      <c r="AF337" s="8">
        <f>RetirementCost_Savings!AF$3*7</f>
        <v>0</v>
      </c>
      <c r="AG337" s="8">
        <f>RetirementCost_Savings!AG$3*7</f>
        <v>0</v>
      </c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</row>
    <row r="338" spans="2:71" x14ac:dyDescent="0.3">
      <c r="B338" s="24" t="str">
        <f t="shared" si="223"/>
        <v>Retire TY GR CR and GH2</v>
      </c>
      <c r="C338" s="23">
        <f t="shared" si="222"/>
        <v>10.624089856564607</v>
      </c>
      <c r="D338" s="8">
        <f>RetirementCost_Savings!D$3*7</f>
        <v>0</v>
      </c>
      <c r="E338" s="8">
        <f>RetirementCost_Savings!E$3*7</f>
        <v>0</v>
      </c>
      <c r="F338" s="8">
        <f>RetirementCost_Savings!F$3*7</f>
        <v>0</v>
      </c>
      <c r="G338" s="8">
        <f>RetirementCost_Savings!G$3*7</f>
        <v>0</v>
      </c>
      <c r="H338" s="8">
        <f>RetirementCost_Savings!H$3*7</f>
        <v>0</v>
      </c>
      <c r="I338" s="8">
        <f>RetirementCost_Savings!I$3*7</f>
        <v>14700</v>
      </c>
      <c r="J338" s="8">
        <f>RetirementCost_Savings!J$3*7</f>
        <v>0</v>
      </c>
      <c r="K338" s="8">
        <f>RetirementCost_Savings!K$3*7</f>
        <v>0</v>
      </c>
      <c r="L338" s="8">
        <f>RetirementCost_Savings!L$3*7</f>
        <v>0</v>
      </c>
      <c r="M338" s="8">
        <f>RetirementCost_Savings!M$3*7</f>
        <v>0</v>
      </c>
      <c r="N338" s="8">
        <f>RetirementCost_Savings!N$3*7</f>
        <v>0</v>
      </c>
      <c r="O338" s="8">
        <f>RetirementCost_Savings!O$3*7</f>
        <v>0</v>
      </c>
      <c r="P338" s="8">
        <f>RetirementCost_Savings!P$3*7</f>
        <v>0</v>
      </c>
      <c r="Q338" s="8">
        <f>RetirementCost_Savings!Q$3*7</f>
        <v>0</v>
      </c>
      <c r="R338" s="8">
        <f>RetirementCost_Savings!R$3*7</f>
        <v>0</v>
      </c>
      <c r="S338" s="8">
        <f>RetirementCost_Savings!S$3*7</f>
        <v>0</v>
      </c>
      <c r="T338" s="8">
        <f>RetirementCost_Savings!T$3*7</f>
        <v>0</v>
      </c>
      <c r="U338" s="8">
        <f>RetirementCost_Savings!U$3*7</f>
        <v>0</v>
      </c>
      <c r="V338" s="8">
        <f>RetirementCost_Savings!V$3*7</f>
        <v>0</v>
      </c>
      <c r="W338" s="8">
        <f>RetirementCost_Savings!W$3*7</f>
        <v>0</v>
      </c>
      <c r="X338" s="8">
        <f>RetirementCost_Savings!X$3*7</f>
        <v>0</v>
      </c>
      <c r="Y338" s="8">
        <f>RetirementCost_Savings!Y$3*7</f>
        <v>0</v>
      </c>
      <c r="Z338" s="8">
        <f>RetirementCost_Savings!Z$3*7</f>
        <v>0</v>
      </c>
      <c r="AA338" s="8">
        <f>RetirementCost_Savings!AA$3*7</f>
        <v>0</v>
      </c>
      <c r="AB338" s="8">
        <f>RetirementCost_Savings!AB$3*7</f>
        <v>0</v>
      </c>
      <c r="AC338" s="8">
        <f>RetirementCost_Savings!AC$3*7</f>
        <v>0</v>
      </c>
      <c r="AD338" s="8">
        <f>RetirementCost_Savings!AD$3*7</f>
        <v>0</v>
      </c>
      <c r="AE338" s="8">
        <f>RetirementCost_Savings!AE$3*7</f>
        <v>0</v>
      </c>
      <c r="AF338" s="8">
        <f>RetirementCost_Savings!AF$3*7</f>
        <v>0</v>
      </c>
      <c r="AG338" s="8">
        <f>RetirementCost_Savings!AG$3*7</f>
        <v>0</v>
      </c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</row>
    <row r="339" spans="2:71" x14ac:dyDescent="0.3">
      <c r="B339" s="24" t="str">
        <f t="shared" si="223"/>
        <v>Retire TY GR CR and MC1-2</v>
      </c>
      <c r="C339" s="23">
        <f t="shared" si="222"/>
        <v>12.141816978930979</v>
      </c>
      <c r="D339" s="8">
        <f>RetirementCost_Savings!D$3*8</f>
        <v>0</v>
      </c>
      <c r="E339" s="8">
        <f>RetirementCost_Savings!E$3*8</f>
        <v>0</v>
      </c>
      <c r="F339" s="8">
        <f>RetirementCost_Savings!F$3*8</f>
        <v>0</v>
      </c>
      <c r="G339" s="8">
        <f>RetirementCost_Savings!G$3*8</f>
        <v>0</v>
      </c>
      <c r="H339" s="8">
        <f>RetirementCost_Savings!H$3*8</f>
        <v>0</v>
      </c>
      <c r="I339" s="8">
        <f>RetirementCost_Savings!I$3*8</f>
        <v>16800</v>
      </c>
      <c r="J339" s="8">
        <f>RetirementCost_Savings!J$3*8</f>
        <v>0</v>
      </c>
      <c r="K339" s="8">
        <f>RetirementCost_Savings!K$3*8</f>
        <v>0</v>
      </c>
      <c r="L339" s="8">
        <f>RetirementCost_Savings!L$3*8</f>
        <v>0</v>
      </c>
      <c r="M339" s="8">
        <f>RetirementCost_Savings!M$3*8</f>
        <v>0</v>
      </c>
      <c r="N339" s="8">
        <f>RetirementCost_Savings!N$3*8</f>
        <v>0</v>
      </c>
      <c r="O339" s="8">
        <f>RetirementCost_Savings!O$3*8</f>
        <v>0</v>
      </c>
      <c r="P339" s="8">
        <f>RetirementCost_Savings!P$3*8</f>
        <v>0</v>
      </c>
      <c r="Q339" s="8">
        <f>RetirementCost_Savings!Q$3*8</f>
        <v>0</v>
      </c>
      <c r="R339" s="8">
        <f>RetirementCost_Savings!R$3*8</f>
        <v>0</v>
      </c>
      <c r="S339" s="8">
        <f>RetirementCost_Savings!S$3*8</f>
        <v>0</v>
      </c>
      <c r="T339" s="8">
        <f>RetirementCost_Savings!T$3*8</f>
        <v>0</v>
      </c>
      <c r="U339" s="8">
        <f>RetirementCost_Savings!U$3*8</f>
        <v>0</v>
      </c>
      <c r="V339" s="8">
        <f>RetirementCost_Savings!V$3*8</f>
        <v>0</v>
      </c>
      <c r="W339" s="8">
        <f>RetirementCost_Savings!W$3*8</f>
        <v>0</v>
      </c>
      <c r="X339" s="8">
        <f>RetirementCost_Savings!X$3*8</f>
        <v>0</v>
      </c>
      <c r="Y339" s="8">
        <f>RetirementCost_Savings!Y$3*8</f>
        <v>0</v>
      </c>
      <c r="Z339" s="8">
        <f>RetirementCost_Savings!Z$3*8</f>
        <v>0</v>
      </c>
      <c r="AA339" s="8">
        <f>RetirementCost_Savings!AA$3*8</f>
        <v>0</v>
      </c>
      <c r="AB339" s="8">
        <f>RetirementCost_Savings!AB$3*8</f>
        <v>0</v>
      </c>
      <c r="AC339" s="8">
        <f>RetirementCost_Savings!AC$3*8</f>
        <v>0</v>
      </c>
      <c r="AD339" s="8">
        <f>RetirementCost_Savings!AD$3*8</f>
        <v>0</v>
      </c>
      <c r="AE339" s="8">
        <f>RetirementCost_Savings!AE$3*8</f>
        <v>0</v>
      </c>
      <c r="AF339" s="8">
        <f>RetirementCost_Savings!AF$3*8</f>
        <v>0</v>
      </c>
      <c r="AG339" s="8">
        <f>RetirementCost_Savings!AG$3*8</f>
        <v>0</v>
      </c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</row>
    <row r="340" spans="2:71" x14ac:dyDescent="0.3">
      <c r="B340" s="24" t="str">
        <f t="shared" si="223"/>
        <v>Retire TY GR CR and BR1-2</v>
      </c>
      <c r="C340" s="23">
        <f t="shared" ref="C340:C341" si="224">(D340+NPV($C$2,E340:AG340))/1000</f>
        <v>12.141816978930979</v>
      </c>
      <c r="D340" s="8">
        <f>RetirementCost_Savings!D$3*8</f>
        <v>0</v>
      </c>
      <c r="E340" s="8">
        <f>RetirementCost_Savings!E$3*8</f>
        <v>0</v>
      </c>
      <c r="F340" s="8">
        <f>RetirementCost_Savings!F$3*8</f>
        <v>0</v>
      </c>
      <c r="G340" s="8">
        <f>RetirementCost_Savings!G$3*8</f>
        <v>0</v>
      </c>
      <c r="H340" s="8">
        <f>RetirementCost_Savings!H$3*8</f>
        <v>0</v>
      </c>
      <c r="I340" s="8">
        <f>RetirementCost_Savings!I$3*8</f>
        <v>16800</v>
      </c>
      <c r="J340" s="8">
        <f>RetirementCost_Savings!J$3*8</f>
        <v>0</v>
      </c>
      <c r="K340" s="8">
        <f>RetirementCost_Savings!K$3*8</f>
        <v>0</v>
      </c>
      <c r="L340" s="8">
        <f>RetirementCost_Savings!L$3*8</f>
        <v>0</v>
      </c>
      <c r="M340" s="8">
        <f>RetirementCost_Savings!M$3*8</f>
        <v>0</v>
      </c>
      <c r="N340" s="8">
        <f>RetirementCost_Savings!N$3*8</f>
        <v>0</v>
      </c>
      <c r="O340" s="8">
        <f>RetirementCost_Savings!O$3*8</f>
        <v>0</v>
      </c>
      <c r="P340" s="8">
        <f>RetirementCost_Savings!P$3*8</f>
        <v>0</v>
      </c>
      <c r="Q340" s="8">
        <f>RetirementCost_Savings!Q$3*8</f>
        <v>0</v>
      </c>
      <c r="R340" s="8">
        <f>RetirementCost_Savings!R$3*8</f>
        <v>0</v>
      </c>
      <c r="S340" s="8">
        <f>RetirementCost_Savings!S$3*8</f>
        <v>0</v>
      </c>
      <c r="T340" s="8">
        <f>RetirementCost_Savings!T$3*8</f>
        <v>0</v>
      </c>
      <c r="U340" s="8">
        <f>RetirementCost_Savings!U$3*8</f>
        <v>0</v>
      </c>
      <c r="V340" s="8">
        <f>RetirementCost_Savings!V$3*8</f>
        <v>0</v>
      </c>
      <c r="W340" s="8">
        <f>RetirementCost_Savings!W$3*8</f>
        <v>0</v>
      </c>
      <c r="X340" s="8">
        <f>RetirementCost_Savings!X$3*8</f>
        <v>0</v>
      </c>
      <c r="Y340" s="8">
        <f>RetirementCost_Savings!Y$3*8</f>
        <v>0</v>
      </c>
      <c r="Z340" s="8">
        <f>RetirementCost_Savings!Z$3*8</f>
        <v>0</v>
      </c>
      <c r="AA340" s="8">
        <f>RetirementCost_Savings!AA$3*8</f>
        <v>0</v>
      </c>
      <c r="AB340" s="8">
        <f>RetirementCost_Savings!AB$3*8</f>
        <v>0</v>
      </c>
      <c r="AC340" s="8">
        <f>RetirementCost_Savings!AC$3*8</f>
        <v>0</v>
      </c>
      <c r="AD340" s="8">
        <f>RetirementCost_Savings!AD$3*8</f>
        <v>0</v>
      </c>
      <c r="AE340" s="8">
        <f>RetirementCost_Savings!AE$3*8</f>
        <v>0</v>
      </c>
      <c r="AF340" s="8">
        <f>RetirementCost_Savings!AF$3*8</f>
        <v>0</v>
      </c>
      <c r="AG340" s="8">
        <f>RetirementCost_Savings!AG$3*8</f>
        <v>0</v>
      </c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</row>
    <row r="341" spans="2:71" x14ac:dyDescent="0.3">
      <c r="B341" s="24" t="str">
        <f t="shared" si="223"/>
        <v>Retire TY GR CR BR1-2 and MC1-2</v>
      </c>
      <c r="C341" s="23">
        <f t="shared" si="224"/>
        <v>15.177271223663725</v>
      </c>
      <c r="D341" s="8">
        <f>RetirementCost_Savings!D$3*10</f>
        <v>0</v>
      </c>
      <c r="E341" s="8">
        <f>RetirementCost_Savings!E$3*10</f>
        <v>0</v>
      </c>
      <c r="F341" s="8">
        <f>RetirementCost_Savings!F$3*10</f>
        <v>0</v>
      </c>
      <c r="G341" s="8">
        <f>RetirementCost_Savings!G$3*10</f>
        <v>0</v>
      </c>
      <c r="H341" s="8">
        <f>RetirementCost_Savings!H$3*10</f>
        <v>0</v>
      </c>
      <c r="I341" s="8">
        <f>RetirementCost_Savings!I$3*10</f>
        <v>21000</v>
      </c>
      <c r="J341" s="8">
        <f>RetirementCost_Savings!J$3*10</f>
        <v>0</v>
      </c>
      <c r="K341" s="8">
        <f>RetirementCost_Savings!K$3*10</f>
        <v>0</v>
      </c>
      <c r="L341" s="8">
        <f>RetirementCost_Savings!L$3*10</f>
        <v>0</v>
      </c>
      <c r="M341" s="8">
        <f>RetirementCost_Savings!M$3*10</f>
        <v>0</v>
      </c>
      <c r="N341" s="8">
        <f>RetirementCost_Savings!N$3*10</f>
        <v>0</v>
      </c>
      <c r="O341" s="8">
        <f>RetirementCost_Savings!O$3*10</f>
        <v>0</v>
      </c>
      <c r="P341" s="8">
        <f>RetirementCost_Savings!P$3*10</f>
        <v>0</v>
      </c>
      <c r="Q341" s="8">
        <f>RetirementCost_Savings!Q$3*10</f>
        <v>0</v>
      </c>
      <c r="R341" s="8">
        <f>RetirementCost_Savings!R$3*10</f>
        <v>0</v>
      </c>
      <c r="S341" s="8">
        <f>RetirementCost_Savings!S$3*10</f>
        <v>0</v>
      </c>
      <c r="T341" s="8">
        <f>RetirementCost_Savings!T$3*10</f>
        <v>0</v>
      </c>
      <c r="U341" s="8">
        <f>RetirementCost_Savings!U$3*10</f>
        <v>0</v>
      </c>
      <c r="V341" s="8">
        <f>RetirementCost_Savings!V$3*10</f>
        <v>0</v>
      </c>
      <c r="W341" s="8">
        <f>RetirementCost_Savings!W$3*10</f>
        <v>0</v>
      </c>
      <c r="X341" s="8">
        <f>RetirementCost_Savings!X$3*10</f>
        <v>0</v>
      </c>
      <c r="Y341" s="8">
        <f>RetirementCost_Savings!Y$3*10</f>
        <v>0</v>
      </c>
      <c r="Z341" s="8">
        <f>RetirementCost_Savings!Z$3*10</f>
        <v>0</v>
      </c>
      <c r="AA341" s="8">
        <f>RetirementCost_Savings!AA$3*10</f>
        <v>0</v>
      </c>
      <c r="AB341" s="8">
        <f>RetirementCost_Savings!AB$3*10</f>
        <v>0</v>
      </c>
      <c r="AC341" s="8">
        <f>RetirementCost_Savings!AC$3*10</f>
        <v>0</v>
      </c>
      <c r="AD341" s="8">
        <f>RetirementCost_Savings!AD$3*10</f>
        <v>0</v>
      </c>
      <c r="AE341" s="8">
        <f>RetirementCost_Savings!AE$3*10</f>
        <v>0</v>
      </c>
      <c r="AF341" s="8">
        <f>RetirementCost_Savings!AF$3*10</f>
        <v>0</v>
      </c>
      <c r="AG341" s="8">
        <f>RetirementCost_Savings!AG$3*10</f>
        <v>0</v>
      </c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</row>
    <row r="342" spans="2:71" x14ac:dyDescent="0.3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</row>
    <row r="343" spans="2:71" x14ac:dyDescent="0.3">
      <c r="B343" s="21" t="str">
        <f>B322&amp;" Delta"</f>
        <v>Retirement O&amp;M Cost Delta</v>
      </c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</row>
    <row r="344" spans="2:71" x14ac:dyDescent="0.3">
      <c r="B344" s="22" t="str">
        <f>B323</f>
        <v>No Retirements</v>
      </c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</row>
    <row r="345" spans="2:71" x14ac:dyDescent="0.3">
      <c r="B345" s="24" t="str">
        <f>B324</f>
        <v>Retire TY</v>
      </c>
      <c r="C345" s="23">
        <f t="shared" ref="C345:AG345" si="225">C324-C$323</f>
        <v>1.5177271223663724</v>
      </c>
      <c r="D345" s="23">
        <f t="shared" si="225"/>
        <v>0</v>
      </c>
      <c r="E345" s="23">
        <f t="shared" si="225"/>
        <v>0</v>
      </c>
      <c r="F345" s="23">
        <f t="shared" si="225"/>
        <v>0</v>
      </c>
      <c r="G345" s="23">
        <f t="shared" si="225"/>
        <v>0</v>
      </c>
      <c r="H345" s="23">
        <f t="shared" si="225"/>
        <v>0</v>
      </c>
      <c r="I345" s="23">
        <f t="shared" si="225"/>
        <v>2100</v>
      </c>
      <c r="J345" s="23">
        <f t="shared" si="225"/>
        <v>0</v>
      </c>
      <c r="K345" s="23">
        <f t="shared" si="225"/>
        <v>0</v>
      </c>
      <c r="L345" s="23">
        <f t="shared" si="225"/>
        <v>0</v>
      </c>
      <c r="M345" s="23">
        <f t="shared" si="225"/>
        <v>0</v>
      </c>
      <c r="N345" s="23">
        <f t="shared" si="225"/>
        <v>0</v>
      </c>
      <c r="O345" s="23">
        <f t="shared" si="225"/>
        <v>0</v>
      </c>
      <c r="P345" s="23">
        <f t="shared" si="225"/>
        <v>0</v>
      </c>
      <c r="Q345" s="23">
        <f t="shared" si="225"/>
        <v>0</v>
      </c>
      <c r="R345" s="23">
        <f t="shared" si="225"/>
        <v>0</v>
      </c>
      <c r="S345" s="23">
        <f t="shared" si="225"/>
        <v>0</v>
      </c>
      <c r="T345" s="23">
        <f t="shared" si="225"/>
        <v>0</v>
      </c>
      <c r="U345" s="23">
        <f t="shared" si="225"/>
        <v>0</v>
      </c>
      <c r="V345" s="23">
        <f t="shared" si="225"/>
        <v>0</v>
      </c>
      <c r="W345" s="23">
        <f t="shared" si="225"/>
        <v>0</v>
      </c>
      <c r="X345" s="23">
        <f t="shared" si="225"/>
        <v>0</v>
      </c>
      <c r="Y345" s="23">
        <f t="shared" si="225"/>
        <v>0</v>
      </c>
      <c r="Z345" s="23">
        <f t="shared" si="225"/>
        <v>0</v>
      </c>
      <c r="AA345" s="23">
        <f t="shared" si="225"/>
        <v>0</v>
      </c>
      <c r="AB345" s="23">
        <f t="shared" si="225"/>
        <v>0</v>
      </c>
      <c r="AC345" s="23">
        <f t="shared" si="225"/>
        <v>0</v>
      </c>
      <c r="AD345" s="23">
        <f t="shared" si="225"/>
        <v>0</v>
      </c>
      <c r="AE345" s="23">
        <f t="shared" si="225"/>
        <v>0</v>
      </c>
      <c r="AF345" s="23">
        <f t="shared" si="225"/>
        <v>0</v>
      </c>
      <c r="AG345" s="23">
        <f t="shared" si="225"/>
        <v>0</v>
      </c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  <c r="BA345" s="23"/>
      <c r="BB345" s="23"/>
      <c r="BC345" s="23"/>
      <c r="BD345" s="23"/>
      <c r="BE345" s="23"/>
      <c r="BF345" s="23"/>
      <c r="BG345" s="23"/>
      <c r="BH345" s="23"/>
      <c r="BI345" s="23"/>
      <c r="BJ345" s="23"/>
      <c r="BK345" s="23"/>
      <c r="BL345" s="23"/>
      <c r="BM345" s="23"/>
      <c r="BN345" s="23"/>
      <c r="BO345" s="23"/>
      <c r="BP345" s="23"/>
      <c r="BQ345" s="23"/>
      <c r="BR345" s="23"/>
      <c r="BS345" s="23"/>
    </row>
    <row r="346" spans="2:71" x14ac:dyDescent="0.3">
      <c r="B346" s="24" t="str">
        <f t="shared" ref="B346:B362" si="226">B325</f>
        <v>Retire TY and GR3</v>
      </c>
      <c r="C346" s="23">
        <f t="shared" ref="C346:AG346" si="227">C325-C$324</f>
        <v>1.5177271223663724</v>
      </c>
      <c r="D346" s="23">
        <f t="shared" si="227"/>
        <v>0</v>
      </c>
      <c r="E346" s="23">
        <f t="shared" si="227"/>
        <v>0</v>
      </c>
      <c r="F346" s="23">
        <f t="shared" si="227"/>
        <v>0</v>
      </c>
      <c r="G346" s="23">
        <f t="shared" si="227"/>
        <v>0</v>
      </c>
      <c r="H346" s="23">
        <f t="shared" si="227"/>
        <v>0</v>
      </c>
      <c r="I346" s="23">
        <f t="shared" si="227"/>
        <v>2100</v>
      </c>
      <c r="J346" s="23">
        <f t="shared" si="227"/>
        <v>0</v>
      </c>
      <c r="K346" s="23">
        <f t="shared" si="227"/>
        <v>0</v>
      </c>
      <c r="L346" s="23">
        <f t="shared" si="227"/>
        <v>0</v>
      </c>
      <c r="M346" s="23">
        <f t="shared" si="227"/>
        <v>0</v>
      </c>
      <c r="N346" s="23">
        <f t="shared" si="227"/>
        <v>0</v>
      </c>
      <c r="O346" s="23">
        <f t="shared" si="227"/>
        <v>0</v>
      </c>
      <c r="P346" s="23">
        <f t="shared" si="227"/>
        <v>0</v>
      </c>
      <c r="Q346" s="23">
        <f t="shared" si="227"/>
        <v>0</v>
      </c>
      <c r="R346" s="23">
        <f t="shared" si="227"/>
        <v>0</v>
      </c>
      <c r="S346" s="23">
        <f t="shared" si="227"/>
        <v>0</v>
      </c>
      <c r="T346" s="23">
        <f t="shared" si="227"/>
        <v>0</v>
      </c>
      <c r="U346" s="23">
        <f t="shared" si="227"/>
        <v>0</v>
      </c>
      <c r="V346" s="23">
        <f t="shared" si="227"/>
        <v>0</v>
      </c>
      <c r="W346" s="23">
        <f t="shared" si="227"/>
        <v>0</v>
      </c>
      <c r="X346" s="23">
        <f t="shared" si="227"/>
        <v>0</v>
      </c>
      <c r="Y346" s="23">
        <f t="shared" si="227"/>
        <v>0</v>
      </c>
      <c r="Z346" s="23">
        <f t="shared" si="227"/>
        <v>0</v>
      </c>
      <c r="AA346" s="23">
        <f t="shared" si="227"/>
        <v>0</v>
      </c>
      <c r="AB346" s="23">
        <f t="shared" si="227"/>
        <v>0</v>
      </c>
      <c r="AC346" s="23">
        <f t="shared" si="227"/>
        <v>0</v>
      </c>
      <c r="AD346" s="23">
        <f t="shared" si="227"/>
        <v>0</v>
      </c>
      <c r="AE346" s="23">
        <f t="shared" si="227"/>
        <v>0</v>
      </c>
      <c r="AF346" s="23">
        <f t="shared" si="227"/>
        <v>0</v>
      </c>
      <c r="AG346" s="23">
        <f t="shared" si="227"/>
        <v>0</v>
      </c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  <c r="BA346" s="23"/>
      <c r="BB346" s="23"/>
      <c r="BC346" s="23"/>
      <c r="BD346" s="23"/>
      <c r="BE346" s="23"/>
      <c r="BF346" s="23"/>
      <c r="BG346" s="23"/>
      <c r="BH346" s="23"/>
      <c r="BI346" s="23"/>
      <c r="BJ346" s="23"/>
      <c r="BK346" s="23"/>
      <c r="BL346" s="23"/>
      <c r="BM346" s="23"/>
      <c r="BN346" s="23"/>
      <c r="BO346" s="23"/>
      <c r="BP346" s="23"/>
      <c r="BQ346" s="23"/>
      <c r="BR346" s="23"/>
      <c r="BS346" s="23"/>
    </row>
    <row r="347" spans="2:71" x14ac:dyDescent="0.3">
      <c r="B347" s="24" t="str">
        <f t="shared" si="226"/>
        <v>Retire TY GR3 and BR3</v>
      </c>
      <c r="C347" s="23">
        <f>C326-C$325</f>
        <v>1.5177271223663729</v>
      </c>
      <c r="D347" s="23">
        <f t="shared" ref="D347:AG347" si="228">D326-D$325</f>
        <v>0</v>
      </c>
      <c r="E347" s="23">
        <f t="shared" si="228"/>
        <v>0</v>
      </c>
      <c r="F347" s="23">
        <f t="shared" si="228"/>
        <v>0</v>
      </c>
      <c r="G347" s="23">
        <f t="shared" si="228"/>
        <v>0</v>
      </c>
      <c r="H347" s="23">
        <f t="shared" si="228"/>
        <v>0</v>
      </c>
      <c r="I347" s="23">
        <f t="shared" si="228"/>
        <v>2100</v>
      </c>
      <c r="J347" s="23">
        <f t="shared" si="228"/>
        <v>0</v>
      </c>
      <c r="K347" s="23">
        <f t="shared" si="228"/>
        <v>0</v>
      </c>
      <c r="L347" s="23">
        <f t="shared" si="228"/>
        <v>0</v>
      </c>
      <c r="M347" s="23">
        <f t="shared" si="228"/>
        <v>0</v>
      </c>
      <c r="N347" s="23">
        <f t="shared" si="228"/>
        <v>0</v>
      </c>
      <c r="O347" s="23">
        <f t="shared" si="228"/>
        <v>0</v>
      </c>
      <c r="P347" s="23">
        <f t="shared" si="228"/>
        <v>0</v>
      </c>
      <c r="Q347" s="23">
        <f t="shared" si="228"/>
        <v>0</v>
      </c>
      <c r="R347" s="23">
        <f t="shared" si="228"/>
        <v>0</v>
      </c>
      <c r="S347" s="23">
        <f t="shared" si="228"/>
        <v>0</v>
      </c>
      <c r="T347" s="23">
        <f t="shared" si="228"/>
        <v>0</v>
      </c>
      <c r="U347" s="23">
        <f t="shared" si="228"/>
        <v>0</v>
      </c>
      <c r="V347" s="23">
        <f t="shared" si="228"/>
        <v>0</v>
      </c>
      <c r="W347" s="23">
        <f t="shared" si="228"/>
        <v>0</v>
      </c>
      <c r="X347" s="23">
        <f t="shared" si="228"/>
        <v>0</v>
      </c>
      <c r="Y347" s="23">
        <f t="shared" si="228"/>
        <v>0</v>
      </c>
      <c r="Z347" s="23">
        <f t="shared" si="228"/>
        <v>0</v>
      </c>
      <c r="AA347" s="23">
        <f t="shared" si="228"/>
        <v>0</v>
      </c>
      <c r="AB347" s="23">
        <f t="shared" si="228"/>
        <v>0</v>
      </c>
      <c r="AC347" s="23">
        <f t="shared" si="228"/>
        <v>0</v>
      </c>
      <c r="AD347" s="23">
        <f t="shared" si="228"/>
        <v>0</v>
      </c>
      <c r="AE347" s="23">
        <f t="shared" si="228"/>
        <v>0</v>
      </c>
      <c r="AF347" s="23">
        <f t="shared" si="228"/>
        <v>0</v>
      </c>
      <c r="AG347" s="23">
        <f t="shared" si="228"/>
        <v>0</v>
      </c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3"/>
      <c r="BB347" s="23"/>
      <c r="BC347" s="23"/>
      <c r="BD347" s="23"/>
      <c r="BE347" s="23"/>
      <c r="BF347" s="23"/>
      <c r="BG347" s="23"/>
      <c r="BH347" s="23"/>
      <c r="BI347" s="23"/>
      <c r="BJ347" s="23"/>
      <c r="BK347" s="23"/>
      <c r="BL347" s="23"/>
      <c r="BM347" s="23"/>
      <c r="BN347" s="23"/>
      <c r="BO347" s="23"/>
      <c r="BP347" s="23"/>
      <c r="BQ347" s="23"/>
      <c r="BR347" s="23"/>
      <c r="BS347" s="23"/>
    </row>
    <row r="348" spans="2:71" x14ac:dyDescent="0.3">
      <c r="B348" s="24" t="str">
        <f t="shared" si="226"/>
        <v>Retire TY GR3 and CR4</v>
      </c>
      <c r="C348" s="23">
        <f>C327-C$325</f>
        <v>1.5177271223663729</v>
      </c>
      <c r="D348" s="23">
        <f t="shared" ref="D348:AG348" si="229">D327-D$325</f>
        <v>0</v>
      </c>
      <c r="E348" s="23">
        <f t="shared" si="229"/>
        <v>0</v>
      </c>
      <c r="F348" s="23">
        <f t="shared" si="229"/>
        <v>0</v>
      </c>
      <c r="G348" s="23">
        <f t="shared" si="229"/>
        <v>0</v>
      </c>
      <c r="H348" s="23">
        <f t="shared" si="229"/>
        <v>0</v>
      </c>
      <c r="I348" s="23">
        <f t="shared" si="229"/>
        <v>2100</v>
      </c>
      <c r="J348" s="23">
        <f t="shared" si="229"/>
        <v>0</v>
      </c>
      <c r="K348" s="23">
        <f t="shared" si="229"/>
        <v>0</v>
      </c>
      <c r="L348" s="23">
        <f t="shared" si="229"/>
        <v>0</v>
      </c>
      <c r="M348" s="23">
        <f t="shared" si="229"/>
        <v>0</v>
      </c>
      <c r="N348" s="23">
        <f t="shared" si="229"/>
        <v>0</v>
      </c>
      <c r="O348" s="23">
        <f t="shared" si="229"/>
        <v>0</v>
      </c>
      <c r="P348" s="23">
        <f t="shared" si="229"/>
        <v>0</v>
      </c>
      <c r="Q348" s="23">
        <f t="shared" si="229"/>
        <v>0</v>
      </c>
      <c r="R348" s="23">
        <f t="shared" si="229"/>
        <v>0</v>
      </c>
      <c r="S348" s="23">
        <f t="shared" si="229"/>
        <v>0</v>
      </c>
      <c r="T348" s="23">
        <f t="shared" si="229"/>
        <v>0</v>
      </c>
      <c r="U348" s="23">
        <f t="shared" si="229"/>
        <v>0</v>
      </c>
      <c r="V348" s="23">
        <f t="shared" si="229"/>
        <v>0</v>
      </c>
      <c r="W348" s="23">
        <f t="shared" si="229"/>
        <v>0</v>
      </c>
      <c r="X348" s="23">
        <f t="shared" si="229"/>
        <v>0</v>
      </c>
      <c r="Y348" s="23">
        <f t="shared" si="229"/>
        <v>0</v>
      </c>
      <c r="Z348" s="23">
        <f t="shared" si="229"/>
        <v>0</v>
      </c>
      <c r="AA348" s="23">
        <f t="shared" si="229"/>
        <v>0</v>
      </c>
      <c r="AB348" s="23">
        <f t="shared" si="229"/>
        <v>0</v>
      </c>
      <c r="AC348" s="23">
        <f t="shared" si="229"/>
        <v>0</v>
      </c>
      <c r="AD348" s="23">
        <f t="shared" si="229"/>
        <v>0</v>
      </c>
      <c r="AE348" s="23">
        <f t="shared" si="229"/>
        <v>0</v>
      </c>
      <c r="AF348" s="23">
        <f t="shared" si="229"/>
        <v>0</v>
      </c>
      <c r="AG348" s="23">
        <f t="shared" si="229"/>
        <v>0</v>
      </c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  <c r="BA348" s="23"/>
      <c r="BB348" s="23"/>
      <c r="BC348" s="23"/>
      <c r="BD348" s="23"/>
      <c r="BE348" s="23"/>
      <c r="BF348" s="23"/>
      <c r="BG348" s="23"/>
      <c r="BH348" s="23"/>
      <c r="BI348" s="23"/>
      <c r="BJ348" s="23"/>
      <c r="BK348" s="23"/>
      <c r="BL348" s="23"/>
      <c r="BM348" s="23"/>
      <c r="BN348" s="23"/>
      <c r="BO348" s="23"/>
      <c r="BP348" s="23"/>
      <c r="BQ348" s="23"/>
      <c r="BR348" s="23"/>
      <c r="BS348" s="23"/>
    </row>
    <row r="349" spans="2:71" x14ac:dyDescent="0.3">
      <c r="B349" s="24" t="str">
        <f t="shared" si="226"/>
        <v>Retire TY GR3 CR4 and CR6</v>
      </c>
      <c r="C349" s="23">
        <f>C328-C$327</f>
        <v>1.517727122366372</v>
      </c>
      <c r="D349" s="23">
        <f t="shared" ref="D349:AG349" si="230">D328-D$327</f>
        <v>0</v>
      </c>
      <c r="E349" s="23">
        <f t="shared" si="230"/>
        <v>0</v>
      </c>
      <c r="F349" s="23">
        <f t="shared" si="230"/>
        <v>0</v>
      </c>
      <c r="G349" s="23">
        <f t="shared" si="230"/>
        <v>0</v>
      </c>
      <c r="H349" s="23">
        <f t="shared" si="230"/>
        <v>0</v>
      </c>
      <c r="I349" s="23">
        <f t="shared" si="230"/>
        <v>2100</v>
      </c>
      <c r="J349" s="23">
        <f t="shared" si="230"/>
        <v>0</v>
      </c>
      <c r="K349" s="23">
        <f t="shared" si="230"/>
        <v>0</v>
      </c>
      <c r="L349" s="23">
        <f t="shared" si="230"/>
        <v>0</v>
      </c>
      <c r="M349" s="23">
        <f t="shared" si="230"/>
        <v>0</v>
      </c>
      <c r="N349" s="23">
        <f t="shared" si="230"/>
        <v>0</v>
      </c>
      <c r="O349" s="23">
        <f t="shared" si="230"/>
        <v>0</v>
      </c>
      <c r="P349" s="23">
        <f t="shared" si="230"/>
        <v>0</v>
      </c>
      <c r="Q349" s="23">
        <f t="shared" si="230"/>
        <v>0</v>
      </c>
      <c r="R349" s="23">
        <f t="shared" si="230"/>
        <v>0</v>
      </c>
      <c r="S349" s="23">
        <f t="shared" si="230"/>
        <v>0</v>
      </c>
      <c r="T349" s="23">
        <f t="shared" si="230"/>
        <v>0</v>
      </c>
      <c r="U349" s="23">
        <f t="shared" si="230"/>
        <v>0</v>
      </c>
      <c r="V349" s="23">
        <f t="shared" si="230"/>
        <v>0</v>
      </c>
      <c r="W349" s="23">
        <f t="shared" si="230"/>
        <v>0</v>
      </c>
      <c r="X349" s="23">
        <f t="shared" si="230"/>
        <v>0</v>
      </c>
      <c r="Y349" s="23">
        <f t="shared" si="230"/>
        <v>0</v>
      </c>
      <c r="Z349" s="23">
        <f t="shared" si="230"/>
        <v>0</v>
      </c>
      <c r="AA349" s="23">
        <f t="shared" si="230"/>
        <v>0</v>
      </c>
      <c r="AB349" s="23">
        <f t="shared" si="230"/>
        <v>0</v>
      </c>
      <c r="AC349" s="23">
        <f t="shared" si="230"/>
        <v>0</v>
      </c>
      <c r="AD349" s="23">
        <f t="shared" si="230"/>
        <v>0</v>
      </c>
      <c r="AE349" s="23">
        <f t="shared" si="230"/>
        <v>0</v>
      </c>
      <c r="AF349" s="23">
        <f t="shared" si="230"/>
        <v>0</v>
      </c>
      <c r="AG349" s="23">
        <f t="shared" si="230"/>
        <v>0</v>
      </c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  <c r="BA349" s="23"/>
      <c r="BB349" s="23"/>
      <c r="BC349" s="23"/>
      <c r="BD349" s="23"/>
      <c r="BE349" s="23"/>
      <c r="BF349" s="23"/>
      <c r="BG349" s="23"/>
      <c r="BH349" s="23"/>
      <c r="BI349" s="23"/>
      <c r="BJ349" s="23"/>
      <c r="BK349" s="23"/>
      <c r="BL349" s="23"/>
      <c r="BM349" s="23"/>
      <c r="BN349" s="23"/>
      <c r="BO349" s="23"/>
      <c r="BP349" s="23"/>
      <c r="BQ349" s="23"/>
      <c r="BR349" s="23"/>
      <c r="BS349" s="23"/>
    </row>
    <row r="350" spans="2:71" x14ac:dyDescent="0.3">
      <c r="B350" s="24" t="str">
        <f t="shared" si="226"/>
        <v>Retire TY GR3 CR4 CR6 and BR1-2</v>
      </c>
      <c r="C350" s="23">
        <f>C329-C$328</f>
        <v>3.0354542447327457</v>
      </c>
      <c r="D350" s="23">
        <f t="shared" ref="D350:AG350" si="231">D329-D$328</f>
        <v>0</v>
      </c>
      <c r="E350" s="23">
        <f t="shared" si="231"/>
        <v>0</v>
      </c>
      <c r="F350" s="23">
        <f t="shared" si="231"/>
        <v>0</v>
      </c>
      <c r="G350" s="23">
        <f t="shared" si="231"/>
        <v>0</v>
      </c>
      <c r="H350" s="23">
        <f t="shared" si="231"/>
        <v>0</v>
      </c>
      <c r="I350" s="23">
        <f t="shared" si="231"/>
        <v>4200</v>
      </c>
      <c r="J350" s="23">
        <f t="shared" si="231"/>
        <v>0</v>
      </c>
      <c r="K350" s="23">
        <f t="shared" si="231"/>
        <v>0</v>
      </c>
      <c r="L350" s="23">
        <f t="shared" si="231"/>
        <v>0</v>
      </c>
      <c r="M350" s="23">
        <f t="shared" si="231"/>
        <v>0</v>
      </c>
      <c r="N350" s="23">
        <f t="shared" si="231"/>
        <v>0</v>
      </c>
      <c r="O350" s="23">
        <f t="shared" si="231"/>
        <v>0</v>
      </c>
      <c r="P350" s="23">
        <f t="shared" si="231"/>
        <v>0</v>
      </c>
      <c r="Q350" s="23">
        <f t="shared" si="231"/>
        <v>0</v>
      </c>
      <c r="R350" s="23">
        <f t="shared" si="231"/>
        <v>0</v>
      </c>
      <c r="S350" s="23">
        <f t="shared" si="231"/>
        <v>0</v>
      </c>
      <c r="T350" s="23">
        <f t="shared" si="231"/>
        <v>0</v>
      </c>
      <c r="U350" s="23">
        <f t="shared" si="231"/>
        <v>0</v>
      </c>
      <c r="V350" s="23">
        <f t="shared" si="231"/>
        <v>0</v>
      </c>
      <c r="W350" s="23">
        <f t="shared" si="231"/>
        <v>0</v>
      </c>
      <c r="X350" s="23">
        <f t="shared" si="231"/>
        <v>0</v>
      </c>
      <c r="Y350" s="23">
        <f t="shared" si="231"/>
        <v>0</v>
      </c>
      <c r="Z350" s="23">
        <f t="shared" si="231"/>
        <v>0</v>
      </c>
      <c r="AA350" s="23">
        <f t="shared" si="231"/>
        <v>0</v>
      </c>
      <c r="AB350" s="23">
        <f t="shared" si="231"/>
        <v>0</v>
      </c>
      <c r="AC350" s="23">
        <f t="shared" si="231"/>
        <v>0</v>
      </c>
      <c r="AD350" s="23">
        <f t="shared" si="231"/>
        <v>0</v>
      </c>
      <c r="AE350" s="23">
        <f t="shared" si="231"/>
        <v>0</v>
      </c>
      <c r="AF350" s="23">
        <f t="shared" si="231"/>
        <v>0</v>
      </c>
      <c r="AG350" s="23">
        <f t="shared" si="231"/>
        <v>0</v>
      </c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  <c r="BA350" s="23"/>
      <c r="BB350" s="23"/>
      <c r="BC350" s="23"/>
      <c r="BD350" s="23"/>
      <c r="BE350" s="23"/>
      <c r="BF350" s="23"/>
      <c r="BG350" s="23"/>
      <c r="BH350" s="23"/>
      <c r="BI350" s="23"/>
      <c r="BJ350" s="23"/>
      <c r="BK350" s="23"/>
      <c r="BL350" s="23"/>
      <c r="BM350" s="23"/>
      <c r="BN350" s="23"/>
      <c r="BO350" s="23"/>
      <c r="BP350" s="23"/>
      <c r="BQ350" s="23"/>
      <c r="BR350" s="23"/>
      <c r="BS350" s="23"/>
    </row>
    <row r="351" spans="2:71" x14ac:dyDescent="0.3">
      <c r="B351" s="24" t="str">
        <f t="shared" si="226"/>
        <v>Retire TY GR3 and CR</v>
      </c>
      <c r="C351" s="23">
        <f>C330-C$328</f>
        <v>1.5177271223663729</v>
      </c>
      <c r="D351" s="23">
        <f t="shared" ref="D351:AG351" si="232">D330-D$328</f>
        <v>0</v>
      </c>
      <c r="E351" s="23">
        <f t="shared" si="232"/>
        <v>0</v>
      </c>
      <c r="F351" s="23">
        <f t="shared" si="232"/>
        <v>0</v>
      </c>
      <c r="G351" s="23">
        <f t="shared" si="232"/>
        <v>0</v>
      </c>
      <c r="H351" s="23">
        <f t="shared" si="232"/>
        <v>0</v>
      </c>
      <c r="I351" s="23">
        <f t="shared" si="232"/>
        <v>2100</v>
      </c>
      <c r="J351" s="23">
        <f t="shared" si="232"/>
        <v>0</v>
      </c>
      <c r="K351" s="23">
        <f t="shared" si="232"/>
        <v>0</v>
      </c>
      <c r="L351" s="23">
        <f t="shared" si="232"/>
        <v>0</v>
      </c>
      <c r="M351" s="23">
        <f t="shared" si="232"/>
        <v>0</v>
      </c>
      <c r="N351" s="23">
        <f t="shared" si="232"/>
        <v>0</v>
      </c>
      <c r="O351" s="23">
        <f t="shared" si="232"/>
        <v>0</v>
      </c>
      <c r="P351" s="23">
        <f t="shared" si="232"/>
        <v>0</v>
      </c>
      <c r="Q351" s="23">
        <f t="shared" si="232"/>
        <v>0</v>
      </c>
      <c r="R351" s="23">
        <f t="shared" si="232"/>
        <v>0</v>
      </c>
      <c r="S351" s="23">
        <f t="shared" si="232"/>
        <v>0</v>
      </c>
      <c r="T351" s="23">
        <f t="shared" si="232"/>
        <v>0</v>
      </c>
      <c r="U351" s="23">
        <f t="shared" si="232"/>
        <v>0</v>
      </c>
      <c r="V351" s="23">
        <f t="shared" si="232"/>
        <v>0</v>
      </c>
      <c r="W351" s="23">
        <f t="shared" si="232"/>
        <v>0</v>
      </c>
      <c r="X351" s="23">
        <f t="shared" si="232"/>
        <v>0</v>
      </c>
      <c r="Y351" s="23">
        <f t="shared" si="232"/>
        <v>0</v>
      </c>
      <c r="Z351" s="23">
        <f t="shared" si="232"/>
        <v>0</v>
      </c>
      <c r="AA351" s="23">
        <f t="shared" si="232"/>
        <v>0</v>
      </c>
      <c r="AB351" s="23">
        <f t="shared" si="232"/>
        <v>0</v>
      </c>
      <c r="AC351" s="23">
        <f t="shared" si="232"/>
        <v>0</v>
      </c>
      <c r="AD351" s="23">
        <f t="shared" si="232"/>
        <v>0</v>
      </c>
      <c r="AE351" s="23">
        <f t="shared" si="232"/>
        <v>0</v>
      </c>
      <c r="AF351" s="23">
        <f t="shared" si="232"/>
        <v>0</v>
      </c>
      <c r="AG351" s="23">
        <f t="shared" si="232"/>
        <v>0</v>
      </c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  <c r="BA351" s="23"/>
      <c r="BB351" s="23"/>
      <c r="BC351" s="23"/>
      <c r="BD351" s="23"/>
      <c r="BE351" s="23"/>
      <c r="BF351" s="23"/>
      <c r="BG351" s="23"/>
      <c r="BH351" s="23"/>
      <c r="BI351" s="23"/>
      <c r="BJ351" s="23"/>
      <c r="BK351" s="23"/>
      <c r="BL351" s="23"/>
      <c r="BM351" s="23"/>
      <c r="BN351" s="23"/>
      <c r="BO351" s="23"/>
      <c r="BP351" s="23"/>
      <c r="BQ351" s="23"/>
      <c r="BR351" s="23"/>
      <c r="BS351" s="23"/>
    </row>
    <row r="352" spans="2:71" x14ac:dyDescent="0.3">
      <c r="B352" s="24" t="str">
        <f t="shared" si="226"/>
        <v>Retire TY GR3 CR and GH3</v>
      </c>
      <c r="C352" s="23">
        <f>C331-C$330</f>
        <v>1.5177271223663729</v>
      </c>
      <c r="D352" s="23">
        <f t="shared" ref="D352:AG352" si="233">D331-D$330</f>
        <v>0</v>
      </c>
      <c r="E352" s="23">
        <f t="shared" si="233"/>
        <v>0</v>
      </c>
      <c r="F352" s="23">
        <f t="shared" si="233"/>
        <v>0</v>
      </c>
      <c r="G352" s="23">
        <f t="shared" si="233"/>
        <v>0</v>
      </c>
      <c r="H352" s="23">
        <f t="shared" si="233"/>
        <v>0</v>
      </c>
      <c r="I352" s="23">
        <f t="shared" si="233"/>
        <v>2100</v>
      </c>
      <c r="J352" s="23">
        <f t="shared" si="233"/>
        <v>0</v>
      </c>
      <c r="K352" s="23">
        <f t="shared" si="233"/>
        <v>0</v>
      </c>
      <c r="L352" s="23">
        <f t="shared" si="233"/>
        <v>0</v>
      </c>
      <c r="M352" s="23">
        <f t="shared" si="233"/>
        <v>0</v>
      </c>
      <c r="N352" s="23">
        <f t="shared" si="233"/>
        <v>0</v>
      </c>
      <c r="O352" s="23">
        <f t="shared" si="233"/>
        <v>0</v>
      </c>
      <c r="P352" s="23">
        <f t="shared" si="233"/>
        <v>0</v>
      </c>
      <c r="Q352" s="23">
        <f t="shared" si="233"/>
        <v>0</v>
      </c>
      <c r="R352" s="23">
        <f t="shared" si="233"/>
        <v>0</v>
      </c>
      <c r="S352" s="23">
        <f t="shared" si="233"/>
        <v>0</v>
      </c>
      <c r="T352" s="23">
        <f t="shared" si="233"/>
        <v>0</v>
      </c>
      <c r="U352" s="23">
        <f t="shared" si="233"/>
        <v>0</v>
      </c>
      <c r="V352" s="23">
        <f t="shared" si="233"/>
        <v>0</v>
      </c>
      <c r="W352" s="23">
        <f t="shared" si="233"/>
        <v>0</v>
      </c>
      <c r="X352" s="23">
        <f t="shared" si="233"/>
        <v>0</v>
      </c>
      <c r="Y352" s="23">
        <f t="shared" si="233"/>
        <v>0</v>
      </c>
      <c r="Z352" s="23">
        <f t="shared" si="233"/>
        <v>0</v>
      </c>
      <c r="AA352" s="23">
        <f t="shared" si="233"/>
        <v>0</v>
      </c>
      <c r="AB352" s="23">
        <f t="shared" si="233"/>
        <v>0</v>
      </c>
      <c r="AC352" s="23">
        <f t="shared" si="233"/>
        <v>0</v>
      </c>
      <c r="AD352" s="23">
        <f t="shared" si="233"/>
        <v>0</v>
      </c>
      <c r="AE352" s="23">
        <f t="shared" si="233"/>
        <v>0</v>
      </c>
      <c r="AF352" s="23">
        <f t="shared" si="233"/>
        <v>0</v>
      </c>
      <c r="AG352" s="23">
        <f t="shared" si="233"/>
        <v>0</v>
      </c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  <c r="BA352" s="23"/>
      <c r="BB352" s="23"/>
      <c r="BC352" s="23"/>
      <c r="BD352" s="23"/>
      <c r="BE352" s="23"/>
      <c r="BF352" s="23"/>
      <c r="BG352" s="23"/>
      <c r="BH352" s="23"/>
      <c r="BI352" s="23"/>
      <c r="BJ352" s="23"/>
      <c r="BK352" s="23"/>
      <c r="BL352" s="23"/>
      <c r="BM352" s="23"/>
      <c r="BN352" s="23"/>
      <c r="BO352" s="23"/>
      <c r="BP352" s="23"/>
      <c r="BQ352" s="23"/>
      <c r="BR352" s="23"/>
      <c r="BS352" s="23"/>
    </row>
    <row r="353" spans="2:71" x14ac:dyDescent="0.3">
      <c r="B353" s="24" t="str">
        <f t="shared" si="226"/>
        <v>Retire TY GR3 CR and GH1</v>
      </c>
      <c r="C353" s="23">
        <f>C332-C$330</f>
        <v>1.5177271223663729</v>
      </c>
      <c r="D353" s="23">
        <f t="shared" ref="D353:AG353" si="234">D332-D$330</f>
        <v>0</v>
      </c>
      <c r="E353" s="23">
        <f t="shared" si="234"/>
        <v>0</v>
      </c>
      <c r="F353" s="23">
        <f t="shared" si="234"/>
        <v>0</v>
      </c>
      <c r="G353" s="23">
        <f t="shared" si="234"/>
        <v>0</v>
      </c>
      <c r="H353" s="23">
        <f t="shared" si="234"/>
        <v>0</v>
      </c>
      <c r="I353" s="23">
        <f t="shared" si="234"/>
        <v>2100</v>
      </c>
      <c r="J353" s="23">
        <f t="shared" si="234"/>
        <v>0</v>
      </c>
      <c r="K353" s="23">
        <f t="shared" si="234"/>
        <v>0</v>
      </c>
      <c r="L353" s="23">
        <f t="shared" si="234"/>
        <v>0</v>
      </c>
      <c r="M353" s="23">
        <f t="shared" si="234"/>
        <v>0</v>
      </c>
      <c r="N353" s="23">
        <f t="shared" si="234"/>
        <v>0</v>
      </c>
      <c r="O353" s="23">
        <f t="shared" si="234"/>
        <v>0</v>
      </c>
      <c r="P353" s="23">
        <f t="shared" si="234"/>
        <v>0</v>
      </c>
      <c r="Q353" s="23">
        <f t="shared" si="234"/>
        <v>0</v>
      </c>
      <c r="R353" s="23">
        <f t="shared" si="234"/>
        <v>0</v>
      </c>
      <c r="S353" s="23">
        <f t="shared" si="234"/>
        <v>0</v>
      </c>
      <c r="T353" s="23">
        <f t="shared" si="234"/>
        <v>0</v>
      </c>
      <c r="U353" s="23">
        <f t="shared" si="234"/>
        <v>0</v>
      </c>
      <c r="V353" s="23">
        <f t="shared" si="234"/>
        <v>0</v>
      </c>
      <c r="W353" s="23">
        <f t="shared" si="234"/>
        <v>0</v>
      </c>
      <c r="X353" s="23">
        <f t="shared" si="234"/>
        <v>0</v>
      </c>
      <c r="Y353" s="23">
        <f t="shared" si="234"/>
        <v>0</v>
      </c>
      <c r="Z353" s="23">
        <f t="shared" si="234"/>
        <v>0</v>
      </c>
      <c r="AA353" s="23">
        <f t="shared" si="234"/>
        <v>0</v>
      </c>
      <c r="AB353" s="23">
        <f t="shared" si="234"/>
        <v>0</v>
      </c>
      <c r="AC353" s="23">
        <f t="shared" si="234"/>
        <v>0</v>
      </c>
      <c r="AD353" s="23">
        <f t="shared" si="234"/>
        <v>0</v>
      </c>
      <c r="AE353" s="23">
        <f t="shared" si="234"/>
        <v>0</v>
      </c>
      <c r="AF353" s="23">
        <f t="shared" si="234"/>
        <v>0</v>
      </c>
      <c r="AG353" s="23">
        <f t="shared" si="234"/>
        <v>0</v>
      </c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  <c r="BA353" s="23"/>
      <c r="BB353" s="23"/>
      <c r="BC353" s="23"/>
      <c r="BD353" s="23"/>
      <c r="BE353" s="23"/>
      <c r="BF353" s="23"/>
      <c r="BG353" s="23"/>
      <c r="BH353" s="23"/>
      <c r="BI353" s="23"/>
      <c r="BJ353" s="23"/>
      <c r="BK353" s="23"/>
      <c r="BL353" s="23"/>
      <c r="BM353" s="23"/>
      <c r="BN353" s="23"/>
      <c r="BO353" s="23"/>
      <c r="BP353" s="23"/>
      <c r="BQ353" s="23"/>
      <c r="BR353" s="23"/>
      <c r="BS353" s="23"/>
    </row>
    <row r="354" spans="2:71" x14ac:dyDescent="0.3">
      <c r="B354" s="24" t="str">
        <f t="shared" si="226"/>
        <v>Retire TY GR and CR</v>
      </c>
      <c r="C354" s="23">
        <f>C333-C$330</f>
        <v>1.5177271223663729</v>
      </c>
      <c r="D354" s="23">
        <f t="shared" ref="D354:AG354" si="235">D333-D$330</f>
        <v>0</v>
      </c>
      <c r="E354" s="23">
        <f t="shared" si="235"/>
        <v>0</v>
      </c>
      <c r="F354" s="23">
        <f t="shared" si="235"/>
        <v>0</v>
      </c>
      <c r="G354" s="23">
        <f t="shared" si="235"/>
        <v>0</v>
      </c>
      <c r="H354" s="23">
        <f t="shared" si="235"/>
        <v>0</v>
      </c>
      <c r="I354" s="23">
        <f t="shared" si="235"/>
        <v>2100</v>
      </c>
      <c r="J354" s="23">
        <f t="shared" si="235"/>
        <v>0</v>
      </c>
      <c r="K354" s="23">
        <f t="shared" si="235"/>
        <v>0</v>
      </c>
      <c r="L354" s="23">
        <f t="shared" si="235"/>
        <v>0</v>
      </c>
      <c r="M354" s="23">
        <f t="shared" si="235"/>
        <v>0</v>
      </c>
      <c r="N354" s="23">
        <f t="shared" si="235"/>
        <v>0</v>
      </c>
      <c r="O354" s="23">
        <f t="shared" si="235"/>
        <v>0</v>
      </c>
      <c r="P354" s="23">
        <f t="shared" si="235"/>
        <v>0</v>
      </c>
      <c r="Q354" s="23">
        <f t="shared" si="235"/>
        <v>0</v>
      </c>
      <c r="R354" s="23">
        <f t="shared" si="235"/>
        <v>0</v>
      </c>
      <c r="S354" s="23">
        <f t="shared" si="235"/>
        <v>0</v>
      </c>
      <c r="T354" s="23">
        <f t="shared" si="235"/>
        <v>0</v>
      </c>
      <c r="U354" s="23">
        <f t="shared" si="235"/>
        <v>0</v>
      </c>
      <c r="V354" s="23">
        <f t="shared" si="235"/>
        <v>0</v>
      </c>
      <c r="W354" s="23">
        <f t="shared" si="235"/>
        <v>0</v>
      </c>
      <c r="X354" s="23">
        <f t="shared" si="235"/>
        <v>0</v>
      </c>
      <c r="Y354" s="23">
        <f t="shared" si="235"/>
        <v>0</v>
      </c>
      <c r="Z354" s="23">
        <f t="shared" si="235"/>
        <v>0</v>
      </c>
      <c r="AA354" s="23">
        <f t="shared" si="235"/>
        <v>0</v>
      </c>
      <c r="AB354" s="23">
        <f t="shared" si="235"/>
        <v>0</v>
      </c>
      <c r="AC354" s="23">
        <f t="shared" si="235"/>
        <v>0</v>
      </c>
      <c r="AD354" s="23">
        <f t="shared" si="235"/>
        <v>0</v>
      </c>
      <c r="AE354" s="23">
        <f t="shared" si="235"/>
        <v>0</v>
      </c>
      <c r="AF354" s="23">
        <f t="shared" si="235"/>
        <v>0</v>
      </c>
      <c r="AG354" s="23">
        <f t="shared" si="235"/>
        <v>0</v>
      </c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  <c r="BA354" s="23"/>
      <c r="BB354" s="23"/>
      <c r="BC354" s="23"/>
      <c r="BD354" s="23"/>
      <c r="BE354" s="23"/>
      <c r="BF354" s="23"/>
      <c r="BG354" s="23"/>
      <c r="BH354" s="23"/>
      <c r="BI354" s="23"/>
      <c r="BJ354" s="23"/>
      <c r="BK354" s="23"/>
      <c r="BL354" s="23"/>
      <c r="BM354" s="23"/>
      <c r="BN354" s="23"/>
      <c r="BO354" s="23"/>
      <c r="BP354" s="23"/>
      <c r="BQ354" s="23"/>
      <c r="BR354" s="23"/>
      <c r="BS354" s="23"/>
    </row>
    <row r="355" spans="2:71" x14ac:dyDescent="0.3">
      <c r="B355" s="24" t="str">
        <f t="shared" si="226"/>
        <v>Retire TY GR CR and MC4</v>
      </c>
      <c r="C355" s="23">
        <f>C334-C$333</f>
        <v>1.517727122366372</v>
      </c>
      <c r="D355" s="23">
        <f t="shared" ref="D355:AG360" si="236">D334-D$333</f>
        <v>0</v>
      </c>
      <c r="E355" s="23">
        <f t="shared" si="236"/>
        <v>0</v>
      </c>
      <c r="F355" s="23">
        <f t="shared" si="236"/>
        <v>0</v>
      </c>
      <c r="G355" s="23">
        <f t="shared" si="236"/>
        <v>0</v>
      </c>
      <c r="H355" s="23">
        <f t="shared" si="236"/>
        <v>0</v>
      </c>
      <c r="I355" s="23">
        <f t="shared" si="236"/>
        <v>2100</v>
      </c>
      <c r="J355" s="23">
        <f t="shared" si="236"/>
        <v>0</v>
      </c>
      <c r="K355" s="23">
        <f t="shared" si="236"/>
        <v>0</v>
      </c>
      <c r="L355" s="23">
        <f t="shared" si="236"/>
        <v>0</v>
      </c>
      <c r="M355" s="23">
        <f t="shared" si="236"/>
        <v>0</v>
      </c>
      <c r="N355" s="23">
        <f t="shared" si="236"/>
        <v>0</v>
      </c>
      <c r="O355" s="23">
        <f t="shared" si="236"/>
        <v>0</v>
      </c>
      <c r="P355" s="23">
        <f t="shared" si="236"/>
        <v>0</v>
      </c>
      <c r="Q355" s="23">
        <f t="shared" si="236"/>
        <v>0</v>
      </c>
      <c r="R355" s="23">
        <f t="shared" si="236"/>
        <v>0</v>
      </c>
      <c r="S355" s="23">
        <f t="shared" si="236"/>
        <v>0</v>
      </c>
      <c r="T355" s="23">
        <f t="shared" si="236"/>
        <v>0</v>
      </c>
      <c r="U355" s="23">
        <f t="shared" si="236"/>
        <v>0</v>
      </c>
      <c r="V355" s="23">
        <f t="shared" si="236"/>
        <v>0</v>
      </c>
      <c r="W355" s="23">
        <f t="shared" si="236"/>
        <v>0</v>
      </c>
      <c r="X355" s="23">
        <f t="shared" si="236"/>
        <v>0</v>
      </c>
      <c r="Y355" s="23">
        <f t="shared" si="236"/>
        <v>0</v>
      </c>
      <c r="Z355" s="23">
        <f t="shared" si="236"/>
        <v>0</v>
      </c>
      <c r="AA355" s="23">
        <f t="shared" si="236"/>
        <v>0</v>
      </c>
      <c r="AB355" s="23">
        <f t="shared" si="236"/>
        <v>0</v>
      </c>
      <c r="AC355" s="23">
        <f t="shared" si="236"/>
        <v>0</v>
      </c>
      <c r="AD355" s="23">
        <f t="shared" si="236"/>
        <v>0</v>
      </c>
      <c r="AE355" s="23">
        <f t="shared" si="236"/>
        <v>0</v>
      </c>
      <c r="AF355" s="23">
        <f t="shared" si="236"/>
        <v>0</v>
      </c>
      <c r="AG355" s="23">
        <f t="shared" si="236"/>
        <v>0</v>
      </c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  <c r="BA355" s="23"/>
      <c r="BB355" s="23"/>
      <c r="BC355" s="23"/>
      <c r="BD355" s="23"/>
      <c r="BE355" s="23"/>
      <c r="BF355" s="23"/>
      <c r="BG355" s="23"/>
      <c r="BH355" s="23"/>
      <c r="BI355" s="23"/>
      <c r="BJ355" s="23"/>
      <c r="BK355" s="23"/>
      <c r="BL355" s="23"/>
      <c r="BM355" s="23"/>
      <c r="BN355" s="23"/>
      <c r="BO355" s="23"/>
      <c r="BP355" s="23"/>
      <c r="BQ355" s="23"/>
      <c r="BR355" s="23"/>
      <c r="BS355" s="23"/>
    </row>
    <row r="356" spans="2:71" x14ac:dyDescent="0.3">
      <c r="B356" s="24" t="str">
        <f t="shared" si="226"/>
        <v>Retire TY GR CR and TC1</v>
      </c>
      <c r="C356" s="23">
        <f t="shared" ref="C356:R360" si="237">C335-C$333</f>
        <v>1.517727122366372</v>
      </c>
      <c r="D356" s="23">
        <f t="shared" si="237"/>
        <v>0</v>
      </c>
      <c r="E356" s="23">
        <f t="shared" si="237"/>
        <v>0</v>
      </c>
      <c r="F356" s="23">
        <f t="shared" si="237"/>
        <v>0</v>
      </c>
      <c r="G356" s="23">
        <f t="shared" si="237"/>
        <v>0</v>
      </c>
      <c r="H356" s="23">
        <f t="shared" si="237"/>
        <v>0</v>
      </c>
      <c r="I356" s="23">
        <f t="shared" si="237"/>
        <v>2100</v>
      </c>
      <c r="J356" s="23">
        <f t="shared" si="237"/>
        <v>0</v>
      </c>
      <c r="K356" s="23">
        <f t="shared" si="237"/>
        <v>0</v>
      </c>
      <c r="L356" s="23">
        <f t="shared" si="237"/>
        <v>0</v>
      </c>
      <c r="M356" s="23">
        <f t="shared" si="237"/>
        <v>0</v>
      </c>
      <c r="N356" s="23">
        <f t="shared" si="237"/>
        <v>0</v>
      </c>
      <c r="O356" s="23">
        <f t="shared" si="237"/>
        <v>0</v>
      </c>
      <c r="P356" s="23">
        <f t="shared" si="237"/>
        <v>0</v>
      </c>
      <c r="Q356" s="23">
        <f t="shared" si="237"/>
        <v>0</v>
      </c>
      <c r="R356" s="23">
        <f t="shared" si="237"/>
        <v>0</v>
      </c>
      <c r="S356" s="23">
        <f t="shared" si="236"/>
        <v>0</v>
      </c>
      <c r="T356" s="23">
        <f t="shared" si="236"/>
        <v>0</v>
      </c>
      <c r="U356" s="23">
        <f t="shared" si="236"/>
        <v>0</v>
      </c>
      <c r="V356" s="23">
        <f t="shared" si="236"/>
        <v>0</v>
      </c>
      <c r="W356" s="23">
        <f t="shared" si="236"/>
        <v>0</v>
      </c>
      <c r="X356" s="23">
        <f t="shared" si="236"/>
        <v>0</v>
      </c>
      <c r="Y356" s="23">
        <f t="shared" si="236"/>
        <v>0</v>
      </c>
      <c r="Z356" s="23">
        <f t="shared" si="236"/>
        <v>0</v>
      </c>
      <c r="AA356" s="23">
        <f t="shared" si="236"/>
        <v>0</v>
      </c>
      <c r="AB356" s="23">
        <f t="shared" si="236"/>
        <v>0</v>
      </c>
      <c r="AC356" s="23">
        <f t="shared" si="236"/>
        <v>0</v>
      </c>
      <c r="AD356" s="23">
        <f t="shared" si="236"/>
        <v>0</v>
      </c>
      <c r="AE356" s="23">
        <f t="shared" si="236"/>
        <v>0</v>
      </c>
      <c r="AF356" s="23">
        <f t="shared" si="236"/>
        <v>0</v>
      </c>
      <c r="AG356" s="23">
        <f t="shared" si="236"/>
        <v>0</v>
      </c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  <c r="BA356" s="23"/>
      <c r="BB356" s="23"/>
      <c r="BC356" s="23"/>
      <c r="BD356" s="23"/>
      <c r="BE356" s="23"/>
      <c r="BF356" s="23"/>
      <c r="BG356" s="23"/>
      <c r="BH356" s="23"/>
      <c r="BI356" s="23"/>
      <c r="BJ356" s="23"/>
      <c r="BK356" s="23"/>
      <c r="BL356" s="23"/>
      <c r="BM356" s="23"/>
      <c r="BN356" s="23"/>
      <c r="BO356" s="23"/>
      <c r="BP356" s="23"/>
      <c r="BQ356" s="23"/>
      <c r="BR356" s="23"/>
      <c r="BS356" s="23"/>
    </row>
    <row r="357" spans="2:71" x14ac:dyDescent="0.3">
      <c r="B357" s="24" t="str">
        <f t="shared" si="226"/>
        <v>Retire TY GR CR and GH4</v>
      </c>
      <c r="C357" s="23">
        <f t="shared" si="237"/>
        <v>1.517727122366372</v>
      </c>
      <c r="D357" s="23">
        <f t="shared" si="236"/>
        <v>0</v>
      </c>
      <c r="E357" s="23">
        <f t="shared" si="236"/>
        <v>0</v>
      </c>
      <c r="F357" s="23">
        <f t="shared" si="236"/>
        <v>0</v>
      </c>
      <c r="G357" s="23">
        <f t="shared" si="236"/>
        <v>0</v>
      </c>
      <c r="H357" s="23">
        <f t="shared" si="236"/>
        <v>0</v>
      </c>
      <c r="I357" s="23">
        <f t="shared" si="236"/>
        <v>2100</v>
      </c>
      <c r="J357" s="23">
        <f t="shared" si="236"/>
        <v>0</v>
      </c>
      <c r="K357" s="23">
        <f t="shared" si="236"/>
        <v>0</v>
      </c>
      <c r="L357" s="23">
        <f t="shared" si="236"/>
        <v>0</v>
      </c>
      <c r="M357" s="23">
        <f t="shared" si="236"/>
        <v>0</v>
      </c>
      <c r="N357" s="23">
        <f t="shared" si="236"/>
        <v>0</v>
      </c>
      <c r="O357" s="23">
        <f t="shared" si="236"/>
        <v>0</v>
      </c>
      <c r="P357" s="23">
        <f t="shared" si="236"/>
        <v>0</v>
      </c>
      <c r="Q357" s="23">
        <f t="shared" si="236"/>
        <v>0</v>
      </c>
      <c r="R357" s="23">
        <f t="shared" si="236"/>
        <v>0</v>
      </c>
      <c r="S357" s="23">
        <f t="shared" si="236"/>
        <v>0</v>
      </c>
      <c r="T357" s="23">
        <f t="shared" si="236"/>
        <v>0</v>
      </c>
      <c r="U357" s="23">
        <f t="shared" si="236"/>
        <v>0</v>
      </c>
      <c r="V357" s="23">
        <f t="shared" si="236"/>
        <v>0</v>
      </c>
      <c r="W357" s="23">
        <f t="shared" si="236"/>
        <v>0</v>
      </c>
      <c r="X357" s="23">
        <f t="shared" si="236"/>
        <v>0</v>
      </c>
      <c r="Y357" s="23">
        <f t="shared" si="236"/>
        <v>0</v>
      </c>
      <c r="Z357" s="23">
        <f t="shared" si="236"/>
        <v>0</v>
      </c>
      <c r="AA357" s="23">
        <f t="shared" si="236"/>
        <v>0</v>
      </c>
      <c r="AB357" s="23">
        <f t="shared" si="236"/>
        <v>0</v>
      </c>
      <c r="AC357" s="23">
        <f t="shared" si="236"/>
        <v>0</v>
      </c>
      <c r="AD357" s="23">
        <f t="shared" si="236"/>
        <v>0</v>
      </c>
      <c r="AE357" s="23">
        <f t="shared" si="236"/>
        <v>0</v>
      </c>
      <c r="AF357" s="23">
        <f t="shared" si="236"/>
        <v>0</v>
      </c>
      <c r="AG357" s="23">
        <f t="shared" si="236"/>
        <v>0</v>
      </c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  <c r="BA357" s="23"/>
      <c r="BB357" s="23"/>
      <c r="BC357" s="23"/>
      <c r="BD357" s="23"/>
      <c r="BE357" s="23"/>
      <c r="BF357" s="23"/>
      <c r="BG357" s="23"/>
      <c r="BH357" s="23"/>
      <c r="BI357" s="23"/>
      <c r="BJ357" s="23"/>
      <c r="BK357" s="23"/>
      <c r="BL357" s="23"/>
      <c r="BM357" s="23"/>
      <c r="BN357" s="23"/>
      <c r="BO357" s="23"/>
      <c r="BP357" s="23"/>
      <c r="BQ357" s="23"/>
      <c r="BR357" s="23"/>
      <c r="BS357" s="23"/>
    </row>
    <row r="358" spans="2:71" x14ac:dyDescent="0.3">
      <c r="B358" s="24" t="str">
        <f t="shared" si="226"/>
        <v>Retire TY GR CR and MC3</v>
      </c>
      <c r="C358" s="23">
        <f t="shared" si="237"/>
        <v>1.517727122366372</v>
      </c>
      <c r="D358" s="23">
        <f t="shared" si="236"/>
        <v>0</v>
      </c>
      <c r="E358" s="23">
        <f t="shared" si="236"/>
        <v>0</v>
      </c>
      <c r="F358" s="23">
        <f t="shared" si="236"/>
        <v>0</v>
      </c>
      <c r="G358" s="23">
        <f t="shared" si="236"/>
        <v>0</v>
      </c>
      <c r="H358" s="23">
        <f t="shared" si="236"/>
        <v>0</v>
      </c>
      <c r="I358" s="23">
        <f t="shared" si="236"/>
        <v>2100</v>
      </c>
      <c r="J358" s="23">
        <f t="shared" si="236"/>
        <v>0</v>
      </c>
      <c r="K358" s="23">
        <f t="shared" si="236"/>
        <v>0</v>
      </c>
      <c r="L358" s="23">
        <f t="shared" si="236"/>
        <v>0</v>
      </c>
      <c r="M358" s="23">
        <f t="shared" si="236"/>
        <v>0</v>
      </c>
      <c r="N358" s="23">
        <f t="shared" si="236"/>
        <v>0</v>
      </c>
      <c r="O358" s="23">
        <f t="shared" si="236"/>
        <v>0</v>
      </c>
      <c r="P358" s="23">
        <f t="shared" si="236"/>
        <v>0</v>
      </c>
      <c r="Q358" s="23">
        <f t="shared" si="236"/>
        <v>0</v>
      </c>
      <c r="R358" s="23">
        <f t="shared" si="236"/>
        <v>0</v>
      </c>
      <c r="S358" s="23">
        <f t="shared" si="236"/>
        <v>0</v>
      </c>
      <c r="T358" s="23">
        <f t="shared" si="236"/>
        <v>0</v>
      </c>
      <c r="U358" s="23">
        <f t="shared" si="236"/>
        <v>0</v>
      </c>
      <c r="V358" s="23">
        <f t="shared" si="236"/>
        <v>0</v>
      </c>
      <c r="W358" s="23">
        <f t="shared" si="236"/>
        <v>0</v>
      </c>
      <c r="X358" s="23">
        <f t="shared" si="236"/>
        <v>0</v>
      </c>
      <c r="Y358" s="23">
        <f t="shared" si="236"/>
        <v>0</v>
      </c>
      <c r="Z358" s="23">
        <f t="shared" si="236"/>
        <v>0</v>
      </c>
      <c r="AA358" s="23">
        <f t="shared" si="236"/>
        <v>0</v>
      </c>
      <c r="AB358" s="23">
        <f t="shared" si="236"/>
        <v>0</v>
      </c>
      <c r="AC358" s="23">
        <f t="shared" si="236"/>
        <v>0</v>
      </c>
      <c r="AD358" s="23">
        <f t="shared" si="236"/>
        <v>0</v>
      </c>
      <c r="AE358" s="23">
        <f t="shared" si="236"/>
        <v>0</v>
      </c>
      <c r="AF358" s="23">
        <f t="shared" si="236"/>
        <v>0</v>
      </c>
      <c r="AG358" s="23">
        <f t="shared" si="236"/>
        <v>0</v>
      </c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  <c r="BA358" s="23"/>
      <c r="BB358" s="23"/>
      <c r="BC358" s="23"/>
      <c r="BD358" s="23"/>
      <c r="BE358" s="23"/>
      <c r="BF358" s="23"/>
      <c r="BG358" s="23"/>
      <c r="BH358" s="23"/>
      <c r="BI358" s="23"/>
      <c r="BJ358" s="23"/>
      <c r="BK358" s="23"/>
      <c r="BL358" s="23"/>
      <c r="BM358" s="23"/>
      <c r="BN358" s="23"/>
      <c r="BO358" s="23"/>
      <c r="BP358" s="23"/>
      <c r="BQ358" s="23"/>
      <c r="BR358" s="23"/>
      <c r="BS358" s="23"/>
    </row>
    <row r="359" spans="2:71" x14ac:dyDescent="0.3">
      <c r="B359" s="24" t="str">
        <f t="shared" si="226"/>
        <v>Retire TY GR CR and GH2</v>
      </c>
      <c r="C359" s="23">
        <f t="shared" si="237"/>
        <v>1.517727122366372</v>
      </c>
      <c r="D359" s="23">
        <f t="shared" si="236"/>
        <v>0</v>
      </c>
      <c r="E359" s="23">
        <f t="shared" si="236"/>
        <v>0</v>
      </c>
      <c r="F359" s="23">
        <f t="shared" si="236"/>
        <v>0</v>
      </c>
      <c r="G359" s="23">
        <f t="shared" si="236"/>
        <v>0</v>
      </c>
      <c r="H359" s="23">
        <f t="shared" si="236"/>
        <v>0</v>
      </c>
      <c r="I359" s="23">
        <f t="shared" si="236"/>
        <v>2100</v>
      </c>
      <c r="J359" s="23">
        <f t="shared" si="236"/>
        <v>0</v>
      </c>
      <c r="K359" s="23">
        <f t="shared" si="236"/>
        <v>0</v>
      </c>
      <c r="L359" s="23">
        <f t="shared" si="236"/>
        <v>0</v>
      </c>
      <c r="M359" s="23">
        <f t="shared" si="236"/>
        <v>0</v>
      </c>
      <c r="N359" s="23">
        <f t="shared" si="236"/>
        <v>0</v>
      </c>
      <c r="O359" s="23">
        <f t="shared" si="236"/>
        <v>0</v>
      </c>
      <c r="P359" s="23">
        <f t="shared" si="236"/>
        <v>0</v>
      </c>
      <c r="Q359" s="23">
        <f t="shared" si="236"/>
        <v>0</v>
      </c>
      <c r="R359" s="23">
        <f t="shared" si="236"/>
        <v>0</v>
      </c>
      <c r="S359" s="23">
        <f t="shared" si="236"/>
        <v>0</v>
      </c>
      <c r="T359" s="23">
        <f t="shared" si="236"/>
        <v>0</v>
      </c>
      <c r="U359" s="23">
        <f t="shared" si="236"/>
        <v>0</v>
      </c>
      <c r="V359" s="23">
        <f t="shared" si="236"/>
        <v>0</v>
      </c>
      <c r="W359" s="23">
        <f t="shared" si="236"/>
        <v>0</v>
      </c>
      <c r="X359" s="23">
        <f t="shared" si="236"/>
        <v>0</v>
      </c>
      <c r="Y359" s="23">
        <f t="shared" si="236"/>
        <v>0</v>
      </c>
      <c r="Z359" s="23">
        <f t="shared" si="236"/>
        <v>0</v>
      </c>
      <c r="AA359" s="23">
        <f t="shared" si="236"/>
        <v>0</v>
      </c>
      <c r="AB359" s="23">
        <f t="shared" si="236"/>
        <v>0</v>
      </c>
      <c r="AC359" s="23">
        <f t="shared" si="236"/>
        <v>0</v>
      </c>
      <c r="AD359" s="23">
        <f t="shared" si="236"/>
        <v>0</v>
      </c>
      <c r="AE359" s="23">
        <f t="shared" si="236"/>
        <v>0</v>
      </c>
      <c r="AF359" s="23">
        <f t="shared" si="236"/>
        <v>0</v>
      </c>
      <c r="AG359" s="23">
        <f t="shared" si="236"/>
        <v>0</v>
      </c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  <c r="BA359" s="23"/>
      <c r="BB359" s="23"/>
      <c r="BC359" s="23"/>
      <c r="BD359" s="23"/>
      <c r="BE359" s="23"/>
      <c r="BF359" s="23"/>
      <c r="BG359" s="23"/>
      <c r="BH359" s="23"/>
      <c r="BI359" s="23"/>
      <c r="BJ359" s="23"/>
      <c r="BK359" s="23"/>
      <c r="BL359" s="23"/>
      <c r="BM359" s="23"/>
      <c r="BN359" s="23"/>
      <c r="BO359" s="23"/>
      <c r="BP359" s="23"/>
      <c r="BQ359" s="23"/>
      <c r="BR359" s="23"/>
      <c r="BS359" s="23"/>
    </row>
    <row r="360" spans="2:71" x14ac:dyDescent="0.3">
      <c r="B360" s="24" t="str">
        <f t="shared" si="226"/>
        <v>Retire TY GR CR and MC1-2</v>
      </c>
      <c r="C360" s="23">
        <f t="shared" si="237"/>
        <v>3.0354542447327439</v>
      </c>
      <c r="D360" s="23">
        <f t="shared" si="236"/>
        <v>0</v>
      </c>
      <c r="E360" s="23">
        <f t="shared" si="236"/>
        <v>0</v>
      </c>
      <c r="F360" s="23">
        <f t="shared" si="236"/>
        <v>0</v>
      </c>
      <c r="G360" s="23">
        <f t="shared" si="236"/>
        <v>0</v>
      </c>
      <c r="H360" s="23">
        <f t="shared" si="236"/>
        <v>0</v>
      </c>
      <c r="I360" s="23">
        <f t="shared" si="236"/>
        <v>4200</v>
      </c>
      <c r="J360" s="23">
        <f t="shared" si="236"/>
        <v>0</v>
      </c>
      <c r="K360" s="23">
        <f t="shared" si="236"/>
        <v>0</v>
      </c>
      <c r="L360" s="23">
        <f t="shared" si="236"/>
        <v>0</v>
      </c>
      <c r="M360" s="23">
        <f t="shared" si="236"/>
        <v>0</v>
      </c>
      <c r="N360" s="23">
        <f t="shared" si="236"/>
        <v>0</v>
      </c>
      <c r="O360" s="23">
        <f t="shared" si="236"/>
        <v>0</v>
      </c>
      <c r="P360" s="23">
        <f t="shared" si="236"/>
        <v>0</v>
      </c>
      <c r="Q360" s="23">
        <f t="shared" si="236"/>
        <v>0</v>
      </c>
      <c r="R360" s="23">
        <f t="shared" si="236"/>
        <v>0</v>
      </c>
      <c r="S360" s="23">
        <f t="shared" si="236"/>
        <v>0</v>
      </c>
      <c r="T360" s="23">
        <f t="shared" si="236"/>
        <v>0</v>
      </c>
      <c r="U360" s="23">
        <f t="shared" si="236"/>
        <v>0</v>
      </c>
      <c r="V360" s="23">
        <f t="shared" si="236"/>
        <v>0</v>
      </c>
      <c r="W360" s="23">
        <f t="shared" si="236"/>
        <v>0</v>
      </c>
      <c r="X360" s="23">
        <f t="shared" si="236"/>
        <v>0</v>
      </c>
      <c r="Y360" s="23">
        <f t="shared" si="236"/>
        <v>0</v>
      </c>
      <c r="Z360" s="23">
        <f t="shared" si="236"/>
        <v>0</v>
      </c>
      <c r="AA360" s="23">
        <f t="shared" si="236"/>
        <v>0</v>
      </c>
      <c r="AB360" s="23">
        <f t="shared" si="236"/>
        <v>0</v>
      </c>
      <c r="AC360" s="23">
        <f t="shared" si="236"/>
        <v>0</v>
      </c>
      <c r="AD360" s="23">
        <f t="shared" si="236"/>
        <v>0</v>
      </c>
      <c r="AE360" s="23">
        <f t="shared" si="236"/>
        <v>0</v>
      </c>
      <c r="AF360" s="23">
        <f t="shared" si="236"/>
        <v>0</v>
      </c>
      <c r="AG360" s="23">
        <f t="shared" si="236"/>
        <v>0</v>
      </c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  <c r="BA360" s="23"/>
      <c r="BB360" s="23"/>
      <c r="BC360" s="23"/>
      <c r="BD360" s="23"/>
      <c r="BE360" s="23"/>
      <c r="BF360" s="23"/>
      <c r="BG360" s="23"/>
      <c r="BH360" s="23"/>
      <c r="BI360" s="23"/>
      <c r="BJ360" s="23"/>
      <c r="BK360" s="23"/>
      <c r="BL360" s="23"/>
      <c r="BM360" s="23"/>
      <c r="BN360" s="23"/>
      <c r="BO360" s="23"/>
      <c r="BP360" s="23"/>
      <c r="BQ360" s="23"/>
      <c r="BR360" s="23"/>
      <c r="BS360" s="23"/>
    </row>
    <row r="361" spans="2:71" x14ac:dyDescent="0.3">
      <c r="B361" s="24" t="str">
        <f t="shared" si="226"/>
        <v>Retire TY GR CR and BR1-2</v>
      </c>
      <c r="C361" s="23">
        <f t="shared" ref="C361:AG361" si="238">C340-C$333</f>
        <v>3.0354542447327439</v>
      </c>
      <c r="D361" s="23">
        <f t="shared" si="238"/>
        <v>0</v>
      </c>
      <c r="E361" s="23">
        <f t="shared" si="238"/>
        <v>0</v>
      </c>
      <c r="F361" s="23">
        <f t="shared" si="238"/>
        <v>0</v>
      </c>
      <c r="G361" s="23">
        <f t="shared" si="238"/>
        <v>0</v>
      </c>
      <c r="H361" s="23">
        <f t="shared" si="238"/>
        <v>0</v>
      </c>
      <c r="I361" s="23">
        <f t="shared" si="238"/>
        <v>4200</v>
      </c>
      <c r="J361" s="23">
        <f t="shared" si="238"/>
        <v>0</v>
      </c>
      <c r="K361" s="23">
        <f t="shared" si="238"/>
        <v>0</v>
      </c>
      <c r="L361" s="23">
        <f t="shared" si="238"/>
        <v>0</v>
      </c>
      <c r="M361" s="23">
        <f t="shared" si="238"/>
        <v>0</v>
      </c>
      <c r="N361" s="23">
        <f t="shared" si="238"/>
        <v>0</v>
      </c>
      <c r="O361" s="23">
        <f t="shared" si="238"/>
        <v>0</v>
      </c>
      <c r="P361" s="23">
        <f t="shared" si="238"/>
        <v>0</v>
      </c>
      <c r="Q361" s="23">
        <f t="shared" si="238"/>
        <v>0</v>
      </c>
      <c r="R361" s="23">
        <f t="shared" si="238"/>
        <v>0</v>
      </c>
      <c r="S361" s="23">
        <f t="shared" si="238"/>
        <v>0</v>
      </c>
      <c r="T361" s="23">
        <f t="shared" si="238"/>
        <v>0</v>
      </c>
      <c r="U361" s="23">
        <f t="shared" si="238"/>
        <v>0</v>
      </c>
      <c r="V361" s="23">
        <f t="shared" si="238"/>
        <v>0</v>
      </c>
      <c r="W361" s="23">
        <f t="shared" si="238"/>
        <v>0</v>
      </c>
      <c r="X361" s="23">
        <f t="shared" si="238"/>
        <v>0</v>
      </c>
      <c r="Y361" s="23">
        <f t="shared" si="238"/>
        <v>0</v>
      </c>
      <c r="Z361" s="23">
        <f t="shared" si="238"/>
        <v>0</v>
      </c>
      <c r="AA361" s="23">
        <f t="shared" si="238"/>
        <v>0</v>
      </c>
      <c r="AB361" s="23">
        <f t="shared" si="238"/>
        <v>0</v>
      </c>
      <c r="AC361" s="23">
        <f t="shared" si="238"/>
        <v>0</v>
      </c>
      <c r="AD361" s="23">
        <f t="shared" si="238"/>
        <v>0</v>
      </c>
      <c r="AE361" s="23">
        <f t="shared" si="238"/>
        <v>0</v>
      </c>
      <c r="AF361" s="23">
        <f t="shared" si="238"/>
        <v>0</v>
      </c>
      <c r="AG361" s="23">
        <f t="shared" si="238"/>
        <v>0</v>
      </c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  <c r="BA361" s="23"/>
      <c r="BB361" s="23"/>
      <c r="BC361" s="23"/>
      <c r="BD361" s="23"/>
      <c r="BE361" s="23"/>
      <c r="BF361" s="23"/>
      <c r="BG361" s="23"/>
      <c r="BH361" s="23"/>
      <c r="BI361" s="23"/>
      <c r="BJ361" s="23"/>
      <c r="BK361" s="23"/>
      <c r="BL361" s="23"/>
      <c r="BM361" s="23"/>
      <c r="BN361" s="23"/>
      <c r="BO361" s="23"/>
      <c r="BP361" s="23"/>
      <c r="BQ361" s="23"/>
      <c r="BR361" s="23"/>
      <c r="BS361" s="23"/>
    </row>
    <row r="362" spans="2:71" x14ac:dyDescent="0.3">
      <c r="B362" s="24" t="str">
        <f t="shared" si="226"/>
        <v>Retire TY GR CR BR1-2 and MC1-2</v>
      </c>
      <c r="C362" s="23">
        <f>C341-C$340</f>
        <v>3.0354542447327457</v>
      </c>
      <c r="D362" s="23">
        <f t="shared" ref="D362:AG362" si="239">D341-D$340</f>
        <v>0</v>
      </c>
      <c r="E362" s="23">
        <f t="shared" si="239"/>
        <v>0</v>
      </c>
      <c r="F362" s="23">
        <f t="shared" si="239"/>
        <v>0</v>
      </c>
      <c r="G362" s="23">
        <f t="shared" si="239"/>
        <v>0</v>
      </c>
      <c r="H362" s="23">
        <f t="shared" si="239"/>
        <v>0</v>
      </c>
      <c r="I362" s="23">
        <f t="shared" si="239"/>
        <v>4200</v>
      </c>
      <c r="J362" s="23">
        <f t="shared" si="239"/>
        <v>0</v>
      </c>
      <c r="K362" s="23">
        <f t="shared" si="239"/>
        <v>0</v>
      </c>
      <c r="L362" s="23">
        <f t="shared" si="239"/>
        <v>0</v>
      </c>
      <c r="M362" s="23">
        <f t="shared" si="239"/>
        <v>0</v>
      </c>
      <c r="N362" s="23">
        <f t="shared" si="239"/>
        <v>0</v>
      </c>
      <c r="O362" s="23">
        <f t="shared" si="239"/>
        <v>0</v>
      </c>
      <c r="P362" s="23">
        <f t="shared" si="239"/>
        <v>0</v>
      </c>
      <c r="Q362" s="23">
        <f t="shared" si="239"/>
        <v>0</v>
      </c>
      <c r="R362" s="23">
        <f t="shared" si="239"/>
        <v>0</v>
      </c>
      <c r="S362" s="23">
        <f t="shared" si="239"/>
        <v>0</v>
      </c>
      <c r="T362" s="23">
        <f t="shared" si="239"/>
        <v>0</v>
      </c>
      <c r="U362" s="23">
        <f t="shared" si="239"/>
        <v>0</v>
      </c>
      <c r="V362" s="23">
        <f t="shared" si="239"/>
        <v>0</v>
      </c>
      <c r="W362" s="23">
        <f t="shared" si="239"/>
        <v>0</v>
      </c>
      <c r="X362" s="23">
        <f t="shared" si="239"/>
        <v>0</v>
      </c>
      <c r="Y362" s="23">
        <f t="shared" si="239"/>
        <v>0</v>
      </c>
      <c r="Z362" s="23">
        <f t="shared" si="239"/>
        <v>0</v>
      </c>
      <c r="AA362" s="23">
        <f t="shared" si="239"/>
        <v>0</v>
      </c>
      <c r="AB362" s="23">
        <f t="shared" si="239"/>
        <v>0</v>
      </c>
      <c r="AC362" s="23">
        <f t="shared" si="239"/>
        <v>0</v>
      </c>
      <c r="AD362" s="23">
        <f t="shared" si="239"/>
        <v>0</v>
      </c>
      <c r="AE362" s="23">
        <f t="shared" si="239"/>
        <v>0</v>
      </c>
      <c r="AF362" s="23">
        <f t="shared" si="239"/>
        <v>0</v>
      </c>
      <c r="AG362" s="23">
        <f t="shared" si="239"/>
        <v>0</v>
      </c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  <c r="BA362" s="23"/>
      <c r="BB362" s="23"/>
      <c r="BC362" s="23"/>
      <c r="BD362" s="23"/>
      <c r="BE362" s="23"/>
      <c r="BF362" s="23"/>
      <c r="BG362" s="23"/>
      <c r="BH362" s="23"/>
      <c r="BI362" s="23"/>
      <c r="BJ362" s="23"/>
      <c r="BK362" s="23"/>
      <c r="BL362" s="23"/>
      <c r="BM362" s="23"/>
      <c r="BN362" s="23"/>
      <c r="BO362" s="23"/>
      <c r="BP362" s="23"/>
      <c r="BQ362" s="23"/>
      <c r="BR362" s="23"/>
      <c r="BS362" s="23"/>
    </row>
    <row r="363" spans="2:71" x14ac:dyDescent="0.3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</row>
    <row r="364" spans="2:71" x14ac:dyDescent="0.3">
      <c r="B364" s="21" t="s">
        <v>86</v>
      </c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</row>
    <row r="365" spans="2:71" x14ac:dyDescent="0.3">
      <c r="B365" s="22" t="str">
        <f>B134</f>
        <v>No Retirements</v>
      </c>
      <c r="C365" s="23">
        <f t="shared" ref="C365:C381" si="240">(D365+NPV($C$2,E365:AG365))/1000</f>
        <v>3421.3746866960687</v>
      </c>
      <c r="D365" s="8">
        <f>SUM(RetirementCost_Savings!D$9:D$26)</f>
        <v>214901.13817812657</v>
      </c>
      <c r="E365" s="8">
        <f>SUM(RetirementCost_Savings!E$9:E$26)</f>
        <v>219006.52434122365</v>
      </c>
      <c r="F365" s="8">
        <f>SUM(RetirementCost_Savings!F$9:F$26)</f>
        <v>210242.99485329635</v>
      </c>
      <c r="G365" s="8">
        <f>SUM(RetirementCost_Savings!G$9:G$26)</f>
        <v>214447.85475036231</v>
      </c>
      <c r="H365" s="8">
        <f>SUM(RetirementCost_Savings!H$9:H$26)</f>
        <v>218736.81184536952</v>
      </c>
      <c r="I365" s="8">
        <f>SUM(RetirementCost_Savings!I$9:I$26)</f>
        <v>223111.54808227692</v>
      </c>
      <c r="J365" s="8">
        <f>SUM(RetirementCost_Savings!J$9:J$26)</f>
        <v>227573.77904392246</v>
      </c>
      <c r="K365" s="8">
        <f>SUM(RetirementCost_Savings!K$9:K$26)</f>
        <v>232125.25462480087</v>
      </c>
      <c r="L365" s="8">
        <f>SUM(RetirementCost_Savings!L$9:L$26)</f>
        <v>236767.75971729698</v>
      </c>
      <c r="M365" s="8">
        <f>SUM(RetirementCost_Savings!M$9:M$26)</f>
        <v>241503.11491164286</v>
      </c>
      <c r="N365" s="8">
        <f>SUM(RetirementCost_Savings!N$9:N$26)</f>
        <v>246333.17720987572</v>
      </c>
      <c r="O365" s="8">
        <f>SUM(RetirementCost_Savings!O$9:O$26)</f>
        <v>251259.84075407329</v>
      </c>
      <c r="P365" s="8">
        <f>SUM(RetirementCost_Savings!P$9:P$26)</f>
        <v>256285.03756915478</v>
      </c>
      <c r="Q365" s="8">
        <f>SUM(RetirementCost_Savings!Q$9:Q$26)</f>
        <v>261410.73832053781</v>
      </c>
      <c r="R365" s="8">
        <f>SUM(RetirementCost_Savings!R$9:R$26)</f>
        <v>266638.9530869486</v>
      </c>
      <c r="S365" s="8">
        <f>SUM(RetirementCost_Savings!S$9:S$26)</f>
        <v>271971.73214868759</v>
      </c>
      <c r="T365" s="8">
        <f>SUM(RetirementCost_Savings!T$9:T$26)</f>
        <v>277411.16679166135</v>
      </c>
      <c r="U365" s="8">
        <f>SUM(RetirementCost_Savings!U$9:U$26)</f>
        <v>282959.39012749458</v>
      </c>
      <c r="V365" s="8">
        <f>SUM(RetirementCost_Savings!V$9:V$26)</f>
        <v>288618.57793004456</v>
      </c>
      <c r="W365" s="8">
        <f>SUM(RetirementCost_Savings!W$9:W$26)</f>
        <v>294390.94948864542</v>
      </c>
      <c r="X365" s="8">
        <f>SUM(RetirementCost_Savings!X$9:X$26)</f>
        <v>300278.76847841829</v>
      </c>
      <c r="Y365" s="8">
        <f>SUM(RetirementCost_Savings!Y$9:Y$26)</f>
        <v>306284.34384798654</v>
      </c>
      <c r="Z365" s="8">
        <f>SUM(RetirementCost_Savings!Z$9:Z$26)</f>
        <v>312410.03072494629</v>
      </c>
      <c r="AA365" s="8">
        <f>SUM(RetirementCost_Savings!AA$9:AA$26)</f>
        <v>318658.23133944534</v>
      </c>
      <c r="AB365" s="8">
        <f>SUM(RetirementCost_Savings!AB$9:AB$26)</f>
        <v>325031.39596623421</v>
      </c>
      <c r="AC365" s="8">
        <f>SUM(RetirementCost_Savings!AC$9:AC$26)</f>
        <v>331532.02388555894</v>
      </c>
      <c r="AD365" s="8">
        <f>SUM(RetirementCost_Savings!AD$9:AD$26)</f>
        <v>338162.66436327004</v>
      </c>
      <c r="AE365" s="8">
        <f>SUM(RetirementCost_Savings!AE$9:AE$26)</f>
        <v>344925.91765053547</v>
      </c>
      <c r="AF365" s="8">
        <f>SUM(RetirementCost_Savings!AF$9:AF$26)</f>
        <v>351824.43600354617</v>
      </c>
      <c r="AG365" s="8">
        <f>SUM(RetirementCost_Savings!AG$9:AG$26)</f>
        <v>358860.92472361703</v>
      </c>
    </row>
    <row r="366" spans="2:71" x14ac:dyDescent="0.3">
      <c r="B366" s="24" t="str">
        <f>B135</f>
        <v>Retire TY</v>
      </c>
      <c r="C366" s="23">
        <f t="shared" si="240"/>
        <v>3416.457697017604</v>
      </c>
      <c r="D366" s="8">
        <f>SUM(RetirementCost_Savings!D$9:D$26)</f>
        <v>214901.13817812657</v>
      </c>
      <c r="E366" s="8">
        <f>SUM(RetirementCost_Savings!E$9:E$26)</f>
        <v>219006.52434122365</v>
      </c>
      <c r="F366" s="8">
        <f>SUM(RetirementCost_Savings!F$9:F$26)</f>
        <v>210242.99485329635</v>
      </c>
      <c r="G366" s="8">
        <f>SUM(RetirementCost_Savings!G$9:G$26)</f>
        <v>214447.85475036231</v>
      </c>
      <c r="H366" s="8">
        <f>SUM(RetirementCost_Savings!H$9:H$26)</f>
        <v>218736.81184536952</v>
      </c>
      <c r="I366" s="8">
        <f>SUM(RetirementCost_Savings!I$9:I$26)-SUMIF(RetirementCost_Savings!$B$9:$B$26,"TY3",RetirementCost_Savings!I$9:I$26)</f>
        <v>222667.65963278891</v>
      </c>
      <c r="J366" s="8">
        <f>SUM(RetirementCost_Savings!J$9:J$26)-SUMIF(RetirementCost_Savings!$B$9:$B$26,"TY3",RetirementCost_Savings!J$9:J$26)</f>
        <v>227121.01282544469</v>
      </c>
      <c r="K366" s="8">
        <f>SUM(RetirementCost_Savings!K$9:K$26)-SUMIF(RetirementCost_Savings!$B$9:$B$26,"TY3",RetirementCost_Savings!K$9:K$26)</f>
        <v>231663.43308195355</v>
      </c>
      <c r="L366" s="8">
        <f>SUM(RetirementCost_Savings!L$9:L$26)-SUMIF(RetirementCost_Savings!$B$9:$B$26,"TY3",RetirementCost_Savings!L$9:L$26)</f>
        <v>236296.70174359271</v>
      </c>
      <c r="M366" s="8">
        <f>SUM(RetirementCost_Savings!M$9:M$26)-SUMIF(RetirementCost_Savings!$B$9:$B$26,"TY3",RetirementCost_Savings!M$9:M$26)</f>
        <v>241022.63577846452</v>
      </c>
      <c r="N366" s="8">
        <f>SUM(RetirementCost_Savings!N$9:N$26)-SUMIF(RetirementCost_Savings!$B$9:$B$26,"TY3",RetirementCost_Savings!N$9:N$26)</f>
        <v>245843.08849403381</v>
      </c>
      <c r="O366" s="8">
        <f>SUM(RetirementCost_Savings!O$9:O$26)-SUMIF(RetirementCost_Savings!$B$9:$B$26,"TY3",RetirementCost_Savings!O$9:O$26)</f>
        <v>250759.95026391454</v>
      </c>
      <c r="P366" s="8">
        <f>SUM(RetirementCost_Savings!P$9:P$26)-SUMIF(RetirementCost_Savings!$B$9:$B$26,"TY3",RetirementCost_Savings!P$9:P$26)</f>
        <v>255775.14926919286</v>
      </c>
      <c r="Q366" s="8">
        <f>SUM(RetirementCost_Savings!Q$9:Q$26)-SUMIF(RetirementCost_Savings!$B$9:$B$26,"TY3",RetirementCost_Savings!Q$9:Q$26)</f>
        <v>260890.65225457665</v>
      </c>
      <c r="R366" s="8">
        <f>SUM(RetirementCost_Savings!R$9:R$26)-SUMIF(RetirementCost_Savings!$B$9:$B$26,"TY3",RetirementCost_Savings!R$9:R$26)</f>
        <v>266108.4652996682</v>
      </c>
      <c r="S366" s="8">
        <f>SUM(RetirementCost_Savings!S$9:S$26)-SUMIF(RetirementCost_Savings!$B$9:$B$26,"TY3",RetirementCost_Savings!S$9:S$26)</f>
        <v>271430.63460566162</v>
      </c>
      <c r="T366" s="8">
        <f>SUM(RetirementCost_Savings!T$9:T$26)-SUMIF(RetirementCost_Savings!$B$9:$B$26,"TY3",RetirementCost_Savings!T$9:T$26)</f>
        <v>276859.24729777483</v>
      </c>
      <c r="U366" s="8">
        <f>SUM(RetirementCost_Savings!U$9:U$26)-SUMIF(RetirementCost_Savings!$B$9:$B$26,"TY3",RetirementCost_Savings!U$9:U$26)</f>
        <v>282396.43224373035</v>
      </c>
      <c r="V366" s="8">
        <f>SUM(RetirementCost_Savings!V$9:V$26)-SUMIF(RetirementCost_Savings!$B$9:$B$26,"TY3",RetirementCost_Savings!V$9:V$26)</f>
        <v>288044.36088860501</v>
      </c>
      <c r="W366" s="8">
        <f>SUM(RetirementCost_Savings!W$9:W$26)-SUMIF(RetirementCost_Savings!$B$9:$B$26,"TY3",RetirementCost_Savings!W$9:W$26)</f>
        <v>293805.24810637708</v>
      </c>
      <c r="X366" s="8">
        <f>SUM(RetirementCost_Savings!X$9:X$26)-SUMIF(RetirementCost_Savings!$B$9:$B$26,"TY3",RetirementCost_Savings!X$9:X$26)</f>
        <v>299681.3530685046</v>
      </c>
      <c r="Y366" s="8">
        <f>SUM(RetirementCost_Savings!Y$9:Y$26)-SUMIF(RetirementCost_Savings!$B$9:$B$26,"TY3",RetirementCost_Savings!Y$9:Y$26)</f>
        <v>305674.9801298746</v>
      </c>
      <c r="Z366" s="8">
        <f>SUM(RetirementCost_Savings!Z$9:Z$26)-SUMIF(RetirementCost_Savings!$B$9:$B$26,"TY3",RetirementCost_Savings!Z$9:Z$26)</f>
        <v>311788.4797324721</v>
      </c>
      <c r="AA366" s="8">
        <f>SUM(RetirementCost_Savings!AA$9:AA$26)-SUMIF(RetirementCost_Savings!$B$9:$B$26,"TY3",RetirementCost_Savings!AA$9:AA$26)</f>
        <v>318024.24932712165</v>
      </c>
      <c r="AB366" s="8">
        <f>SUM(RetirementCost_Savings!AB$9:AB$26)-SUMIF(RetirementCost_Savings!$B$9:$B$26,"TY3",RetirementCost_Savings!AB$9:AB$26)</f>
        <v>324384.73431366403</v>
      </c>
      <c r="AC366" s="8">
        <f>SUM(RetirementCost_Savings!AC$9:AC$26)-SUMIF(RetirementCost_Savings!$B$9:$B$26,"TY3",RetirementCost_Savings!AC$9:AC$26)</f>
        <v>330872.42899993737</v>
      </c>
      <c r="AD366" s="8">
        <f>SUM(RetirementCost_Savings!AD$9:AD$26)-SUMIF(RetirementCost_Savings!$B$9:$B$26,"TY3",RetirementCost_Savings!AD$9:AD$26)</f>
        <v>337489.87757993606</v>
      </c>
      <c r="AE366" s="8">
        <f>SUM(RetirementCost_Savings!AE$9:AE$26)-SUMIF(RetirementCost_Savings!$B$9:$B$26,"TY3",RetirementCost_Savings!AE$9:AE$26)</f>
        <v>344239.67513153481</v>
      </c>
      <c r="AF366" s="8">
        <f>SUM(RetirementCost_Savings!AF$9:AF$26)-SUMIF(RetirementCost_Savings!$B$9:$B$26,"TY3",RetirementCost_Savings!AF$9:AF$26)</f>
        <v>351124.46863416547</v>
      </c>
      <c r="AG366" s="8">
        <f>SUM(RetirementCost_Savings!AG$9:AG$26)-SUMIF(RetirementCost_Savings!$B$9:$B$26,"TY3",RetirementCost_Savings!AG$9:AG$26)</f>
        <v>358146.95800684876</v>
      </c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</row>
    <row r="367" spans="2:71" x14ac:dyDescent="0.3">
      <c r="B367" s="24" t="str">
        <f t="shared" ref="B367:B383" si="241">B136</f>
        <v>Retire TY and GR3</v>
      </c>
      <c r="C367" s="23">
        <f t="shared" si="240"/>
        <v>3365.2090740330113</v>
      </c>
      <c r="D367" s="8">
        <f>SUM(RetirementCost_Savings!D$9:D$26)</f>
        <v>214901.13817812657</v>
      </c>
      <c r="E367" s="8">
        <f>SUM(RetirementCost_Savings!E$9:E$26)</f>
        <v>219006.52434122365</v>
      </c>
      <c r="F367" s="8">
        <f>SUM(RetirementCost_Savings!F$9:F$26)</f>
        <v>210242.99485329635</v>
      </c>
      <c r="G367" s="8">
        <f>SUM(RetirementCost_Savings!G$9:G$26)</f>
        <v>214447.85475036231</v>
      </c>
      <c r="H367" s="8">
        <f>SUM(RetirementCost_Savings!H$9:H$26)</f>
        <v>218736.81184536952</v>
      </c>
      <c r="I367" s="8">
        <f>SUM(RetirementCost_Savings!I$9:I$26)-SUMIF(RetirementCost_Savings!$B$9:$B$26,"TY3",RetirementCost_Savings!I$9:I$26)-SUMIF(RetirementCost_Savings!$B$9:$B$26,"GR3",RetirementCost_Savings!I$9:I$26)</f>
        <v>218041.11508365918</v>
      </c>
      <c r="J367" s="8">
        <f>SUM(RetirementCost_Savings!J$9:J$26)-SUMIF(RetirementCost_Savings!$B$9:$B$26,"TY3",RetirementCost_Savings!J$9:J$26)-SUMIF(RetirementCost_Savings!$B$9:$B$26,"GR3",RetirementCost_Savings!J$9:J$26)</f>
        <v>222401.93738533236</v>
      </c>
      <c r="K367" s="8">
        <f>SUM(RetirementCost_Savings!K$9:K$26)-SUMIF(RetirementCost_Savings!$B$9:$B$26,"TY3",RetirementCost_Savings!K$9:K$26)-SUMIF(RetirementCost_Savings!$B$9:$B$26,"GR3",RetirementCost_Savings!K$9:K$26)</f>
        <v>226849.97613303899</v>
      </c>
      <c r="L367" s="8">
        <f>SUM(RetirementCost_Savings!L$9:L$26)-SUMIF(RetirementCost_Savings!$B$9:$B$26,"TY3",RetirementCost_Savings!L$9:L$26)-SUMIF(RetirementCost_Savings!$B$9:$B$26,"GR3",RetirementCost_Savings!L$9:L$26)</f>
        <v>231386.97565569985</v>
      </c>
      <c r="M367" s="8">
        <f>SUM(RetirementCost_Savings!M$9:M$26)-SUMIF(RetirementCost_Savings!$B$9:$B$26,"TY3",RetirementCost_Savings!M$9:M$26)-SUMIF(RetirementCost_Savings!$B$9:$B$26,"GR3",RetirementCost_Savings!M$9:M$26)</f>
        <v>236014.71516881383</v>
      </c>
      <c r="N367" s="8">
        <f>SUM(RetirementCost_Savings!N$9:N$26)-SUMIF(RetirementCost_Savings!$B$9:$B$26,"TY3",RetirementCost_Savings!N$9:N$26)-SUMIF(RetirementCost_Savings!$B$9:$B$26,"GR3",RetirementCost_Savings!N$9:N$26)</f>
        <v>240735.00947219008</v>
      </c>
      <c r="O367" s="8">
        <f>SUM(RetirementCost_Savings!O$9:O$26)-SUMIF(RetirementCost_Savings!$B$9:$B$26,"TY3",RetirementCost_Savings!O$9:O$26)-SUMIF(RetirementCost_Savings!$B$9:$B$26,"GR3",RetirementCost_Savings!O$9:O$26)</f>
        <v>245549.70966163394</v>
      </c>
      <c r="P367" s="8">
        <f>SUM(RetirementCost_Savings!P$9:P$26)-SUMIF(RetirementCost_Savings!$B$9:$B$26,"TY3",RetirementCost_Savings!P$9:P$26)-SUMIF(RetirementCost_Savings!$B$9:$B$26,"GR3",RetirementCost_Savings!P$9:P$26)</f>
        <v>250460.70385486665</v>
      </c>
      <c r="Q367" s="8">
        <f>SUM(RetirementCost_Savings!Q$9:Q$26)-SUMIF(RetirementCost_Savings!$B$9:$B$26,"TY3",RetirementCost_Savings!Q$9:Q$26)-SUMIF(RetirementCost_Savings!$B$9:$B$26,"GR3",RetirementCost_Savings!Q$9:Q$26)</f>
        <v>255469.91793196392</v>
      </c>
      <c r="R367" s="8">
        <f>SUM(RetirementCost_Savings!R$9:R$26)-SUMIF(RetirementCost_Savings!$B$9:$B$26,"TY3",RetirementCost_Savings!R$9:R$26)-SUMIF(RetirementCost_Savings!$B$9:$B$26,"GR3",RetirementCost_Savings!R$9:R$26)</f>
        <v>260579.31629060319</v>
      </c>
      <c r="S367" s="8">
        <f>SUM(RetirementCost_Savings!S$9:S$26)-SUMIF(RetirementCost_Savings!$B$9:$B$26,"TY3",RetirementCost_Savings!S$9:S$26)-SUMIF(RetirementCost_Savings!$B$9:$B$26,"GR3",RetirementCost_Savings!S$9:S$26)</f>
        <v>265790.90261641535</v>
      </c>
      <c r="T367" s="8">
        <f>SUM(RetirementCost_Savings!T$9:T$26)-SUMIF(RetirementCost_Savings!$B$9:$B$26,"TY3",RetirementCost_Savings!T$9:T$26)-SUMIF(RetirementCost_Savings!$B$9:$B$26,"GR3",RetirementCost_Savings!T$9:T$26)</f>
        <v>271106.7206687436</v>
      </c>
      <c r="U367" s="8">
        <f>SUM(RetirementCost_Savings!U$9:U$26)-SUMIF(RetirementCost_Savings!$B$9:$B$26,"TY3",RetirementCost_Savings!U$9:U$26)-SUMIF(RetirementCost_Savings!$B$9:$B$26,"GR3",RetirementCost_Savings!U$9:U$26)</f>
        <v>276528.85508211853</v>
      </c>
      <c r="V367" s="8">
        <f>SUM(RetirementCost_Savings!V$9:V$26)-SUMIF(RetirementCost_Savings!$B$9:$B$26,"TY3",RetirementCost_Savings!V$9:V$26)-SUMIF(RetirementCost_Savings!$B$9:$B$26,"GR3",RetirementCost_Savings!V$9:V$26)</f>
        <v>282059.43218376092</v>
      </c>
      <c r="W367" s="8">
        <f>SUM(RetirementCost_Savings!W$9:W$26)-SUMIF(RetirementCost_Savings!$B$9:$B$26,"TY3",RetirementCost_Savings!W$9:W$26)-SUMIF(RetirementCost_Savings!$B$9:$B$26,"GR3",RetirementCost_Savings!W$9:W$26)</f>
        <v>287700.6208274361</v>
      </c>
      <c r="X367" s="8">
        <f>SUM(RetirementCost_Savings!X$9:X$26)-SUMIF(RetirementCost_Savings!$B$9:$B$26,"TY3",RetirementCost_Savings!X$9:X$26)-SUMIF(RetirementCost_Savings!$B$9:$B$26,"GR3",RetirementCost_Savings!X$9:X$26)</f>
        <v>293454.63324398483</v>
      </c>
      <c r="Y367" s="8">
        <f>SUM(RetirementCost_Savings!Y$9:Y$26)-SUMIF(RetirementCost_Savings!$B$9:$B$26,"TY3",RetirementCost_Savings!Y$9:Y$26)-SUMIF(RetirementCost_Savings!$B$9:$B$26,"GR3",RetirementCost_Savings!Y$9:Y$26)</f>
        <v>299323.72590886441</v>
      </c>
      <c r="Z367" s="8">
        <f>SUM(RetirementCost_Savings!Z$9:Z$26)-SUMIF(RetirementCost_Savings!$B$9:$B$26,"TY3",RetirementCost_Savings!Z$9:Z$26)-SUMIF(RetirementCost_Savings!$B$9:$B$26,"GR3",RetirementCost_Savings!Z$9:Z$26)</f>
        <v>305310.20042704174</v>
      </c>
      <c r="AA367" s="8">
        <f>SUM(RetirementCost_Savings!AA$9:AA$26)-SUMIF(RetirementCost_Savings!$B$9:$B$26,"TY3",RetirementCost_Savings!AA$9:AA$26)-SUMIF(RetirementCost_Savings!$B$9:$B$26,"GR3",RetirementCost_Savings!AA$9:AA$26)</f>
        <v>311416.40443558269</v>
      </c>
      <c r="AB367" s="8">
        <f>SUM(RetirementCost_Savings!AB$9:AB$26)-SUMIF(RetirementCost_Savings!$B$9:$B$26,"TY3",RetirementCost_Savings!AB$9:AB$26)-SUMIF(RetirementCost_Savings!$B$9:$B$26,"GR3",RetirementCost_Savings!AB$9:AB$26)</f>
        <v>317644.73252429429</v>
      </c>
      <c r="AC367" s="8">
        <f>SUM(RetirementCost_Savings!AC$9:AC$26)-SUMIF(RetirementCost_Savings!$B$9:$B$26,"TY3",RetirementCost_Savings!AC$9:AC$26)-SUMIF(RetirementCost_Savings!$B$9:$B$26,"GR3",RetirementCost_Savings!AC$9:AC$26)</f>
        <v>323997.62717478024</v>
      </c>
      <c r="AD367" s="8">
        <f>SUM(RetirementCost_Savings!AD$9:AD$26)-SUMIF(RetirementCost_Savings!$B$9:$B$26,"TY3",RetirementCost_Savings!AD$9:AD$26)-SUMIF(RetirementCost_Savings!$B$9:$B$26,"GR3",RetirementCost_Savings!AD$9:AD$26)</f>
        <v>330477.57971827575</v>
      </c>
      <c r="AE367" s="8">
        <f>SUM(RetirementCost_Savings!AE$9:AE$26)-SUMIF(RetirementCost_Savings!$B$9:$B$26,"TY3",RetirementCost_Savings!AE$9:AE$26)-SUMIF(RetirementCost_Savings!$B$9:$B$26,"GR3",RetirementCost_Savings!AE$9:AE$26)</f>
        <v>337087.13131264132</v>
      </c>
      <c r="AF367" s="8">
        <f>SUM(RetirementCost_Savings!AF$9:AF$26)-SUMIF(RetirementCost_Savings!$B$9:$B$26,"TY3",RetirementCost_Savings!AF$9:AF$26)-SUMIF(RetirementCost_Savings!$B$9:$B$26,"GR3",RetirementCost_Savings!AF$9:AF$26)</f>
        <v>343828.87393889407</v>
      </c>
      <c r="AG367" s="8">
        <f>SUM(RetirementCost_Savings!AG$9:AG$26)-SUMIF(RetirementCost_Savings!$B$9:$B$26,"TY3",RetirementCost_Savings!AG$9:AG$26)-SUMIF(RetirementCost_Savings!$B$9:$B$26,"GR3",RetirementCost_Savings!AG$9:AG$26)</f>
        <v>350705.45141767192</v>
      </c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</row>
    <row r="368" spans="2:71" x14ac:dyDescent="0.3">
      <c r="B368" s="24" t="str">
        <f t="shared" si="241"/>
        <v>Retire TY GR3 and BR3</v>
      </c>
      <c r="C368" s="23">
        <f t="shared" si="240"/>
        <v>3190.0151038779568</v>
      </c>
      <c r="D368" s="8">
        <f>SUM(RetirementCost_Savings!D$9:D$26)</f>
        <v>214901.13817812657</v>
      </c>
      <c r="E368" s="8">
        <f>SUM(RetirementCost_Savings!E$9:E$26)</f>
        <v>219006.52434122365</v>
      </c>
      <c r="F368" s="8">
        <f>SUM(RetirementCost_Savings!F$9:F$26)</f>
        <v>210242.99485329635</v>
      </c>
      <c r="G368" s="8">
        <f>SUM(RetirementCost_Savings!G$9:G$26)</f>
        <v>214447.85475036231</v>
      </c>
      <c r="H368" s="8">
        <f>SUM(RetirementCost_Savings!H$9:H$26)</f>
        <v>218736.81184536952</v>
      </c>
      <c r="I368" s="8">
        <f>SUM(RetirementCost_Savings!I$9:I$26)-SUMIF(RetirementCost_Savings!$B$9:$B$26,"TY3",RetirementCost_Savings!I$9:I$26)-SUMIF(RetirementCost_Savings!$B$9:$B$26,"GR3",RetirementCost_Savings!I$9:I$26)-SUMIF(RetirementCost_Savings!$B$9:$B$26,"BR3",RetirementCost_Savings!I$9:I$26)</f>
        <v>202225.22266631699</v>
      </c>
      <c r="J368" s="8">
        <f>SUM(RetirementCost_Savings!J$9:J$26)-SUMIF(RetirementCost_Savings!$B$9:$B$26,"TY3",RetirementCost_Savings!J$9:J$26)-SUMIF(RetirementCost_Savings!$B$9:$B$26,"GR3",RetirementCost_Savings!J$9:J$26)-SUMIF(RetirementCost_Savings!$B$9:$B$26,"BR3",RetirementCost_Savings!J$9:J$26)</f>
        <v>206269.72711964333</v>
      </c>
      <c r="K368" s="8">
        <f>SUM(RetirementCost_Savings!K$9:K$26)-SUMIF(RetirementCost_Savings!$B$9:$B$26,"TY3",RetirementCost_Savings!K$9:K$26)-SUMIF(RetirementCost_Savings!$B$9:$B$26,"GR3",RetirementCost_Savings!K$9:K$26)-SUMIF(RetirementCost_Savings!$B$9:$B$26,"BR3",RetirementCost_Savings!K$9:K$26)</f>
        <v>210395.12166203617</v>
      </c>
      <c r="L368" s="8">
        <f>SUM(RetirementCost_Savings!L$9:L$26)-SUMIF(RetirementCost_Savings!$B$9:$B$26,"TY3",RetirementCost_Savings!L$9:L$26)-SUMIF(RetirementCost_Savings!$B$9:$B$26,"GR3",RetirementCost_Savings!L$9:L$26)-SUMIF(RetirementCost_Savings!$B$9:$B$26,"BR3",RetirementCost_Savings!L$9:L$26)</f>
        <v>214603.02409527698</v>
      </c>
      <c r="M368" s="8">
        <f>SUM(RetirementCost_Savings!M$9:M$26)-SUMIF(RetirementCost_Savings!$B$9:$B$26,"TY3",RetirementCost_Savings!M$9:M$26)-SUMIF(RetirementCost_Savings!$B$9:$B$26,"GR3",RetirementCost_Savings!M$9:M$26)-SUMIF(RetirementCost_Savings!$B$9:$B$26,"BR3",RetirementCost_Savings!M$9:M$26)</f>
        <v>218895.08457718248</v>
      </c>
      <c r="N368" s="8">
        <f>SUM(RetirementCost_Savings!N$9:N$26)-SUMIF(RetirementCost_Savings!$B$9:$B$26,"TY3",RetirementCost_Savings!N$9:N$26)-SUMIF(RetirementCost_Savings!$B$9:$B$26,"GR3",RetirementCost_Savings!N$9:N$26)-SUMIF(RetirementCost_Savings!$B$9:$B$26,"BR3",RetirementCost_Savings!N$9:N$26)</f>
        <v>223272.98626872612</v>
      </c>
      <c r="O368" s="8">
        <f>SUM(RetirementCost_Savings!O$9:O$26)-SUMIF(RetirementCost_Savings!$B$9:$B$26,"TY3",RetirementCost_Savings!O$9:O$26)-SUMIF(RetirementCost_Savings!$B$9:$B$26,"GR3",RetirementCost_Savings!O$9:O$26)-SUMIF(RetirementCost_Savings!$B$9:$B$26,"BR3",RetirementCost_Savings!O$9:O$26)</f>
        <v>227738.44599410071</v>
      </c>
      <c r="P368" s="8">
        <f>SUM(RetirementCost_Savings!P$9:P$26)-SUMIF(RetirementCost_Savings!$B$9:$B$26,"TY3",RetirementCost_Savings!P$9:P$26)-SUMIF(RetirementCost_Savings!$B$9:$B$26,"GR3",RetirementCost_Savings!P$9:P$26)-SUMIF(RetirementCost_Savings!$B$9:$B$26,"BR3",RetirementCost_Savings!P$9:P$26)</f>
        <v>232293.21491398275</v>
      </c>
      <c r="Q368" s="8">
        <f>SUM(RetirementCost_Savings!Q$9:Q$26)-SUMIF(RetirementCost_Savings!$B$9:$B$26,"TY3",RetirementCost_Savings!Q$9:Q$26)-SUMIF(RetirementCost_Savings!$B$9:$B$26,"GR3",RetirementCost_Savings!Q$9:Q$26)-SUMIF(RetirementCost_Savings!$B$9:$B$26,"BR3",RetirementCost_Savings!Q$9:Q$26)</f>
        <v>236939.07921226235</v>
      </c>
      <c r="R368" s="8">
        <f>SUM(RetirementCost_Savings!R$9:R$26)-SUMIF(RetirementCost_Savings!$B$9:$B$26,"TY3",RetirementCost_Savings!R$9:R$26)-SUMIF(RetirementCost_Savings!$B$9:$B$26,"GR3",RetirementCost_Savings!R$9:R$26)-SUMIF(RetirementCost_Savings!$B$9:$B$26,"BR3",RetirementCost_Savings!R$9:R$26)</f>
        <v>241677.86079650756</v>
      </c>
      <c r="S368" s="8">
        <f>SUM(RetirementCost_Savings!S$9:S$26)-SUMIF(RetirementCost_Savings!$B$9:$B$26,"TY3",RetirementCost_Savings!S$9:S$26)-SUMIF(RetirementCost_Savings!$B$9:$B$26,"GR3",RetirementCost_Savings!S$9:S$26)-SUMIF(RetirementCost_Savings!$B$9:$B$26,"BR3",RetirementCost_Savings!S$9:S$26)</f>
        <v>246511.41801243782</v>
      </c>
      <c r="T368" s="8">
        <f>SUM(RetirementCost_Savings!T$9:T$26)-SUMIF(RetirementCost_Savings!$B$9:$B$26,"TY3",RetirementCost_Savings!T$9:T$26)-SUMIF(RetirementCost_Savings!$B$9:$B$26,"GR3",RetirementCost_Savings!T$9:T$26)-SUMIF(RetirementCost_Savings!$B$9:$B$26,"BR3",RetirementCost_Savings!T$9:T$26)</f>
        <v>251441.64637268652</v>
      </c>
      <c r="U368" s="8">
        <f>SUM(RetirementCost_Savings!U$9:U$26)-SUMIF(RetirementCost_Savings!$B$9:$B$26,"TY3",RetirementCost_Savings!U$9:U$26)-SUMIF(RetirementCost_Savings!$B$9:$B$26,"GR3",RetirementCost_Savings!U$9:U$26)-SUMIF(RetirementCost_Savings!$B$9:$B$26,"BR3",RetirementCost_Savings!U$9:U$26)</f>
        <v>256470.47930014032</v>
      </c>
      <c r="V368" s="8">
        <f>SUM(RetirementCost_Savings!V$9:V$26)-SUMIF(RetirementCost_Savings!$B$9:$B$26,"TY3",RetirementCost_Savings!V$9:V$26)-SUMIF(RetirementCost_Savings!$B$9:$B$26,"GR3",RetirementCost_Savings!V$9:V$26)-SUMIF(RetirementCost_Savings!$B$9:$B$26,"BR3",RetirementCost_Savings!V$9:V$26)</f>
        <v>261599.88888614313</v>
      </c>
      <c r="W368" s="8">
        <f>SUM(RetirementCost_Savings!W$9:W$26)-SUMIF(RetirementCost_Savings!$B$9:$B$26,"TY3",RetirementCost_Savings!W$9:W$26)-SUMIF(RetirementCost_Savings!$B$9:$B$26,"GR3",RetirementCost_Savings!W$9:W$26)-SUMIF(RetirementCost_Savings!$B$9:$B$26,"BR3",RetirementCost_Savings!W$9:W$26)</f>
        <v>266831.88666386594</v>
      </c>
      <c r="X368" s="8">
        <f>SUM(RetirementCost_Savings!X$9:X$26)-SUMIF(RetirementCost_Savings!$B$9:$B$26,"TY3",RetirementCost_Savings!X$9:X$26)-SUMIF(RetirementCost_Savings!$B$9:$B$26,"GR3",RetirementCost_Savings!X$9:X$26)-SUMIF(RetirementCost_Savings!$B$9:$B$26,"BR3",RetirementCost_Savings!X$9:X$26)</f>
        <v>272168.52439714328</v>
      </c>
      <c r="Y368" s="8">
        <f>SUM(RetirementCost_Savings!Y$9:Y$26)-SUMIF(RetirementCost_Savings!$B$9:$B$26,"TY3",RetirementCost_Savings!Y$9:Y$26)-SUMIF(RetirementCost_Savings!$B$9:$B$26,"GR3",RetirementCost_Savings!Y$9:Y$26)-SUMIF(RetirementCost_Savings!$B$9:$B$26,"BR3",RetirementCost_Savings!Y$9:Y$26)</f>
        <v>277611.89488508605</v>
      </c>
      <c r="Z368" s="8">
        <f>SUM(RetirementCost_Savings!Z$9:Z$26)-SUMIF(RetirementCost_Savings!$B$9:$B$26,"TY3",RetirementCost_Savings!Z$9:Z$26)-SUMIF(RetirementCost_Savings!$B$9:$B$26,"GR3",RetirementCost_Savings!Z$9:Z$26)-SUMIF(RetirementCost_Savings!$B$9:$B$26,"BR3",RetirementCost_Savings!Z$9:Z$26)</f>
        <v>283164.13278278778</v>
      </c>
      <c r="AA368" s="8">
        <f>SUM(RetirementCost_Savings!AA$9:AA$26)-SUMIF(RetirementCost_Savings!$B$9:$B$26,"TY3",RetirementCost_Savings!AA$9:AA$26)-SUMIF(RetirementCost_Savings!$B$9:$B$26,"GR3",RetirementCost_Savings!AA$9:AA$26)-SUMIF(RetirementCost_Savings!$B$9:$B$26,"BR3",RetirementCost_Savings!AA$9:AA$26)</f>
        <v>288827.41543844366</v>
      </c>
      <c r="AB368" s="8">
        <f>SUM(RetirementCost_Savings!AB$9:AB$26)-SUMIF(RetirementCost_Savings!$B$9:$B$26,"TY3",RetirementCost_Savings!AB$9:AB$26)-SUMIF(RetirementCost_Savings!$B$9:$B$26,"GR3",RetirementCost_Savings!AB$9:AB$26)-SUMIF(RetirementCost_Savings!$B$9:$B$26,"BR3",RetirementCost_Savings!AB$9:AB$26)</f>
        <v>294603.96374721249</v>
      </c>
      <c r="AC368" s="8">
        <f>SUM(RetirementCost_Savings!AC$9:AC$26)-SUMIF(RetirementCost_Savings!$B$9:$B$26,"TY3",RetirementCost_Savings!AC$9:AC$26)-SUMIF(RetirementCost_Savings!$B$9:$B$26,"GR3",RetirementCost_Savings!AC$9:AC$26)-SUMIF(RetirementCost_Savings!$B$9:$B$26,"BR3",RetirementCost_Savings!AC$9:AC$26)</f>
        <v>300496.04302215681</v>
      </c>
      <c r="AD368" s="8">
        <f>SUM(RetirementCost_Savings!AD$9:AD$26)-SUMIF(RetirementCost_Savings!$B$9:$B$26,"TY3",RetirementCost_Savings!AD$9:AD$26)-SUMIF(RetirementCost_Savings!$B$9:$B$26,"GR3",RetirementCost_Savings!AD$9:AD$26)-SUMIF(RetirementCost_Savings!$B$9:$B$26,"BR3",RetirementCost_Savings!AD$9:AD$26)</f>
        <v>306505.96388259984</v>
      </c>
      <c r="AE368" s="8">
        <f>SUM(RetirementCost_Savings!AE$9:AE$26)-SUMIF(RetirementCost_Savings!$B$9:$B$26,"TY3",RetirementCost_Savings!AE$9:AE$26)-SUMIF(RetirementCost_Savings!$B$9:$B$26,"GR3",RetirementCost_Savings!AE$9:AE$26)-SUMIF(RetirementCost_Savings!$B$9:$B$26,"BR3",RetirementCost_Savings!AE$9:AE$26)</f>
        <v>312636.0831602519</v>
      </c>
      <c r="AF368" s="8">
        <f>SUM(RetirementCost_Savings!AF$9:AF$26)-SUMIF(RetirementCost_Savings!$B$9:$B$26,"TY3",RetirementCost_Savings!AF$9:AF$26)-SUMIF(RetirementCost_Savings!$B$9:$B$26,"GR3",RetirementCost_Savings!AF$9:AF$26)-SUMIF(RetirementCost_Savings!$B$9:$B$26,"BR3",RetirementCost_Savings!AF$9:AF$26)</f>
        <v>318888.80482345686</v>
      </c>
      <c r="AG368" s="8">
        <f>SUM(RetirementCost_Savings!AG$9:AG$26)-SUMIF(RetirementCost_Savings!$B$9:$B$26,"TY3",RetirementCost_Savings!AG$9:AG$26)-SUMIF(RetirementCost_Savings!$B$9:$B$26,"GR3",RetirementCost_Savings!AG$9:AG$26)-SUMIF(RetirementCost_Savings!$B$9:$B$26,"BR3",RetirementCost_Savings!AG$9:AG$26)</f>
        <v>325266.58091992594</v>
      </c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</row>
    <row r="369" spans="2:71" x14ac:dyDescent="0.3">
      <c r="B369" s="24" t="str">
        <f t="shared" si="241"/>
        <v>Retire TY GR3 and CR4</v>
      </c>
      <c r="C369" s="23">
        <f t="shared" si="240"/>
        <v>3223.8101800249951</v>
      </c>
      <c r="D369" s="8">
        <f>SUM(RetirementCost_Savings!D$9:D$26)</f>
        <v>214901.13817812657</v>
      </c>
      <c r="E369" s="8">
        <f>SUM(RetirementCost_Savings!E$9:E$26)</f>
        <v>219006.52434122365</v>
      </c>
      <c r="F369" s="8">
        <f>SUM(RetirementCost_Savings!F$9:F$26)</f>
        <v>210242.99485329635</v>
      </c>
      <c r="G369" s="8">
        <f>SUM(RetirementCost_Savings!G$9:G$26)</f>
        <v>214447.85475036231</v>
      </c>
      <c r="H369" s="8">
        <f>SUM(RetirementCost_Savings!H$9:H$26)</f>
        <v>218736.81184536952</v>
      </c>
      <c r="I369" s="8">
        <f>SUM(RetirementCost_Savings!I$9:I$26)-SUMIF(RetirementCost_Savings!$B$9:$B$26,"TY3",RetirementCost_Savings!I$9:I$26)-SUMIF(RetirementCost_Savings!$B$9:$B$26,"GR3",RetirementCost_Savings!I$9:I$26)-SUMIF(RetirementCost_Savings!$B$9:$B$26,"CR4",RetirementCost_Savings!I$9:I$26)</f>
        <v>205276.1226950358</v>
      </c>
      <c r="J369" s="8">
        <f>SUM(RetirementCost_Savings!J$9:J$26)-SUMIF(RetirementCost_Savings!$B$9:$B$26,"TY3",RetirementCost_Savings!J$9:J$26)-SUMIF(RetirementCost_Savings!$B$9:$B$26,"GR3",RetirementCost_Savings!J$9:J$26)-SUMIF(RetirementCost_Savings!$B$9:$B$26,"CR4",RetirementCost_Savings!J$9:J$26)</f>
        <v>209381.64514893651</v>
      </c>
      <c r="K369" s="8">
        <f>SUM(RetirementCost_Savings!K$9:K$26)-SUMIF(RetirementCost_Savings!$B$9:$B$26,"TY3",RetirementCost_Savings!K$9:K$26)-SUMIF(RetirementCost_Savings!$B$9:$B$26,"GR3",RetirementCost_Savings!K$9:K$26)-SUMIF(RetirementCost_Savings!$B$9:$B$26,"CR4",RetirementCost_Savings!K$9:K$26)</f>
        <v>213569.27805191523</v>
      </c>
      <c r="L369" s="8">
        <f>SUM(RetirementCost_Savings!L$9:L$26)-SUMIF(RetirementCost_Savings!$B$9:$B$26,"TY3",RetirementCost_Savings!L$9:L$26)-SUMIF(RetirementCost_Savings!$B$9:$B$26,"GR3",RetirementCost_Savings!L$9:L$26)-SUMIF(RetirementCost_Savings!$B$9:$B$26,"CR4",RetirementCost_Savings!L$9:L$26)</f>
        <v>217840.66361295359</v>
      </c>
      <c r="M369" s="8">
        <f>SUM(RetirementCost_Savings!M$9:M$26)-SUMIF(RetirementCost_Savings!$B$9:$B$26,"TY3",RetirementCost_Savings!M$9:M$26)-SUMIF(RetirementCost_Savings!$B$9:$B$26,"GR3",RetirementCost_Savings!M$9:M$26)-SUMIF(RetirementCost_Savings!$B$9:$B$26,"CR4",RetirementCost_Savings!M$9:M$26)</f>
        <v>222197.47688521264</v>
      </c>
      <c r="N369" s="8">
        <f>SUM(RetirementCost_Savings!N$9:N$26)-SUMIF(RetirementCost_Savings!$B$9:$B$26,"TY3",RetirementCost_Savings!N$9:N$26)-SUMIF(RetirementCost_Savings!$B$9:$B$26,"GR3",RetirementCost_Savings!N$9:N$26)-SUMIF(RetirementCost_Savings!$B$9:$B$26,"CR4",RetirementCost_Savings!N$9:N$26)</f>
        <v>226641.42642291688</v>
      </c>
      <c r="O369" s="8">
        <f>SUM(RetirementCost_Savings!O$9:O$26)-SUMIF(RetirementCost_Savings!$B$9:$B$26,"TY3",RetirementCost_Savings!O$9:O$26)-SUMIF(RetirementCost_Savings!$B$9:$B$26,"GR3",RetirementCost_Savings!O$9:O$26)-SUMIF(RetirementCost_Savings!$B$9:$B$26,"CR4",RetirementCost_Savings!O$9:O$26)</f>
        <v>231174.25495137527</v>
      </c>
      <c r="P369" s="8">
        <f>SUM(RetirementCost_Savings!P$9:P$26)-SUMIF(RetirementCost_Savings!$B$9:$B$26,"TY3",RetirementCost_Savings!P$9:P$26)-SUMIF(RetirementCost_Savings!$B$9:$B$26,"GR3",RetirementCost_Savings!P$9:P$26)-SUMIF(RetirementCost_Savings!$B$9:$B$26,"CR4",RetirementCost_Savings!P$9:P$26)</f>
        <v>235797.74005040282</v>
      </c>
      <c r="Q369" s="8">
        <f>SUM(RetirementCost_Savings!Q$9:Q$26)-SUMIF(RetirementCost_Savings!$B$9:$B$26,"TY3",RetirementCost_Savings!Q$9:Q$26)-SUMIF(RetirementCost_Savings!$B$9:$B$26,"GR3",RetirementCost_Savings!Q$9:Q$26)-SUMIF(RetirementCost_Savings!$B$9:$B$26,"CR4",RetirementCost_Savings!Q$9:Q$26)</f>
        <v>240513.69485141081</v>
      </c>
      <c r="R369" s="8">
        <f>SUM(RetirementCost_Savings!R$9:R$26)-SUMIF(RetirementCost_Savings!$B$9:$B$26,"TY3",RetirementCost_Savings!R$9:R$26)-SUMIF(RetirementCost_Savings!$B$9:$B$26,"GR3",RetirementCost_Savings!R$9:R$26)-SUMIF(RetirementCost_Savings!$B$9:$B$26,"CR4",RetirementCost_Savings!R$9:R$26)</f>
        <v>245323.96874843902</v>
      </c>
      <c r="S369" s="8">
        <f>SUM(RetirementCost_Savings!S$9:S$26)-SUMIF(RetirementCost_Savings!$B$9:$B$26,"TY3",RetirementCost_Savings!S$9:S$26)-SUMIF(RetirementCost_Savings!$B$9:$B$26,"GR3",RetirementCost_Savings!S$9:S$26)-SUMIF(RetirementCost_Savings!$B$9:$B$26,"CR4",RetirementCost_Savings!S$9:S$26)</f>
        <v>250230.4481234079</v>
      </c>
      <c r="T369" s="8">
        <f>SUM(RetirementCost_Savings!T$9:T$26)-SUMIF(RetirementCost_Savings!$B$9:$B$26,"TY3",RetirementCost_Savings!T$9:T$26)-SUMIF(RetirementCost_Savings!$B$9:$B$26,"GR3",RetirementCost_Savings!T$9:T$26)-SUMIF(RetirementCost_Savings!$B$9:$B$26,"CR4",RetirementCost_Savings!T$9:T$26)</f>
        <v>255235.057085876</v>
      </c>
      <c r="U369" s="8">
        <f>SUM(RetirementCost_Savings!U$9:U$26)-SUMIF(RetirementCost_Savings!$B$9:$B$26,"TY3",RetirementCost_Savings!U$9:U$26)-SUMIF(RetirementCost_Savings!$B$9:$B$26,"GR3",RetirementCost_Savings!U$9:U$26)-SUMIF(RetirementCost_Savings!$B$9:$B$26,"CR4",RetirementCost_Savings!U$9:U$26)</f>
        <v>260339.75822759359</v>
      </c>
      <c r="V369" s="8">
        <f>SUM(RetirementCost_Savings!V$9:V$26)-SUMIF(RetirementCost_Savings!$B$9:$B$26,"TY3",RetirementCost_Savings!V$9:V$26)-SUMIF(RetirementCost_Savings!$B$9:$B$26,"GR3",RetirementCost_Savings!V$9:V$26)-SUMIF(RetirementCost_Savings!$B$9:$B$26,"CR4",RetirementCost_Savings!V$9:V$26)</f>
        <v>265546.55339214543</v>
      </c>
      <c r="W369" s="8">
        <f>SUM(RetirementCost_Savings!W$9:W$26)-SUMIF(RetirementCost_Savings!$B$9:$B$26,"TY3",RetirementCost_Savings!W$9:W$26)-SUMIF(RetirementCost_Savings!$B$9:$B$26,"GR3",RetirementCost_Savings!W$9:W$26)-SUMIF(RetirementCost_Savings!$B$9:$B$26,"CR4",RetirementCost_Savings!W$9:W$26)</f>
        <v>270857.48445998831</v>
      </c>
      <c r="X369" s="8">
        <f>SUM(RetirementCost_Savings!X$9:X$26)-SUMIF(RetirementCost_Savings!$B$9:$B$26,"TY3",RetirementCost_Savings!X$9:X$26)-SUMIF(RetirementCost_Savings!$B$9:$B$26,"GR3",RetirementCost_Savings!X$9:X$26)-SUMIF(RetirementCost_Savings!$B$9:$B$26,"CR4",RetirementCost_Savings!X$9:X$26)</f>
        <v>276274.63414918812</v>
      </c>
      <c r="Y369" s="8">
        <f>SUM(RetirementCost_Savings!Y$9:Y$26)-SUMIF(RetirementCost_Savings!$B$9:$B$26,"TY3",RetirementCost_Savings!Y$9:Y$26)-SUMIF(RetirementCost_Savings!$B$9:$B$26,"GR3",RetirementCost_Savings!Y$9:Y$26)-SUMIF(RetirementCost_Savings!$B$9:$B$26,"CR4",RetirementCost_Savings!Y$9:Y$26)</f>
        <v>281800.12683217175</v>
      </c>
      <c r="Z369" s="8">
        <f>SUM(RetirementCost_Savings!Z$9:Z$26)-SUMIF(RetirementCost_Savings!$B$9:$B$26,"TY3",RetirementCost_Savings!Z$9:Z$26)-SUMIF(RetirementCost_Savings!$B$9:$B$26,"GR3",RetirementCost_Savings!Z$9:Z$26)-SUMIF(RetirementCost_Savings!$B$9:$B$26,"CR4",RetirementCost_Savings!Z$9:Z$26)</f>
        <v>287436.12936881522</v>
      </c>
      <c r="AA369" s="8">
        <f>SUM(RetirementCost_Savings!AA$9:AA$26)-SUMIF(RetirementCost_Savings!$B$9:$B$26,"TY3",RetirementCost_Savings!AA$9:AA$26)-SUMIF(RetirementCost_Savings!$B$9:$B$26,"GR3",RetirementCost_Savings!AA$9:AA$26)-SUMIF(RetirementCost_Savings!$B$9:$B$26,"CR4",RetirementCost_Savings!AA$9:AA$26)</f>
        <v>293184.85195619165</v>
      </c>
      <c r="AB369" s="8">
        <f>SUM(RetirementCost_Savings!AB$9:AB$26)-SUMIF(RetirementCost_Savings!$B$9:$B$26,"TY3",RetirementCost_Savings!AB$9:AB$26)-SUMIF(RetirementCost_Savings!$B$9:$B$26,"GR3",RetirementCost_Savings!AB$9:AB$26)-SUMIF(RetirementCost_Savings!$B$9:$B$26,"CR4",RetirementCost_Savings!AB$9:AB$26)</f>
        <v>299048.54899531545</v>
      </c>
      <c r="AC369" s="8">
        <f>SUM(RetirementCost_Savings!AC$9:AC$26)-SUMIF(RetirementCost_Savings!$B$9:$B$26,"TY3",RetirementCost_Savings!AC$9:AC$26)-SUMIF(RetirementCost_Savings!$B$9:$B$26,"GR3",RetirementCost_Savings!AC$9:AC$26)-SUMIF(RetirementCost_Savings!$B$9:$B$26,"CR4",RetirementCost_Savings!AC$9:AC$26)</f>
        <v>305029.51997522177</v>
      </c>
      <c r="AD369" s="8">
        <f>SUM(RetirementCost_Savings!AD$9:AD$26)-SUMIF(RetirementCost_Savings!$B$9:$B$26,"TY3",RetirementCost_Savings!AD$9:AD$26)-SUMIF(RetirementCost_Savings!$B$9:$B$26,"GR3",RetirementCost_Savings!AD$9:AD$26)-SUMIF(RetirementCost_Savings!$B$9:$B$26,"CR4",RetirementCost_Savings!AD$9:AD$26)</f>
        <v>311130.11037472612</v>
      </c>
      <c r="AE369" s="8">
        <f>SUM(RetirementCost_Savings!AE$9:AE$26)-SUMIF(RetirementCost_Savings!$B$9:$B$26,"TY3",RetirementCost_Savings!AE$9:AE$26)-SUMIF(RetirementCost_Savings!$B$9:$B$26,"GR3",RetirementCost_Savings!AE$9:AE$26)-SUMIF(RetirementCost_Savings!$B$9:$B$26,"CR4",RetirementCost_Savings!AE$9:AE$26)</f>
        <v>317352.71258222073</v>
      </c>
      <c r="AF369" s="8">
        <f>SUM(RetirementCost_Savings!AF$9:AF$26)-SUMIF(RetirementCost_Savings!$B$9:$B$26,"TY3",RetirementCost_Savings!AF$9:AF$26)-SUMIF(RetirementCost_Savings!$B$9:$B$26,"GR3",RetirementCost_Savings!AF$9:AF$26)-SUMIF(RetirementCost_Savings!$B$9:$B$26,"CR4",RetirementCost_Savings!AF$9:AF$26)</f>
        <v>323699.76683386508</v>
      </c>
      <c r="AG369" s="8">
        <f>SUM(RetirementCost_Savings!AG$9:AG$26)-SUMIF(RetirementCost_Savings!$B$9:$B$26,"TY3",RetirementCost_Savings!AG$9:AG$26)-SUMIF(RetirementCost_Savings!$B$9:$B$26,"GR3",RetirementCost_Savings!AG$9:AG$26)-SUMIF(RetirementCost_Savings!$B$9:$B$26,"CR4",RetirementCost_Savings!AG$9:AG$26)</f>
        <v>330173.76217054232</v>
      </c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</row>
    <row r="370" spans="2:71" x14ac:dyDescent="0.3">
      <c r="B370" s="24" t="str">
        <f t="shared" si="241"/>
        <v>Retire TY GR3 CR4 and CR6</v>
      </c>
      <c r="C370" s="23">
        <f t="shared" si="240"/>
        <v>3104.2290319884537</v>
      </c>
      <c r="D370" s="8">
        <f>SUM(RetirementCost_Savings!D$9:D$26)</f>
        <v>214901.13817812657</v>
      </c>
      <c r="E370" s="8">
        <f>SUM(RetirementCost_Savings!E$9:E$26)</f>
        <v>219006.52434122365</v>
      </c>
      <c r="F370" s="8">
        <f>SUM(RetirementCost_Savings!F$9:F$26)</f>
        <v>210242.99485329635</v>
      </c>
      <c r="G370" s="8">
        <f>SUM(RetirementCost_Savings!G$9:G$26)</f>
        <v>214447.85475036231</v>
      </c>
      <c r="H370" s="8">
        <f>SUM(RetirementCost_Savings!H$9:H$26)</f>
        <v>218736.81184536952</v>
      </c>
      <c r="I370" s="8">
        <f>SUM(RetirementCost_Savings!I$9:I$26)-SUMIF(RetirementCost_Savings!$B$9:$B$26,"TY3",RetirementCost_Savings!I$9:I$26)-SUMIF(RetirementCost_Savings!$B$9:$B$26,"GR3",RetirementCost_Savings!I$9:I$26)-SUMIF(RetirementCost_Savings!$B$9:$B$26,"CR4",RetirementCost_Savings!I$9:I$26)-SUMIF(RetirementCost_Savings!$B$9:$B$26,"CR6",RetirementCost_Savings!I$9:I$26)</f>
        <v>194480.75929974121</v>
      </c>
      <c r="J370" s="8">
        <f>SUM(RetirementCost_Savings!J$9:J$26)-SUMIF(RetirementCost_Savings!$B$9:$B$26,"TY3",RetirementCost_Savings!J$9:J$26)-SUMIF(RetirementCost_Savings!$B$9:$B$26,"GR3",RetirementCost_Savings!J$9:J$26)-SUMIF(RetirementCost_Savings!$B$9:$B$26,"CR4",RetirementCost_Savings!J$9:J$26)-SUMIF(RetirementCost_Savings!$B$9:$B$26,"CR6",RetirementCost_Savings!J$9:J$26)</f>
        <v>198370.37448573604</v>
      </c>
      <c r="K370" s="8">
        <f>SUM(RetirementCost_Savings!K$9:K$26)-SUMIF(RetirementCost_Savings!$B$9:$B$26,"TY3",RetirementCost_Savings!K$9:K$26)-SUMIF(RetirementCost_Savings!$B$9:$B$26,"GR3",RetirementCost_Savings!K$9:K$26)-SUMIF(RetirementCost_Savings!$B$9:$B$26,"CR4",RetirementCost_Savings!K$9:K$26)-SUMIF(RetirementCost_Savings!$B$9:$B$26,"CR6",RetirementCost_Savings!K$9:K$26)</f>
        <v>202337.78197545075</v>
      </c>
      <c r="L370" s="8">
        <f>SUM(RetirementCost_Savings!L$9:L$26)-SUMIF(RetirementCost_Savings!$B$9:$B$26,"TY3",RetirementCost_Savings!L$9:L$26)-SUMIF(RetirementCost_Savings!$B$9:$B$26,"GR3",RetirementCost_Savings!L$9:L$26)-SUMIF(RetirementCost_Savings!$B$9:$B$26,"CR4",RetirementCost_Savings!L$9:L$26)-SUMIF(RetirementCost_Savings!$B$9:$B$26,"CR6",RetirementCost_Savings!L$9:L$26)</f>
        <v>206384.53761495982</v>
      </c>
      <c r="M370" s="8">
        <f>SUM(RetirementCost_Savings!M$9:M$26)-SUMIF(RetirementCost_Savings!$B$9:$B$26,"TY3",RetirementCost_Savings!M$9:M$26)-SUMIF(RetirementCost_Savings!$B$9:$B$26,"GR3",RetirementCost_Savings!M$9:M$26)-SUMIF(RetirementCost_Savings!$B$9:$B$26,"CR4",RetirementCost_Savings!M$9:M$26)-SUMIF(RetirementCost_Savings!$B$9:$B$26,"CR6",RetirementCost_Savings!M$9:M$26)</f>
        <v>210512.228367259</v>
      </c>
      <c r="N370" s="8">
        <f>SUM(RetirementCost_Savings!N$9:N$26)-SUMIF(RetirementCost_Savings!$B$9:$B$26,"TY3",RetirementCost_Savings!N$9:N$26)-SUMIF(RetirementCost_Savings!$B$9:$B$26,"GR3",RetirementCost_Savings!N$9:N$26)-SUMIF(RetirementCost_Savings!$B$9:$B$26,"CR4",RetirementCost_Savings!N$9:N$26)-SUMIF(RetirementCost_Savings!$B$9:$B$26,"CR6",RetirementCost_Savings!N$9:N$26)</f>
        <v>214722.47293460416</v>
      </c>
      <c r="O370" s="8">
        <f>SUM(RetirementCost_Savings!O$9:O$26)-SUMIF(RetirementCost_Savings!$B$9:$B$26,"TY3",RetirementCost_Savings!O$9:O$26)-SUMIF(RetirementCost_Savings!$B$9:$B$26,"GR3",RetirementCost_Savings!O$9:O$26)-SUMIF(RetirementCost_Savings!$B$9:$B$26,"CR4",RetirementCost_Savings!O$9:O$26)-SUMIF(RetirementCost_Savings!$B$9:$B$26,"CR6",RetirementCost_Savings!O$9:O$26)</f>
        <v>219016.92239329629</v>
      </c>
      <c r="P370" s="8">
        <f>SUM(RetirementCost_Savings!P$9:P$26)-SUMIF(RetirementCost_Savings!$B$9:$B$26,"TY3",RetirementCost_Savings!P$9:P$26)-SUMIF(RetirementCost_Savings!$B$9:$B$26,"GR3",RetirementCost_Savings!P$9:P$26)-SUMIF(RetirementCost_Savings!$B$9:$B$26,"CR4",RetirementCost_Savings!P$9:P$26)-SUMIF(RetirementCost_Savings!$B$9:$B$26,"CR6",RetirementCost_Savings!P$9:P$26)</f>
        <v>223397.26084116226</v>
      </c>
      <c r="Q370" s="8">
        <f>SUM(RetirementCost_Savings!Q$9:Q$26)-SUMIF(RetirementCost_Savings!$B$9:$B$26,"TY3",RetirementCost_Savings!Q$9:Q$26)-SUMIF(RetirementCost_Savings!$B$9:$B$26,"GR3",RetirementCost_Savings!Q$9:Q$26)-SUMIF(RetirementCost_Savings!$B$9:$B$26,"CR4",RetirementCost_Savings!Q$9:Q$26)-SUMIF(RetirementCost_Savings!$B$9:$B$26,"CR6",RetirementCost_Savings!Q$9:Q$26)</f>
        <v>227865.20605798543</v>
      </c>
      <c r="R370" s="8">
        <f>SUM(RetirementCost_Savings!R$9:R$26)-SUMIF(RetirementCost_Savings!$B$9:$B$26,"TY3",RetirementCost_Savings!R$9:R$26)-SUMIF(RetirementCost_Savings!$B$9:$B$26,"GR3",RetirementCost_Savings!R$9:R$26)-SUMIF(RetirementCost_Savings!$B$9:$B$26,"CR4",RetirementCost_Savings!R$9:R$26)-SUMIF(RetirementCost_Savings!$B$9:$B$26,"CR6",RetirementCost_Savings!R$9:R$26)</f>
        <v>232422.51017914515</v>
      </c>
      <c r="S370" s="8">
        <f>SUM(RetirementCost_Savings!S$9:S$26)-SUMIF(RetirementCost_Savings!$B$9:$B$26,"TY3",RetirementCost_Savings!S$9:S$26)-SUMIF(RetirementCost_Savings!$B$9:$B$26,"GR3",RetirementCost_Savings!S$9:S$26)-SUMIF(RetirementCost_Savings!$B$9:$B$26,"CR4",RetirementCost_Savings!S$9:S$26)-SUMIF(RetirementCost_Savings!$B$9:$B$26,"CR6",RetirementCost_Savings!S$9:S$26)</f>
        <v>237070.96038272814</v>
      </c>
      <c r="T370" s="8">
        <f>SUM(RetirementCost_Savings!T$9:T$26)-SUMIF(RetirementCost_Savings!$B$9:$B$26,"TY3",RetirementCost_Savings!T$9:T$26)-SUMIF(RetirementCost_Savings!$B$9:$B$26,"GR3",RetirementCost_Savings!T$9:T$26)-SUMIF(RetirementCost_Savings!$B$9:$B$26,"CR4",RetirementCost_Savings!T$9:T$26)-SUMIF(RetirementCost_Savings!$B$9:$B$26,"CR6",RetirementCost_Savings!T$9:T$26)</f>
        <v>241812.37959038265</v>
      </c>
      <c r="U370" s="8">
        <f>SUM(RetirementCost_Savings!U$9:U$26)-SUMIF(RetirementCost_Savings!$B$9:$B$26,"TY3",RetirementCost_Savings!U$9:U$26)-SUMIF(RetirementCost_Savings!$B$9:$B$26,"GR3",RetirementCost_Savings!U$9:U$26)-SUMIF(RetirementCost_Savings!$B$9:$B$26,"CR4",RetirementCost_Savings!U$9:U$26)-SUMIF(RetirementCost_Savings!$B$9:$B$26,"CR6",RetirementCost_Savings!U$9:U$26)</f>
        <v>246648.62718219036</v>
      </c>
      <c r="V370" s="8">
        <f>SUM(RetirementCost_Savings!V$9:V$26)-SUMIF(RetirementCost_Savings!$B$9:$B$26,"TY3",RetirementCost_Savings!V$9:V$26)-SUMIF(RetirementCost_Savings!$B$9:$B$26,"GR3",RetirementCost_Savings!V$9:V$26)-SUMIF(RetirementCost_Savings!$B$9:$B$26,"CR4",RetirementCost_Savings!V$9:V$26)-SUMIF(RetirementCost_Savings!$B$9:$B$26,"CR6",RetirementCost_Savings!V$9:V$26)</f>
        <v>251581.59972583415</v>
      </c>
      <c r="W370" s="8">
        <f>SUM(RetirementCost_Savings!W$9:W$26)-SUMIF(RetirementCost_Savings!$B$9:$B$26,"TY3",RetirementCost_Savings!W$9:W$26)-SUMIF(RetirementCost_Savings!$B$9:$B$26,"GR3",RetirementCost_Savings!W$9:W$26)-SUMIF(RetirementCost_Savings!$B$9:$B$26,"CR4",RetirementCost_Savings!W$9:W$26)-SUMIF(RetirementCost_Savings!$B$9:$B$26,"CR6",RetirementCost_Savings!W$9:W$26)</f>
        <v>256613.2317203508</v>
      </c>
      <c r="X370" s="8">
        <f>SUM(RetirementCost_Savings!X$9:X$26)-SUMIF(RetirementCost_Savings!$B$9:$B$26,"TY3",RetirementCost_Savings!X$9:X$26)-SUMIF(RetirementCost_Savings!$B$9:$B$26,"GR3",RetirementCost_Savings!X$9:X$26)-SUMIF(RetirementCost_Savings!$B$9:$B$26,"CR4",RetirementCost_Savings!X$9:X$26)-SUMIF(RetirementCost_Savings!$B$9:$B$26,"CR6",RetirementCost_Savings!X$9:X$26)</f>
        <v>261745.49635475784</v>
      </c>
      <c r="Y370" s="8">
        <f>SUM(RetirementCost_Savings!Y$9:Y$26)-SUMIF(RetirementCost_Savings!$B$9:$B$26,"TY3",RetirementCost_Savings!Y$9:Y$26)-SUMIF(RetirementCost_Savings!$B$9:$B$26,"GR3",RetirementCost_Savings!Y$9:Y$26)-SUMIF(RetirementCost_Savings!$B$9:$B$26,"CR4",RetirementCost_Savings!Y$9:Y$26)-SUMIF(RetirementCost_Savings!$B$9:$B$26,"CR6",RetirementCost_Savings!Y$9:Y$26)</f>
        <v>266980.40628185286</v>
      </c>
      <c r="Z370" s="8">
        <f>SUM(RetirementCost_Savings!Z$9:Z$26)-SUMIF(RetirementCost_Savings!$B$9:$B$26,"TY3",RetirementCost_Savings!Z$9:Z$26)-SUMIF(RetirementCost_Savings!$B$9:$B$26,"GR3",RetirementCost_Savings!Z$9:Z$26)-SUMIF(RetirementCost_Savings!$B$9:$B$26,"CR4",RetirementCost_Savings!Z$9:Z$26)-SUMIF(RetirementCost_Savings!$B$9:$B$26,"CR6",RetirementCost_Savings!Z$9:Z$26)</f>
        <v>272320.01440748997</v>
      </c>
      <c r="AA370" s="8">
        <f>SUM(RetirementCost_Savings!AA$9:AA$26)-SUMIF(RetirementCost_Savings!$B$9:$B$26,"TY3",RetirementCost_Savings!AA$9:AA$26)-SUMIF(RetirementCost_Savings!$B$9:$B$26,"GR3",RetirementCost_Savings!AA$9:AA$26)-SUMIF(RetirementCost_Savings!$B$9:$B$26,"CR4",RetirementCost_Savings!AA$9:AA$26)-SUMIF(RetirementCost_Savings!$B$9:$B$26,"CR6",RetirementCost_Savings!AA$9:AA$26)</f>
        <v>277766.41469563986</v>
      </c>
      <c r="AB370" s="8">
        <f>SUM(RetirementCost_Savings!AB$9:AB$26)-SUMIF(RetirementCost_Savings!$B$9:$B$26,"TY3",RetirementCost_Savings!AB$9:AB$26)-SUMIF(RetirementCost_Savings!$B$9:$B$26,"GR3",RetirementCost_Savings!AB$9:AB$26)-SUMIF(RetirementCost_Savings!$B$9:$B$26,"CR4",RetirementCost_Savings!AB$9:AB$26)-SUMIF(RetirementCost_Savings!$B$9:$B$26,"CR6",RetirementCost_Savings!AB$9:AB$26)</f>
        <v>283321.74298955267</v>
      </c>
      <c r="AC370" s="8">
        <f>SUM(RetirementCost_Savings!AC$9:AC$26)-SUMIF(RetirementCost_Savings!$B$9:$B$26,"TY3",RetirementCost_Savings!AC$9:AC$26)-SUMIF(RetirementCost_Savings!$B$9:$B$26,"GR3",RetirementCost_Savings!AC$9:AC$26)-SUMIF(RetirementCost_Savings!$B$9:$B$26,"CR4",RetirementCost_Savings!AC$9:AC$26)-SUMIF(RetirementCost_Savings!$B$9:$B$26,"CR6",RetirementCost_Savings!AC$9:AC$26)</f>
        <v>288988.17784934375</v>
      </c>
      <c r="AD370" s="8">
        <f>SUM(RetirementCost_Savings!AD$9:AD$26)-SUMIF(RetirementCost_Savings!$B$9:$B$26,"TY3",RetirementCost_Savings!AD$9:AD$26)-SUMIF(RetirementCost_Savings!$B$9:$B$26,"GR3",RetirementCost_Savings!AD$9:AD$26)-SUMIF(RetirementCost_Savings!$B$9:$B$26,"CR4",RetirementCost_Savings!AD$9:AD$26)-SUMIF(RetirementCost_Savings!$B$9:$B$26,"CR6",RetirementCost_Savings!AD$9:AD$26)</f>
        <v>294767.9414063305</v>
      </c>
      <c r="AE370" s="8">
        <f>SUM(RetirementCost_Savings!AE$9:AE$26)-SUMIF(RetirementCost_Savings!$B$9:$B$26,"TY3",RetirementCost_Savings!AE$9:AE$26)-SUMIF(RetirementCost_Savings!$B$9:$B$26,"GR3",RetirementCost_Savings!AE$9:AE$26)-SUMIF(RetirementCost_Savings!$B$9:$B$26,"CR4",RetirementCost_Savings!AE$9:AE$26)-SUMIF(RetirementCost_Savings!$B$9:$B$26,"CR6",RetirementCost_Savings!AE$9:AE$26)</f>
        <v>300663.30023445719</v>
      </c>
      <c r="AF370" s="8">
        <f>SUM(RetirementCost_Savings!AF$9:AF$26)-SUMIF(RetirementCost_Savings!$B$9:$B$26,"TY3",RetirementCost_Savings!AF$9:AF$26)-SUMIF(RetirementCost_Savings!$B$9:$B$26,"GR3",RetirementCost_Savings!AF$9:AF$26)-SUMIF(RetirementCost_Savings!$B$9:$B$26,"CR4",RetirementCost_Savings!AF$9:AF$26)-SUMIF(RetirementCost_Savings!$B$9:$B$26,"CR6",RetirementCost_Savings!AF$9:AF$26)</f>
        <v>306676.56623914628</v>
      </c>
      <c r="AG370" s="8">
        <f>SUM(RetirementCost_Savings!AG$9:AG$26)-SUMIF(RetirementCost_Savings!$B$9:$B$26,"TY3",RetirementCost_Savings!AG$9:AG$26)-SUMIF(RetirementCost_Savings!$B$9:$B$26,"GR3",RetirementCost_Savings!AG$9:AG$26)-SUMIF(RetirementCost_Savings!$B$9:$B$26,"CR4",RetirementCost_Savings!AG$9:AG$26)-SUMIF(RetirementCost_Savings!$B$9:$B$26,"CR6",RetirementCost_Savings!AG$9:AG$26)</f>
        <v>312810.09756392916</v>
      </c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</row>
    <row r="371" spans="2:71" x14ac:dyDescent="0.3">
      <c r="B371" s="24" t="str">
        <f t="shared" si="241"/>
        <v>Retire TY GR3 CR4 CR6 and BR1-2</v>
      </c>
      <c r="C371" s="23">
        <f t="shared" si="240"/>
        <v>2972.3114187120013</v>
      </c>
      <c r="D371" s="8">
        <f>SUM(RetirementCost_Savings!D$9:D$26)</f>
        <v>214901.13817812657</v>
      </c>
      <c r="E371" s="8">
        <f>SUM(RetirementCost_Savings!E$9:E$26)</f>
        <v>219006.52434122365</v>
      </c>
      <c r="F371" s="8">
        <f>SUM(RetirementCost_Savings!F$9:F$26)</f>
        <v>210242.99485329635</v>
      </c>
      <c r="G371" s="8">
        <f>SUM(RetirementCost_Savings!G$9:G$26)</f>
        <v>214447.85475036231</v>
      </c>
      <c r="H371" s="8">
        <f>SUM(RetirementCost_Savings!H$9:H$26)</f>
        <v>218736.81184536952</v>
      </c>
      <c r="I371" s="8">
        <f>SUM(RetirementCost_Savings!I$9:I$26)-SUMIF(RetirementCost_Savings!$B$9:$B$26,"TY3",RetirementCost_Savings!I$9:I$26)-SUMIF(RetirementCost_Savings!$B$9:$B$26,"GR3",RetirementCost_Savings!I$9:I$26)-SUMIF(RetirementCost_Savings!$B$9:$B$26,"CR4",RetirementCost_Savings!I$9:I$26)-SUMIF(RetirementCost_Savings!$B$9:$B$26,"CR6",RetirementCost_Savings!I$9:I$26)-SUMIF(RetirementCost_Savings!$B$9:$B$26,"BR1",RetirementCost_Savings!I$9:I$26)-SUMIF(RetirementCost_Savings!$B$9:$B$26,"BR2",RetirementCost_Savings!I$9:I$26)</f>
        <v>182571.70342477941</v>
      </c>
      <c r="J371" s="8">
        <f>SUM(RetirementCost_Savings!J$9:J$26)-SUMIF(RetirementCost_Savings!$B$9:$B$26,"TY3",RetirementCost_Savings!J$9:J$26)-SUMIF(RetirementCost_Savings!$B$9:$B$26,"GR3",RetirementCost_Savings!J$9:J$26)-SUMIF(RetirementCost_Savings!$B$9:$B$26,"CR4",RetirementCost_Savings!J$9:J$26)-SUMIF(RetirementCost_Savings!$B$9:$B$26,"CR6",RetirementCost_Savings!J$9:J$26)-SUMIF(RetirementCost_Savings!$B$9:$B$26,"BR1",RetirementCost_Savings!J$9:J$26)-SUMIF(RetirementCost_Savings!$B$9:$B$26,"BR2",RetirementCost_Savings!J$9:J$26)</f>
        <v>186223.13749327499</v>
      </c>
      <c r="K371" s="8">
        <f>SUM(RetirementCost_Savings!K$9:K$26)-SUMIF(RetirementCost_Savings!$B$9:$B$26,"TY3",RetirementCost_Savings!K$9:K$26)-SUMIF(RetirementCost_Savings!$B$9:$B$26,"GR3",RetirementCost_Savings!K$9:K$26)-SUMIF(RetirementCost_Savings!$B$9:$B$26,"CR4",RetirementCost_Savings!K$9:K$26)-SUMIF(RetirementCost_Savings!$B$9:$B$26,"CR6",RetirementCost_Savings!K$9:K$26)-SUMIF(RetirementCost_Savings!$B$9:$B$26,"BR1",RetirementCost_Savings!K$9:K$26)-SUMIF(RetirementCost_Savings!$B$9:$B$26,"BR2",RetirementCost_Savings!K$9:K$26)</f>
        <v>189947.60024314048</v>
      </c>
      <c r="L371" s="8">
        <f>SUM(RetirementCost_Savings!L$9:L$26)-SUMIF(RetirementCost_Savings!$B$9:$B$26,"TY3",RetirementCost_Savings!L$9:L$26)-SUMIF(RetirementCost_Savings!$B$9:$B$26,"GR3",RetirementCost_Savings!L$9:L$26)-SUMIF(RetirementCost_Savings!$B$9:$B$26,"CR4",RetirementCost_Savings!L$9:L$26)-SUMIF(RetirementCost_Savings!$B$9:$B$26,"CR6",RetirementCost_Savings!L$9:L$26)-SUMIF(RetirementCost_Savings!$B$9:$B$26,"BR1",RetirementCost_Savings!L$9:L$26)-SUMIF(RetirementCost_Savings!$B$9:$B$26,"BR2",RetirementCost_Savings!L$9:L$26)</f>
        <v>193746.55224800334</v>
      </c>
      <c r="M371" s="8">
        <f>SUM(RetirementCost_Savings!M$9:M$26)-SUMIF(RetirementCost_Savings!$B$9:$B$26,"TY3",RetirementCost_Savings!M$9:M$26)-SUMIF(RetirementCost_Savings!$B$9:$B$26,"GR3",RetirementCost_Savings!M$9:M$26)-SUMIF(RetirementCost_Savings!$B$9:$B$26,"CR4",RetirementCost_Savings!M$9:M$26)-SUMIF(RetirementCost_Savings!$B$9:$B$26,"CR6",RetirementCost_Savings!M$9:M$26)-SUMIF(RetirementCost_Savings!$B$9:$B$26,"BR1",RetirementCost_Savings!M$9:M$26)-SUMIF(RetirementCost_Savings!$B$9:$B$26,"BR2",RetirementCost_Savings!M$9:M$26)</f>
        <v>197621.48329296341</v>
      </c>
      <c r="N371" s="8">
        <f>SUM(RetirementCost_Savings!N$9:N$26)-SUMIF(RetirementCost_Savings!$B$9:$B$26,"TY3",RetirementCost_Savings!N$9:N$26)-SUMIF(RetirementCost_Savings!$B$9:$B$26,"GR3",RetirementCost_Savings!N$9:N$26)-SUMIF(RetirementCost_Savings!$B$9:$B$26,"CR4",RetirementCost_Savings!N$9:N$26)-SUMIF(RetirementCost_Savings!$B$9:$B$26,"CR6",RetirementCost_Savings!N$9:N$26)-SUMIF(RetirementCost_Savings!$B$9:$B$26,"BR1",RetirementCost_Savings!N$9:N$26)-SUMIF(RetirementCost_Savings!$B$9:$B$26,"BR2",RetirementCost_Savings!N$9:N$26)</f>
        <v>201573.91295882265</v>
      </c>
      <c r="O371" s="8">
        <f>SUM(RetirementCost_Savings!O$9:O$26)-SUMIF(RetirementCost_Savings!$B$9:$B$26,"TY3",RetirementCost_Savings!O$9:O$26)-SUMIF(RetirementCost_Savings!$B$9:$B$26,"GR3",RetirementCost_Savings!O$9:O$26)-SUMIF(RetirementCost_Savings!$B$9:$B$26,"CR4",RetirementCost_Savings!O$9:O$26)-SUMIF(RetirementCost_Savings!$B$9:$B$26,"CR6",RetirementCost_Savings!O$9:O$26)-SUMIF(RetirementCost_Savings!$B$9:$B$26,"BR1",RetirementCost_Savings!O$9:O$26)-SUMIF(RetirementCost_Savings!$B$9:$B$26,"BR2",RetirementCost_Savings!O$9:O$26)</f>
        <v>205605.39121799913</v>
      </c>
      <c r="P371" s="8">
        <f>SUM(RetirementCost_Savings!P$9:P$26)-SUMIF(RetirementCost_Savings!$B$9:$B$26,"TY3",RetirementCost_Savings!P$9:P$26)-SUMIF(RetirementCost_Savings!$B$9:$B$26,"GR3",RetirementCost_Savings!P$9:P$26)-SUMIF(RetirementCost_Savings!$B$9:$B$26,"CR4",RetirementCost_Savings!P$9:P$26)-SUMIF(RetirementCost_Savings!$B$9:$B$26,"CR6",RetirementCost_Savings!P$9:P$26)-SUMIF(RetirementCost_Savings!$B$9:$B$26,"BR1",RetirementCost_Savings!P$9:P$26)-SUMIF(RetirementCost_Savings!$B$9:$B$26,"BR2",RetirementCost_Savings!P$9:P$26)</f>
        <v>209717.49904235918</v>
      </c>
      <c r="Q371" s="8">
        <f>SUM(RetirementCost_Savings!Q$9:Q$26)-SUMIF(RetirementCost_Savings!$B$9:$B$26,"TY3",RetirementCost_Savings!Q$9:Q$26)-SUMIF(RetirementCost_Savings!$B$9:$B$26,"GR3",RetirementCost_Savings!Q$9:Q$26)-SUMIF(RetirementCost_Savings!$B$9:$B$26,"CR4",RetirementCost_Savings!Q$9:Q$26)-SUMIF(RetirementCost_Savings!$B$9:$B$26,"CR6",RetirementCost_Savings!Q$9:Q$26)-SUMIF(RetirementCost_Savings!$B$9:$B$26,"BR1",RetirementCost_Savings!Q$9:Q$26)-SUMIF(RetirementCost_Savings!$B$9:$B$26,"BR2",RetirementCost_Savings!Q$9:Q$26)</f>
        <v>213911.84902320628</v>
      </c>
      <c r="R371" s="8">
        <f>SUM(RetirementCost_Savings!R$9:R$26)-SUMIF(RetirementCost_Savings!$B$9:$B$26,"TY3",RetirementCost_Savings!R$9:R$26)-SUMIF(RetirementCost_Savings!$B$9:$B$26,"GR3",RetirementCost_Savings!R$9:R$26)-SUMIF(RetirementCost_Savings!$B$9:$B$26,"CR4",RetirementCost_Savings!R$9:R$26)-SUMIF(RetirementCost_Savings!$B$9:$B$26,"CR6",RetirementCost_Savings!R$9:R$26)-SUMIF(RetirementCost_Savings!$B$9:$B$26,"BR1",RetirementCost_Savings!R$9:R$26)-SUMIF(RetirementCost_Savings!$B$9:$B$26,"BR2",RetirementCost_Savings!R$9:R$26)</f>
        <v>218190.08600367041</v>
      </c>
      <c r="S371" s="8">
        <f>SUM(RetirementCost_Savings!S$9:S$26)-SUMIF(RetirementCost_Savings!$B$9:$B$26,"TY3",RetirementCost_Savings!S$9:S$26)-SUMIF(RetirementCost_Savings!$B$9:$B$26,"GR3",RetirementCost_Savings!S$9:S$26)-SUMIF(RetirementCost_Savings!$B$9:$B$26,"CR4",RetirementCost_Savings!S$9:S$26)-SUMIF(RetirementCost_Savings!$B$9:$B$26,"CR6",RetirementCost_Savings!S$9:S$26)-SUMIF(RetirementCost_Savings!$B$9:$B$26,"BR1",RetirementCost_Savings!S$9:S$26)-SUMIF(RetirementCost_Savings!$B$9:$B$26,"BR2",RetirementCost_Savings!S$9:S$26)</f>
        <v>222553.88772374392</v>
      </c>
      <c r="T371" s="8">
        <f>SUM(RetirementCost_Savings!T$9:T$26)-SUMIF(RetirementCost_Savings!$B$9:$B$26,"TY3",RetirementCost_Savings!T$9:T$26)-SUMIF(RetirementCost_Savings!$B$9:$B$26,"GR3",RetirementCost_Savings!T$9:T$26)-SUMIF(RetirementCost_Savings!$B$9:$B$26,"CR4",RetirementCost_Savings!T$9:T$26)-SUMIF(RetirementCost_Savings!$B$9:$B$26,"CR6",RetirementCost_Savings!T$9:T$26)-SUMIF(RetirementCost_Savings!$B$9:$B$26,"BR1",RetirementCost_Savings!T$9:T$26)-SUMIF(RetirementCost_Savings!$B$9:$B$26,"BR2",RetirementCost_Savings!T$9:T$26)</f>
        <v>227004.96547821874</v>
      </c>
      <c r="U371" s="8">
        <f>SUM(RetirementCost_Savings!U$9:U$26)-SUMIF(RetirementCost_Savings!$B$9:$B$26,"TY3",RetirementCost_Savings!U$9:U$26)-SUMIF(RetirementCost_Savings!$B$9:$B$26,"GR3",RetirementCost_Savings!U$9:U$26)-SUMIF(RetirementCost_Savings!$B$9:$B$26,"CR4",RetirementCost_Savings!U$9:U$26)-SUMIF(RetirementCost_Savings!$B$9:$B$26,"CR6",RetirementCost_Savings!U$9:U$26)-SUMIF(RetirementCost_Savings!$B$9:$B$26,"BR1",RetirementCost_Savings!U$9:U$26)-SUMIF(RetirementCost_Savings!$B$9:$B$26,"BR2",RetirementCost_Savings!U$9:U$26)</f>
        <v>231545.06478778317</v>
      </c>
      <c r="V371" s="8">
        <f>SUM(RetirementCost_Savings!V$9:V$26)-SUMIF(RetirementCost_Savings!$B$9:$B$26,"TY3",RetirementCost_Savings!V$9:V$26)-SUMIF(RetirementCost_Savings!$B$9:$B$26,"GR3",RetirementCost_Savings!V$9:V$26)-SUMIF(RetirementCost_Savings!$B$9:$B$26,"CR4",RetirementCost_Savings!V$9:V$26)-SUMIF(RetirementCost_Savings!$B$9:$B$26,"CR6",RetirementCost_Savings!V$9:V$26)-SUMIF(RetirementCost_Savings!$B$9:$B$26,"BR1",RetirementCost_Savings!V$9:V$26)-SUMIF(RetirementCost_Savings!$B$9:$B$26,"BR2",RetirementCost_Savings!V$9:V$26)</f>
        <v>236175.96608353881</v>
      </c>
      <c r="W371" s="8">
        <f>SUM(RetirementCost_Savings!W$9:W$26)-SUMIF(RetirementCost_Savings!$B$9:$B$26,"TY3",RetirementCost_Savings!W$9:W$26)-SUMIF(RetirementCost_Savings!$B$9:$B$26,"GR3",RetirementCost_Savings!W$9:W$26)-SUMIF(RetirementCost_Savings!$B$9:$B$26,"CR4",RetirementCost_Savings!W$9:W$26)-SUMIF(RetirementCost_Savings!$B$9:$B$26,"CR6",RetirementCost_Savings!W$9:W$26)-SUMIF(RetirementCost_Savings!$B$9:$B$26,"BR1",RetirementCost_Savings!W$9:W$26)-SUMIF(RetirementCost_Savings!$B$9:$B$26,"BR2",RetirementCost_Savings!W$9:W$26)</f>
        <v>240899.48540520956</v>
      </c>
      <c r="X371" s="8">
        <f>SUM(RetirementCost_Savings!X$9:X$26)-SUMIF(RetirementCost_Savings!$B$9:$B$26,"TY3",RetirementCost_Savings!X$9:X$26)-SUMIF(RetirementCost_Savings!$B$9:$B$26,"GR3",RetirementCost_Savings!X$9:X$26)-SUMIF(RetirementCost_Savings!$B$9:$B$26,"CR4",RetirementCost_Savings!X$9:X$26)-SUMIF(RetirementCost_Savings!$B$9:$B$26,"CR6",RetirementCost_Savings!X$9:X$26)-SUMIF(RetirementCost_Savings!$B$9:$B$26,"BR1",RetirementCost_Savings!X$9:X$26)-SUMIF(RetirementCost_Savings!$B$9:$B$26,"BR2",RetirementCost_Savings!X$9:X$26)</f>
        <v>245717.47511331376</v>
      </c>
      <c r="Y371" s="8">
        <f>SUM(RetirementCost_Savings!Y$9:Y$26)-SUMIF(RetirementCost_Savings!$B$9:$B$26,"TY3",RetirementCost_Savings!Y$9:Y$26)-SUMIF(RetirementCost_Savings!$B$9:$B$26,"GR3",RetirementCost_Savings!Y$9:Y$26)-SUMIF(RetirementCost_Savings!$B$9:$B$26,"CR4",RetirementCost_Savings!Y$9:Y$26)-SUMIF(RetirementCost_Savings!$B$9:$B$26,"CR6",RetirementCost_Savings!Y$9:Y$26)-SUMIF(RetirementCost_Savings!$B$9:$B$26,"BR1",RetirementCost_Savings!Y$9:Y$26)-SUMIF(RetirementCost_Savings!$B$9:$B$26,"BR2",RetirementCost_Savings!Y$9:Y$26)</f>
        <v>250631.82461557991</v>
      </c>
      <c r="Z371" s="8">
        <f>SUM(RetirementCost_Savings!Z$9:Z$26)-SUMIF(RetirementCost_Savings!$B$9:$B$26,"TY3",RetirementCost_Savings!Z$9:Z$26)-SUMIF(RetirementCost_Savings!$B$9:$B$26,"GR3",RetirementCost_Savings!Z$9:Z$26)-SUMIF(RetirementCost_Savings!$B$9:$B$26,"CR4",RetirementCost_Savings!Z$9:Z$26)-SUMIF(RetirementCost_Savings!$B$9:$B$26,"CR6",RetirementCost_Savings!Z$9:Z$26)-SUMIF(RetirementCost_Savings!$B$9:$B$26,"BR1",RetirementCost_Savings!Z$9:Z$26)-SUMIF(RetirementCost_Savings!$B$9:$B$26,"BR2",RetirementCost_Savings!Z$9:Z$26)</f>
        <v>255644.46110789158</v>
      </c>
      <c r="AA371" s="8">
        <f>SUM(RetirementCost_Savings!AA$9:AA$26)-SUMIF(RetirementCost_Savings!$B$9:$B$26,"TY3",RetirementCost_Savings!AA$9:AA$26)-SUMIF(RetirementCost_Savings!$B$9:$B$26,"GR3",RetirementCost_Savings!AA$9:AA$26)-SUMIF(RetirementCost_Savings!$B$9:$B$26,"CR4",RetirementCost_Savings!AA$9:AA$26)-SUMIF(RetirementCost_Savings!$B$9:$B$26,"CR6",RetirementCost_Savings!AA$9:AA$26)-SUMIF(RetirementCost_Savings!$B$9:$B$26,"BR1",RetirementCost_Savings!AA$9:AA$26)-SUMIF(RetirementCost_Savings!$B$9:$B$26,"BR2",RetirementCost_Savings!AA$9:AA$26)</f>
        <v>260757.35033004949</v>
      </c>
      <c r="AB371" s="8">
        <f>SUM(RetirementCost_Savings!AB$9:AB$26)-SUMIF(RetirementCost_Savings!$B$9:$B$26,"TY3",RetirementCost_Savings!AB$9:AB$26)-SUMIF(RetirementCost_Savings!$B$9:$B$26,"GR3",RetirementCost_Savings!AB$9:AB$26)-SUMIF(RetirementCost_Savings!$B$9:$B$26,"CR4",RetirementCost_Savings!AB$9:AB$26)-SUMIF(RetirementCost_Savings!$B$9:$B$26,"CR6",RetirementCost_Savings!AB$9:AB$26)-SUMIF(RetirementCost_Savings!$B$9:$B$26,"BR1",RetirementCost_Savings!AB$9:AB$26)-SUMIF(RetirementCost_Savings!$B$9:$B$26,"BR2",RetirementCost_Savings!AB$9:AB$26)</f>
        <v>265972.49733665044</v>
      </c>
      <c r="AC371" s="8">
        <f>SUM(RetirementCost_Savings!AC$9:AC$26)-SUMIF(RetirementCost_Savings!$B$9:$B$26,"TY3",RetirementCost_Savings!AC$9:AC$26)-SUMIF(RetirementCost_Savings!$B$9:$B$26,"GR3",RetirementCost_Savings!AC$9:AC$26)-SUMIF(RetirementCost_Savings!$B$9:$B$26,"CR4",RetirementCost_Savings!AC$9:AC$26)-SUMIF(RetirementCost_Savings!$B$9:$B$26,"CR6",RetirementCost_Savings!AC$9:AC$26)-SUMIF(RetirementCost_Savings!$B$9:$B$26,"BR1",RetirementCost_Savings!AC$9:AC$26)-SUMIF(RetirementCost_Savings!$B$9:$B$26,"BR2",RetirementCost_Savings!AC$9:AC$26)</f>
        <v>271291.94728338352</v>
      </c>
      <c r="AD371" s="8">
        <f>SUM(RetirementCost_Savings!AD$9:AD$26)-SUMIF(RetirementCost_Savings!$B$9:$B$26,"TY3",RetirementCost_Savings!AD$9:AD$26)-SUMIF(RetirementCost_Savings!$B$9:$B$26,"GR3",RetirementCost_Savings!AD$9:AD$26)-SUMIF(RetirementCost_Savings!$B$9:$B$26,"CR4",RetirementCost_Savings!AD$9:AD$26)-SUMIF(RetirementCost_Savings!$B$9:$B$26,"CR6",RetirementCost_Savings!AD$9:AD$26)-SUMIF(RetirementCost_Savings!$B$9:$B$26,"BR1",RetirementCost_Savings!AD$9:AD$26)-SUMIF(RetirementCost_Savings!$B$9:$B$26,"BR2",RetirementCost_Savings!AD$9:AD$26)</f>
        <v>276717.78622905107</v>
      </c>
      <c r="AE371" s="8">
        <f>SUM(RetirementCost_Savings!AE$9:AE$26)-SUMIF(RetirementCost_Savings!$B$9:$B$26,"TY3",RetirementCost_Savings!AE$9:AE$26)-SUMIF(RetirementCost_Savings!$B$9:$B$26,"GR3",RetirementCost_Savings!AE$9:AE$26)-SUMIF(RetirementCost_Savings!$B$9:$B$26,"CR4",RetirementCost_Savings!AE$9:AE$26)-SUMIF(RetirementCost_Savings!$B$9:$B$26,"CR6",RetirementCost_Savings!AE$9:AE$26)-SUMIF(RetirementCost_Savings!$B$9:$B$26,"BR1",RetirementCost_Savings!AE$9:AE$26)-SUMIF(RetirementCost_Savings!$B$9:$B$26,"BR2",RetirementCost_Savings!AE$9:AE$26)</f>
        <v>282252.14195363218</v>
      </c>
      <c r="AF371" s="8">
        <f>SUM(RetirementCost_Savings!AF$9:AF$26)-SUMIF(RetirementCost_Savings!$B$9:$B$26,"TY3",RetirementCost_Savings!AF$9:AF$26)-SUMIF(RetirementCost_Savings!$B$9:$B$26,"GR3",RetirementCost_Savings!AF$9:AF$26)-SUMIF(RetirementCost_Savings!$B$9:$B$26,"CR4",RetirementCost_Savings!AF$9:AF$26)-SUMIF(RetirementCost_Savings!$B$9:$B$26,"CR6",RetirementCost_Savings!AF$9:AF$26)-SUMIF(RetirementCost_Savings!$B$9:$B$26,"BR1",RetirementCost_Savings!AF$9:AF$26)-SUMIF(RetirementCost_Savings!$B$9:$B$26,"BR2",RetirementCost_Savings!AF$9:AF$26)</f>
        <v>287897.18479270476</v>
      </c>
      <c r="AG371" s="8">
        <f>SUM(RetirementCost_Savings!AG$9:AG$26)-SUMIF(RetirementCost_Savings!$B$9:$B$26,"TY3",RetirementCost_Savings!AG$9:AG$26)-SUMIF(RetirementCost_Savings!$B$9:$B$26,"GR3",RetirementCost_Savings!AG$9:AG$26)-SUMIF(RetirementCost_Savings!$B$9:$B$26,"CR4",RetirementCost_Savings!AG$9:AG$26)-SUMIF(RetirementCost_Savings!$B$9:$B$26,"CR6",RetirementCost_Savings!AG$9:AG$26)-SUMIF(RetirementCost_Savings!$B$9:$B$26,"BR1",RetirementCost_Savings!AG$9:AG$26)-SUMIF(RetirementCost_Savings!$B$9:$B$26,"BR2",RetirementCost_Savings!AG$9:AG$26)</f>
        <v>293655.12848855881</v>
      </c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</row>
    <row r="372" spans="2:71" x14ac:dyDescent="0.3">
      <c r="B372" s="24" t="str">
        <f t="shared" si="241"/>
        <v>Retire TY GR3 and CR</v>
      </c>
      <c r="C372" s="23">
        <f t="shared" si="240"/>
        <v>2953.8701718378084</v>
      </c>
      <c r="D372" s="8">
        <f>SUM(RetirementCost_Savings!D$9:D$26)</f>
        <v>214901.13817812657</v>
      </c>
      <c r="E372" s="8">
        <f>SUM(RetirementCost_Savings!E$9:E$26)</f>
        <v>219006.52434122365</v>
      </c>
      <c r="F372" s="8">
        <f>SUM(RetirementCost_Savings!F$9:F$26)</f>
        <v>210242.99485329635</v>
      </c>
      <c r="G372" s="8">
        <f>SUM(RetirementCost_Savings!G$9:G$26)</f>
        <v>214447.85475036231</v>
      </c>
      <c r="H372" s="8">
        <f>SUM(RetirementCost_Savings!H$9:H$26)</f>
        <v>218736.81184536952</v>
      </c>
      <c r="I372" s="8">
        <f>SUM(RetirementCost_Savings!I$9:I$26)-SUMIF(RetirementCost_Savings!$B$9:$B$26,"TY3",RetirementCost_Savings!I$9:I$26)-SUMIF(RetirementCost_Savings!$B$9:$B$26,"GR3",RetirementCost_Savings!I$9:I$26)-SUMIF(RetirementCost_Savings!$A$9:$A$26,"CR",RetirementCost_Savings!I$9:I$26)</f>
        <v>180906.89283600319</v>
      </c>
      <c r="J372" s="8">
        <f>SUM(RetirementCost_Savings!J$9:J$26)-SUMIF(RetirementCost_Savings!$B$9:$B$26,"TY3",RetirementCost_Savings!J$9:J$26)-SUMIF(RetirementCost_Savings!$B$9:$B$26,"GR3",RetirementCost_Savings!J$9:J$26)-SUMIF(RetirementCost_Savings!$A$9:$A$26,"CR",RetirementCost_Savings!J$9:J$26)</f>
        <v>184525.03069272323</v>
      </c>
      <c r="K372" s="8">
        <f>SUM(RetirementCost_Savings!K$9:K$26)-SUMIF(RetirementCost_Savings!$B$9:$B$26,"TY3",RetirementCost_Savings!K$9:K$26)-SUMIF(RetirementCost_Savings!$B$9:$B$26,"GR3",RetirementCost_Savings!K$9:K$26)-SUMIF(RetirementCost_Savings!$A$9:$A$26,"CR",RetirementCost_Savings!K$9:K$26)</f>
        <v>188215.53130657767</v>
      </c>
      <c r="L372" s="8">
        <f>SUM(RetirementCost_Savings!L$9:L$26)-SUMIF(RetirementCost_Savings!$B$9:$B$26,"TY3",RetirementCost_Savings!L$9:L$26)-SUMIF(RetirementCost_Savings!$B$9:$B$26,"GR3",RetirementCost_Savings!L$9:L$26)-SUMIF(RetirementCost_Savings!$A$9:$A$26,"CR",RetirementCost_Savings!L$9:L$26)</f>
        <v>191979.84193270933</v>
      </c>
      <c r="M372" s="8">
        <f>SUM(RetirementCost_Savings!M$9:M$26)-SUMIF(RetirementCost_Savings!$B$9:$B$26,"TY3",RetirementCost_Savings!M$9:M$26)-SUMIF(RetirementCost_Savings!$B$9:$B$26,"GR3",RetirementCost_Savings!M$9:M$26)-SUMIF(RetirementCost_Savings!$A$9:$A$26,"CR",RetirementCost_Savings!M$9:M$26)</f>
        <v>195819.43877136346</v>
      </c>
      <c r="N372" s="8">
        <f>SUM(RetirementCost_Savings!N$9:N$26)-SUMIF(RetirementCost_Savings!$B$9:$B$26,"TY3",RetirementCost_Savings!N$9:N$26)-SUMIF(RetirementCost_Savings!$B$9:$B$26,"GR3",RetirementCost_Savings!N$9:N$26)-SUMIF(RetirementCost_Savings!$A$9:$A$26,"CR",RetirementCost_Savings!N$9:N$26)</f>
        <v>199735.82754679074</v>
      </c>
      <c r="O372" s="8">
        <f>SUM(RetirementCost_Savings!O$9:O$26)-SUMIF(RetirementCost_Savings!$B$9:$B$26,"TY3",RetirementCost_Savings!O$9:O$26)-SUMIF(RetirementCost_Savings!$B$9:$B$26,"GR3",RetirementCost_Savings!O$9:O$26)-SUMIF(RetirementCost_Savings!$A$9:$A$26,"CR",RetirementCost_Savings!O$9:O$26)</f>
        <v>203730.54409772658</v>
      </c>
      <c r="P372" s="8">
        <f>SUM(RetirementCost_Savings!P$9:P$26)-SUMIF(RetirementCost_Savings!$B$9:$B$26,"TY3",RetirementCost_Savings!P$9:P$26)-SUMIF(RetirementCost_Savings!$B$9:$B$26,"GR3",RetirementCost_Savings!P$9:P$26)-SUMIF(RetirementCost_Savings!$A$9:$A$26,"CR",RetirementCost_Savings!P$9:P$26)</f>
        <v>207805.15497968116</v>
      </c>
      <c r="Q372" s="8">
        <f>SUM(RetirementCost_Savings!Q$9:Q$26)-SUMIF(RetirementCost_Savings!$B$9:$B$26,"TY3",RetirementCost_Savings!Q$9:Q$26)-SUMIF(RetirementCost_Savings!$B$9:$B$26,"GR3",RetirementCost_Savings!Q$9:Q$26)-SUMIF(RetirementCost_Savings!$A$9:$A$26,"CR",RetirementCost_Savings!Q$9:Q$26)</f>
        <v>211961.25807927473</v>
      </c>
      <c r="R372" s="8">
        <f>SUM(RetirementCost_Savings!R$9:R$26)-SUMIF(RetirementCost_Savings!$B$9:$B$26,"TY3",RetirementCost_Savings!R$9:R$26)-SUMIF(RetirementCost_Savings!$B$9:$B$26,"GR3",RetirementCost_Savings!R$9:R$26)-SUMIF(RetirementCost_Savings!$A$9:$A$26,"CR",RetirementCost_Savings!R$9:R$26)</f>
        <v>216200.48324086022</v>
      </c>
      <c r="S372" s="8">
        <f>SUM(RetirementCost_Savings!S$9:S$26)-SUMIF(RetirementCost_Savings!$B$9:$B$26,"TY3",RetirementCost_Savings!S$9:S$26)-SUMIF(RetirementCost_Savings!$B$9:$B$26,"GR3",RetirementCost_Savings!S$9:S$26)-SUMIF(RetirementCost_Savings!$A$9:$A$26,"CR",RetirementCost_Savings!S$9:S$26)</f>
        <v>220524.4929056775</v>
      </c>
      <c r="T372" s="8">
        <f>SUM(RetirementCost_Savings!T$9:T$26)-SUMIF(RetirementCost_Savings!$B$9:$B$26,"TY3",RetirementCost_Savings!T$9:T$26)-SUMIF(RetirementCost_Savings!$B$9:$B$26,"GR3",RetirementCost_Savings!T$9:T$26)-SUMIF(RetirementCost_Savings!$A$9:$A$26,"CR",RetirementCost_Savings!T$9:T$26)</f>
        <v>224934.98276379099</v>
      </c>
      <c r="U372" s="8">
        <f>SUM(RetirementCost_Savings!U$9:U$26)-SUMIF(RetirementCost_Savings!$B$9:$B$26,"TY3",RetirementCost_Savings!U$9:U$26)-SUMIF(RetirementCost_Savings!$B$9:$B$26,"GR3",RetirementCost_Savings!U$9:U$26)-SUMIF(RetirementCost_Savings!$A$9:$A$26,"CR",RetirementCost_Savings!U$9:U$26)</f>
        <v>229433.6824190669</v>
      </c>
      <c r="V372" s="8">
        <f>SUM(RetirementCost_Savings!V$9:V$26)-SUMIF(RetirementCost_Savings!$B$9:$B$26,"TY3",RetirementCost_Savings!V$9:V$26)-SUMIF(RetirementCost_Savings!$B$9:$B$26,"GR3",RetirementCost_Savings!V$9:V$26)-SUMIF(RetirementCost_Savings!$A$9:$A$26,"CR",RetirementCost_Savings!V$9:V$26)</f>
        <v>234022.35606744824</v>
      </c>
      <c r="W372" s="8">
        <f>SUM(RetirementCost_Savings!W$9:W$26)-SUMIF(RetirementCost_Savings!$B$9:$B$26,"TY3",RetirementCost_Savings!W$9:W$26)-SUMIF(RetirementCost_Savings!$B$9:$B$26,"GR3",RetirementCost_Savings!W$9:W$26)-SUMIF(RetirementCost_Savings!$A$9:$A$26,"CR",RetirementCost_Savings!W$9:W$26)</f>
        <v>238702.80318879717</v>
      </c>
      <c r="X372" s="8">
        <f>SUM(RetirementCost_Savings!X$9:X$26)-SUMIF(RetirementCost_Savings!$B$9:$B$26,"TY3",RetirementCost_Savings!X$9:X$26)-SUMIF(RetirementCost_Savings!$B$9:$B$26,"GR3",RetirementCost_Savings!X$9:X$26)-SUMIF(RetirementCost_Savings!$A$9:$A$26,"CR",RetirementCost_Savings!X$9:X$26)</f>
        <v>243476.85925257311</v>
      </c>
      <c r="Y372" s="8">
        <f>SUM(RetirementCost_Savings!Y$9:Y$26)-SUMIF(RetirementCost_Savings!$B$9:$B$26,"TY3",RetirementCost_Savings!Y$9:Y$26)-SUMIF(RetirementCost_Savings!$B$9:$B$26,"GR3",RetirementCost_Savings!Y$9:Y$26)-SUMIF(RetirementCost_Savings!$A$9:$A$26,"CR",RetirementCost_Savings!Y$9:Y$26)</f>
        <v>248346.39643762447</v>
      </c>
      <c r="Z372" s="8">
        <f>SUM(RetirementCost_Savings!Z$9:Z$26)-SUMIF(RetirementCost_Savings!$B$9:$B$26,"TY3",RetirementCost_Savings!Z$9:Z$26)-SUMIF(RetirementCost_Savings!$B$9:$B$26,"GR3",RetirementCost_Savings!Z$9:Z$26)-SUMIF(RetirementCost_Savings!$A$9:$A$26,"CR",RetirementCost_Savings!Z$9:Z$26)</f>
        <v>253313.324366377</v>
      </c>
      <c r="AA372" s="8">
        <f>SUM(RetirementCost_Savings!AA$9:AA$26)-SUMIF(RetirementCost_Savings!$B$9:$B$26,"TY3",RetirementCost_Savings!AA$9:AA$26)-SUMIF(RetirementCost_Savings!$B$9:$B$26,"GR3",RetirementCost_Savings!AA$9:AA$26)-SUMIF(RetirementCost_Savings!$A$9:$A$26,"CR",RetirementCost_Savings!AA$9:AA$26)</f>
        <v>258379.59085370466</v>
      </c>
      <c r="AB372" s="8">
        <f>SUM(RetirementCost_Savings!AB$9:AB$26)-SUMIF(RetirementCost_Savings!$B$9:$B$26,"TY3",RetirementCost_Savings!AB$9:AB$26)-SUMIF(RetirementCost_Savings!$B$9:$B$26,"GR3",RetirementCost_Savings!AB$9:AB$26)-SUMIF(RetirementCost_Savings!$A$9:$A$26,"CR",RetirementCost_Savings!AB$9:AB$26)</f>
        <v>263547.18267077871</v>
      </c>
      <c r="AC372" s="8">
        <f>SUM(RetirementCost_Savings!AC$9:AC$26)-SUMIF(RetirementCost_Savings!$B$9:$B$26,"TY3",RetirementCost_Savings!AC$9:AC$26)-SUMIF(RetirementCost_Savings!$B$9:$B$26,"GR3",RetirementCost_Savings!AC$9:AC$26)-SUMIF(RetirementCost_Savings!$A$9:$A$26,"CR",RetirementCost_Savings!AC$9:AC$26)</f>
        <v>268818.12632419431</v>
      </c>
      <c r="AD372" s="8">
        <f>SUM(RetirementCost_Savings!AD$9:AD$26)-SUMIF(RetirementCost_Savings!$B$9:$B$26,"TY3",RetirementCost_Savings!AD$9:AD$26)-SUMIF(RetirementCost_Savings!$B$9:$B$26,"GR3",RetirementCost_Savings!AD$9:AD$26)-SUMIF(RetirementCost_Savings!$A$9:$A$26,"CR",RetirementCost_Savings!AD$9:AD$26)</f>
        <v>274194.48885067808</v>
      </c>
      <c r="AE372" s="8">
        <f>SUM(RetirementCost_Savings!AE$9:AE$26)-SUMIF(RetirementCost_Savings!$B$9:$B$26,"TY3",RetirementCost_Savings!AE$9:AE$26)-SUMIF(RetirementCost_Savings!$B$9:$B$26,"GR3",RetirementCost_Savings!AE$9:AE$26)-SUMIF(RetirementCost_Savings!$A$9:$A$26,"CR",RetirementCost_Savings!AE$9:AE$26)</f>
        <v>279678.37862769171</v>
      </c>
      <c r="AF372" s="8">
        <f>SUM(RetirementCost_Savings!AF$9:AF$26)-SUMIF(RetirementCost_Savings!$B$9:$B$26,"TY3",RetirementCost_Savings!AF$9:AF$26)-SUMIF(RetirementCost_Savings!$B$9:$B$26,"GR3",RetirementCost_Savings!AF$9:AF$26)-SUMIF(RetirementCost_Savings!$A$9:$A$26,"CR",RetirementCost_Savings!AF$9:AF$26)</f>
        <v>285271.94620024547</v>
      </c>
      <c r="AG372" s="8">
        <f>SUM(RetirementCost_Savings!AG$9:AG$26)-SUMIF(RetirementCost_Savings!$B$9:$B$26,"TY3",RetirementCost_Savings!AG$9:AG$26)-SUMIF(RetirementCost_Savings!$B$9:$B$26,"GR3",RetirementCost_Savings!AG$9:AG$26)-SUMIF(RetirementCost_Savings!$A$9:$A$26,"CR",RetirementCost_Savings!AG$9:AG$26)</f>
        <v>290977.38512425037</v>
      </c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</row>
    <row r="373" spans="2:71" x14ac:dyDescent="0.3">
      <c r="B373" s="24" t="str">
        <f t="shared" si="241"/>
        <v>Retire TY GR3 CR and GH3</v>
      </c>
      <c r="C373" s="23">
        <f t="shared" si="240"/>
        <v>2807.2265656898658</v>
      </c>
      <c r="D373" s="8">
        <f>SUM(RetirementCost_Savings!D$9:D$26)</f>
        <v>214901.13817812657</v>
      </c>
      <c r="E373" s="8">
        <f>SUM(RetirementCost_Savings!E$9:E$26)</f>
        <v>219006.52434122365</v>
      </c>
      <c r="F373" s="8">
        <f>SUM(RetirementCost_Savings!F$9:F$26)</f>
        <v>210242.99485329635</v>
      </c>
      <c r="G373" s="8">
        <f>SUM(RetirementCost_Savings!G$9:G$26)</f>
        <v>214447.85475036231</v>
      </c>
      <c r="H373" s="8">
        <f>SUM(RetirementCost_Savings!H$9:H$26)</f>
        <v>218736.81184536952</v>
      </c>
      <c r="I373" s="8">
        <f>SUM(RetirementCost_Savings!I$9:I$26)-SUMIF(RetirementCost_Savings!$B$9:$B$26,"TY3",RetirementCost_Savings!I$9:I$26)-SUMIF(RetirementCost_Savings!$B$9:$B$26,"GR3",RetirementCost_Savings!I$9:I$26)-SUMIF(RetirementCost_Savings!$A$9:$A$26,"CR",RetirementCost_Savings!I$9:I$26)-SUMIF(RetirementCost_Savings!$B$9:$B$26,"GH3",RetirementCost_Savings!I$9:I$26)</f>
        <v>167668.42637237842</v>
      </c>
      <c r="J373" s="8">
        <f>SUM(RetirementCost_Savings!J$9:J$26)-SUMIF(RetirementCost_Savings!$B$9:$B$26,"TY3",RetirementCost_Savings!J$9:J$26)-SUMIF(RetirementCost_Savings!$B$9:$B$26,"GR3",RetirementCost_Savings!J$9:J$26)-SUMIF(RetirementCost_Savings!$A$9:$A$26,"CR",RetirementCost_Savings!J$9:J$26)-SUMIF(RetirementCost_Savings!$B$9:$B$26,"GH3",RetirementCost_Savings!J$9:J$26)</f>
        <v>171021.794899826</v>
      </c>
      <c r="K373" s="8">
        <f>SUM(RetirementCost_Savings!K$9:K$26)-SUMIF(RetirementCost_Savings!$B$9:$B$26,"TY3",RetirementCost_Savings!K$9:K$26)-SUMIF(RetirementCost_Savings!$B$9:$B$26,"GR3",RetirementCost_Savings!K$9:K$26)-SUMIF(RetirementCost_Savings!$A$9:$A$26,"CR",RetirementCost_Savings!K$9:K$26)-SUMIF(RetirementCost_Savings!$B$9:$B$26,"GH3",RetirementCost_Savings!K$9:K$26)</f>
        <v>174442.23079782247</v>
      </c>
      <c r="L373" s="8">
        <f>SUM(RetirementCost_Savings!L$9:L$26)-SUMIF(RetirementCost_Savings!$B$9:$B$26,"TY3",RetirementCost_Savings!L$9:L$26)-SUMIF(RetirementCost_Savings!$B$9:$B$26,"GR3",RetirementCost_Savings!L$9:L$26)-SUMIF(RetirementCost_Savings!$A$9:$A$26,"CR",RetirementCost_Savings!L$9:L$26)-SUMIF(RetirementCost_Savings!$B$9:$B$26,"GH3",RetirementCost_Savings!L$9:L$26)</f>
        <v>177931.07541377904</v>
      </c>
      <c r="M373" s="8">
        <f>SUM(RetirementCost_Savings!M$9:M$26)-SUMIF(RetirementCost_Savings!$B$9:$B$26,"TY3",RetirementCost_Savings!M$9:M$26)-SUMIF(RetirementCost_Savings!$B$9:$B$26,"GR3",RetirementCost_Savings!M$9:M$26)-SUMIF(RetirementCost_Savings!$A$9:$A$26,"CR",RetirementCost_Savings!M$9:M$26)-SUMIF(RetirementCost_Savings!$B$9:$B$26,"GH3",RetirementCost_Savings!M$9:M$26)</f>
        <v>181489.69692205457</v>
      </c>
      <c r="N373" s="8">
        <f>SUM(RetirementCost_Savings!N$9:N$26)-SUMIF(RetirementCost_Savings!$B$9:$B$26,"TY3",RetirementCost_Savings!N$9:N$26)-SUMIF(RetirementCost_Savings!$B$9:$B$26,"GR3",RetirementCost_Savings!N$9:N$26)-SUMIF(RetirementCost_Savings!$A$9:$A$26,"CR",RetirementCost_Savings!N$9:N$26)-SUMIF(RetirementCost_Savings!$B$9:$B$26,"GH3",RetirementCost_Savings!N$9:N$26)</f>
        <v>185119.49086049566</v>
      </c>
      <c r="O373" s="8">
        <f>SUM(RetirementCost_Savings!O$9:O$26)-SUMIF(RetirementCost_Savings!$B$9:$B$26,"TY3",RetirementCost_Savings!O$9:O$26)-SUMIF(RetirementCost_Savings!$B$9:$B$26,"GR3",RetirementCost_Savings!O$9:O$26)-SUMIF(RetirementCost_Savings!$A$9:$A$26,"CR",RetirementCost_Savings!O$9:O$26)-SUMIF(RetirementCost_Savings!$B$9:$B$26,"GH3",RetirementCost_Savings!O$9:O$26)</f>
        <v>188821.8806777056</v>
      </c>
      <c r="P373" s="8">
        <f>SUM(RetirementCost_Savings!P$9:P$26)-SUMIF(RetirementCost_Savings!$B$9:$B$26,"TY3",RetirementCost_Savings!P$9:P$26)-SUMIF(RetirementCost_Savings!$B$9:$B$26,"GR3",RetirementCost_Savings!P$9:P$26)-SUMIF(RetirementCost_Savings!$A$9:$A$26,"CR",RetirementCost_Savings!P$9:P$26)-SUMIF(RetirementCost_Savings!$B$9:$B$26,"GH3",RetirementCost_Savings!P$9:P$26)</f>
        <v>192598.31829125975</v>
      </c>
      <c r="Q373" s="8">
        <f>SUM(RetirementCost_Savings!Q$9:Q$26)-SUMIF(RetirementCost_Savings!$B$9:$B$26,"TY3",RetirementCost_Savings!Q$9:Q$26)-SUMIF(RetirementCost_Savings!$B$9:$B$26,"GR3",RetirementCost_Savings!Q$9:Q$26)-SUMIF(RetirementCost_Savings!$A$9:$A$26,"CR",RetirementCost_Savings!Q$9:Q$26)-SUMIF(RetirementCost_Savings!$B$9:$B$26,"GH3",RetirementCost_Savings!Q$9:Q$26)</f>
        <v>196450.28465708491</v>
      </c>
      <c r="R373" s="8">
        <f>SUM(RetirementCost_Savings!R$9:R$26)-SUMIF(RetirementCost_Savings!$B$9:$B$26,"TY3",RetirementCost_Savings!R$9:R$26)-SUMIF(RetirementCost_Savings!$B$9:$B$26,"GR3",RetirementCost_Savings!R$9:R$26)-SUMIF(RetirementCost_Savings!$A$9:$A$26,"CR",RetirementCost_Savings!R$9:R$26)-SUMIF(RetirementCost_Savings!$B$9:$B$26,"GH3",RetirementCost_Savings!R$9:R$26)</f>
        <v>200379.2903502266</v>
      </c>
      <c r="S373" s="8">
        <f>SUM(RetirementCost_Savings!S$9:S$26)-SUMIF(RetirementCost_Savings!$B$9:$B$26,"TY3",RetirementCost_Savings!S$9:S$26)-SUMIF(RetirementCost_Savings!$B$9:$B$26,"GR3",RetirementCost_Savings!S$9:S$26)-SUMIF(RetirementCost_Savings!$A$9:$A$26,"CR",RetirementCost_Savings!S$9:S$26)-SUMIF(RetirementCost_Savings!$B$9:$B$26,"GH3",RetirementCost_Savings!S$9:S$26)</f>
        <v>204386.87615723119</v>
      </c>
      <c r="T373" s="8">
        <f>SUM(RetirementCost_Savings!T$9:T$26)-SUMIF(RetirementCost_Savings!$B$9:$B$26,"TY3",RetirementCost_Savings!T$9:T$26)-SUMIF(RetirementCost_Savings!$B$9:$B$26,"GR3",RetirementCost_Savings!T$9:T$26)-SUMIF(RetirementCost_Savings!$A$9:$A$26,"CR",RetirementCost_Savings!T$9:T$26)-SUMIF(RetirementCost_Savings!$B$9:$B$26,"GH3",RetirementCost_Savings!T$9:T$26)</f>
        <v>208474.61368037577</v>
      </c>
      <c r="U373" s="8">
        <f>SUM(RetirementCost_Savings!U$9:U$26)-SUMIF(RetirementCost_Savings!$B$9:$B$26,"TY3",RetirementCost_Savings!U$9:U$26)-SUMIF(RetirementCost_Savings!$B$9:$B$26,"GR3",RetirementCost_Savings!U$9:U$26)-SUMIF(RetirementCost_Savings!$A$9:$A$26,"CR",RetirementCost_Savings!U$9:U$26)-SUMIF(RetirementCost_Savings!$B$9:$B$26,"GH3",RetirementCost_Savings!U$9:U$26)</f>
        <v>212644.10595398338</v>
      </c>
      <c r="V373" s="8">
        <f>SUM(RetirementCost_Savings!V$9:V$26)-SUMIF(RetirementCost_Savings!$B$9:$B$26,"TY3",RetirementCost_Savings!V$9:V$26)-SUMIF(RetirementCost_Savings!$B$9:$B$26,"GR3",RetirementCost_Savings!V$9:V$26)-SUMIF(RetirementCost_Savings!$A$9:$A$26,"CR",RetirementCost_Savings!V$9:V$26)-SUMIF(RetirementCost_Savings!$B$9:$B$26,"GH3",RetirementCost_Savings!V$9:V$26)</f>
        <v>216896.98807306305</v>
      </c>
      <c r="W373" s="8">
        <f>SUM(RetirementCost_Savings!W$9:W$26)-SUMIF(RetirementCost_Savings!$B$9:$B$26,"TY3",RetirementCost_Savings!W$9:W$26)-SUMIF(RetirementCost_Savings!$B$9:$B$26,"GR3",RetirementCost_Savings!W$9:W$26)-SUMIF(RetirementCost_Savings!$A$9:$A$26,"CR",RetirementCost_Savings!W$9:W$26)-SUMIF(RetirementCost_Savings!$B$9:$B$26,"GH3",RetirementCost_Savings!W$9:W$26)</f>
        <v>221234.92783452428</v>
      </c>
      <c r="X373" s="8">
        <f>SUM(RetirementCost_Savings!X$9:X$26)-SUMIF(RetirementCost_Savings!$B$9:$B$26,"TY3",RetirementCost_Savings!X$9:X$26)-SUMIF(RetirementCost_Savings!$B$9:$B$26,"GR3",RetirementCost_Savings!X$9:X$26)-SUMIF(RetirementCost_Savings!$A$9:$A$26,"CR",RetirementCost_Savings!X$9:X$26)-SUMIF(RetirementCost_Savings!$B$9:$B$26,"GH3",RetirementCost_Savings!X$9:X$26)</f>
        <v>225659.62639121476</v>
      </c>
      <c r="Y373" s="8">
        <f>SUM(RetirementCost_Savings!Y$9:Y$26)-SUMIF(RetirementCost_Savings!$B$9:$B$26,"TY3",RetirementCost_Savings!Y$9:Y$26)-SUMIF(RetirementCost_Savings!$B$9:$B$26,"GR3",RetirementCost_Savings!Y$9:Y$26)-SUMIF(RetirementCost_Savings!$A$9:$A$26,"CR",RetirementCost_Savings!Y$9:Y$26)-SUMIF(RetirementCost_Savings!$B$9:$B$26,"GH3",RetirementCost_Savings!Y$9:Y$26)</f>
        <v>230172.81891903895</v>
      </c>
      <c r="Z373" s="8">
        <f>SUM(RetirementCost_Savings!Z$9:Z$26)-SUMIF(RetirementCost_Savings!$B$9:$B$26,"TY3",RetirementCost_Savings!Z$9:Z$26)-SUMIF(RetirementCost_Savings!$B$9:$B$26,"GR3",RetirementCost_Savings!Z$9:Z$26)-SUMIF(RetirementCost_Savings!$A$9:$A$26,"CR",RetirementCost_Savings!Z$9:Z$26)-SUMIF(RetirementCost_Savings!$B$9:$B$26,"GH3",RetirementCost_Savings!Z$9:Z$26)</f>
        <v>234776.27529741975</v>
      </c>
      <c r="AA373" s="8">
        <f>SUM(RetirementCost_Savings!AA$9:AA$26)-SUMIF(RetirementCost_Savings!$B$9:$B$26,"TY3",RetirementCost_Savings!AA$9:AA$26)-SUMIF(RetirementCost_Savings!$B$9:$B$26,"GR3",RetirementCost_Savings!AA$9:AA$26)-SUMIF(RetirementCost_Savings!$A$9:$A$26,"CR",RetirementCost_Savings!AA$9:AA$26)-SUMIF(RetirementCost_Savings!$B$9:$B$26,"GH3",RetirementCost_Savings!AA$9:AA$26)</f>
        <v>239471.80080336827</v>
      </c>
      <c r="AB373" s="8">
        <f>SUM(RetirementCost_Savings!AB$9:AB$26)-SUMIF(RetirementCost_Savings!$B$9:$B$26,"TY3",RetirementCost_Savings!AB$9:AB$26)-SUMIF(RetirementCost_Savings!$B$9:$B$26,"GR3",RetirementCost_Savings!AB$9:AB$26)-SUMIF(RetirementCost_Savings!$A$9:$A$26,"CR",RetirementCost_Savings!AB$9:AB$26)-SUMIF(RetirementCost_Savings!$B$9:$B$26,"GH3",RetirementCost_Savings!AB$9:AB$26)</f>
        <v>244261.23681943561</v>
      </c>
      <c r="AC373" s="8">
        <f>SUM(RetirementCost_Savings!AC$9:AC$26)-SUMIF(RetirementCost_Savings!$B$9:$B$26,"TY3",RetirementCost_Savings!AC$9:AC$26)-SUMIF(RetirementCost_Savings!$B$9:$B$26,"GR3",RetirementCost_Savings!AC$9:AC$26)-SUMIF(RetirementCost_Savings!$A$9:$A$26,"CR",RetirementCost_Savings!AC$9:AC$26)-SUMIF(RetirementCost_Savings!$B$9:$B$26,"GH3",RetirementCost_Savings!AC$9:AC$26)</f>
        <v>249146.46155582432</v>
      </c>
      <c r="AD373" s="8">
        <f>SUM(RetirementCost_Savings!AD$9:AD$26)-SUMIF(RetirementCost_Savings!$B$9:$B$26,"TY3",RetirementCost_Savings!AD$9:AD$26)-SUMIF(RetirementCost_Savings!$B$9:$B$26,"GR3",RetirementCost_Savings!AD$9:AD$26)-SUMIF(RetirementCost_Savings!$A$9:$A$26,"CR",RetirementCost_Savings!AD$9:AD$26)-SUMIF(RetirementCost_Savings!$B$9:$B$26,"GH3",RetirementCost_Savings!AD$9:AD$26)</f>
        <v>254129.39078694073</v>
      </c>
      <c r="AE373" s="8">
        <f>SUM(RetirementCost_Savings!AE$9:AE$26)-SUMIF(RetirementCost_Savings!$B$9:$B$26,"TY3",RetirementCost_Savings!AE$9:AE$26)-SUMIF(RetirementCost_Savings!$B$9:$B$26,"GR3",RetirementCost_Savings!AE$9:AE$26)-SUMIF(RetirementCost_Savings!$A$9:$A$26,"CR",RetirementCost_Savings!AE$9:AE$26)-SUMIF(RetirementCost_Savings!$B$9:$B$26,"GH3",RetirementCost_Savings!AE$9:AE$26)</f>
        <v>259211.97860267959</v>
      </c>
      <c r="AF373" s="8">
        <f>SUM(RetirementCost_Savings!AF$9:AF$26)-SUMIF(RetirementCost_Savings!$B$9:$B$26,"TY3",RetirementCost_Savings!AF$9:AF$26)-SUMIF(RetirementCost_Savings!$B$9:$B$26,"GR3",RetirementCost_Savings!AF$9:AF$26)-SUMIF(RetirementCost_Savings!$A$9:$A$26,"CR",RetirementCost_Savings!AF$9:AF$26)-SUMIF(RetirementCost_Savings!$B$9:$B$26,"GH3",RetirementCost_Savings!AF$9:AF$26)</f>
        <v>264396.21817473311</v>
      </c>
      <c r="AG373" s="8">
        <f>SUM(RetirementCost_Savings!AG$9:AG$26)-SUMIF(RetirementCost_Savings!$B$9:$B$26,"TY3",RetirementCost_Savings!AG$9:AG$26)-SUMIF(RetirementCost_Savings!$B$9:$B$26,"GR3",RetirementCost_Savings!AG$9:AG$26)-SUMIF(RetirementCost_Savings!$A$9:$A$26,"CR",RetirementCost_Savings!AG$9:AG$26)-SUMIF(RetirementCost_Savings!$B$9:$B$26,"GH3",RetirementCost_Savings!AG$9:AG$26)</f>
        <v>269684.14253822778</v>
      </c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</row>
    <row r="374" spans="2:71" x14ac:dyDescent="0.3">
      <c r="B374" s="24" t="str">
        <f t="shared" si="241"/>
        <v>Retire TY GR3 CR and GH1</v>
      </c>
      <c r="C374" s="23">
        <f t="shared" si="240"/>
        <v>2742.6828351966224</v>
      </c>
      <c r="D374" s="8">
        <f>SUM(RetirementCost_Savings!D$9:D$26)</f>
        <v>214901.13817812657</v>
      </c>
      <c r="E374" s="8">
        <f>SUM(RetirementCost_Savings!E$9:E$26)</f>
        <v>219006.52434122365</v>
      </c>
      <c r="F374" s="8">
        <f>SUM(RetirementCost_Savings!F$9:F$26)</f>
        <v>210242.99485329635</v>
      </c>
      <c r="G374" s="8">
        <f>SUM(RetirementCost_Savings!G$9:G$26)</f>
        <v>214447.85475036231</v>
      </c>
      <c r="H374" s="8">
        <f>SUM(RetirementCost_Savings!H$9:H$26)</f>
        <v>218736.81184536952</v>
      </c>
      <c r="I374" s="8">
        <f>SUM(RetirementCost_Savings!I$9:I$26)-SUMIF(RetirementCost_Savings!$B$9:$B$26,"TY3",RetirementCost_Savings!I$9:I$26)-SUMIF(RetirementCost_Savings!$B$9:$B$26,"GR3",RetirementCost_Savings!I$9:I$26)-SUMIF(RetirementCost_Savings!$A$9:$A$26,"CR",RetirementCost_Savings!I$9:I$26)-SUMIF(RetirementCost_Savings!$B$9:$B$26,"GH1",RetirementCost_Savings!I$9:I$26)</f>
        <v>161841.64650779974</v>
      </c>
      <c r="J374" s="8">
        <f>SUM(RetirementCost_Savings!J$9:J$26)-SUMIF(RetirementCost_Savings!$B$9:$B$26,"TY3",RetirementCost_Savings!J$9:J$26)-SUMIF(RetirementCost_Savings!$B$9:$B$26,"GR3",RetirementCost_Savings!J$9:J$26)-SUMIF(RetirementCost_Savings!$A$9:$A$26,"CR",RetirementCost_Savings!J$9:J$26)-SUMIF(RetirementCost_Savings!$B$9:$B$26,"GH1",RetirementCost_Savings!J$9:J$26)</f>
        <v>165078.47943795574</v>
      </c>
      <c r="K374" s="8">
        <f>SUM(RetirementCost_Savings!K$9:K$26)-SUMIF(RetirementCost_Savings!$B$9:$B$26,"TY3",RetirementCost_Savings!K$9:K$26)-SUMIF(RetirementCost_Savings!$B$9:$B$26,"GR3",RetirementCost_Savings!K$9:K$26)-SUMIF(RetirementCost_Savings!$A$9:$A$26,"CR",RetirementCost_Savings!K$9:K$26)-SUMIF(RetirementCost_Savings!$B$9:$B$26,"GH1",RetirementCost_Savings!K$9:K$26)</f>
        <v>168380.04902671481</v>
      </c>
      <c r="L374" s="8">
        <f>SUM(RetirementCost_Savings!L$9:L$26)-SUMIF(RetirementCost_Savings!$B$9:$B$26,"TY3",RetirementCost_Savings!L$9:L$26)-SUMIF(RetirementCost_Savings!$B$9:$B$26,"GR3",RetirementCost_Savings!L$9:L$26)-SUMIF(RetirementCost_Savings!$A$9:$A$26,"CR",RetirementCost_Savings!L$9:L$26)-SUMIF(RetirementCost_Savings!$B$9:$B$26,"GH1",RetirementCost_Savings!L$9:L$26)</f>
        <v>171747.65000724923</v>
      </c>
      <c r="M374" s="8">
        <f>SUM(RetirementCost_Savings!M$9:M$26)-SUMIF(RetirementCost_Savings!$B$9:$B$26,"TY3",RetirementCost_Savings!M$9:M$26)-SUMIF(RetirementCost_Savings!$B$9:$B$26,"GR3",RetirementCost_Savings!M$9:M$26)-SUMIF(RetirementCost_Savings!$A$9:$A$26,"CR",RetirementCost_Savings!M$9:M$26)-SUMIF(RetirementCost_Savings!$B$9:$B$26,"GH1",RetirementCost_Savings!M$9:M$26)</f>
        <v>175182.60300739415</v>
      </c>
      <c r="N374" s="8">
        <f>SUM(RetirementCost_Savings!N$9:N$26)-SUMIF(RetirementCost_Savings!$B$9:$B$26,"TY3",RetirementCost_Savings!N$9:N$26)-SUMIF(RetirementCost_Savings!$B$9:$B$26,"GR3",RetirementCost_Savings!N$9:N$26)-SUMIF(RetirementCost_Savings!$A$9:$A$26,"CR",RetirementCost_Savings!N$9:N$26)-SUMIF(RetirementCost_Savings!$B$9:$B$26,"GH1",RetirementCost_Savings!N$9:N$26)</f>
        <v>178686.25506754205</v>
      </c>
      <c r="O374" s="8">
        <f>SUM(RetirementCost_Savings!O$9:O$26)-SUMIF(RetirementCost_Savings!$B$9:$B$26,"TY3",RetirementCost_Savings!O$9:O$26)-SUMIF(RetirementCost_Savings!$B$9:$B$26,"GR3",RetirementCost_Savings!O$9:O$26)-SUMIF(RetirementCost_Savings!$A$9:$A$26,"CR",RetirementCost_Savings!O$9:O$26)-SUMIF(RetirementCost_Savings!$B$9:$B$26,"GH1",RetirementCost_Savings!O$9:O$26)</f>
        <v>182259.98016889291</v>
      </c>
      <c r="P374" s="8">
        <f>SUM(RetirementCost_Savings!P$9:P$26)-SUMIF(RetirementCost_Savings!$B$9:$B$26,"TY3",RetirementCost_Savings!P$9:P$26)-SUMIF(RetirementCost_Savings!$B$9:$B$26,"GR3",RetirementCost_Savings!P$9:P$26)-SUMIF(RetirementCost_Savings!$A$9:$A$26,"CR",RetirementCost_Savings!P$9:P$26)-SUMIF(RetirementCost_Savings!$B$9:$B$26,"GH1",RetirementCost_Savings!P$9:P$26)</f>
        <v>185905.17977227081</v>
      </c>
      <c r="Q374" s="8">
        <f>SUM(RetirementCost_Savings!Q$9:Q$26)-SUMIF(RetirementCost_Savings!$B$9:$B$26,"TY3",RetirementCost_Savings!Q$9:Q$26)-SUMIF(RetirementCost_Savings!$B$9:$B$26,"GR3",RetirementCost_Savings!Q$9:Q$26)-SUMIF(RetirementCost_Savings!$A$9:$A$26,"CR",RetirementCost_Savings!Q$9:Q$26)-SUMIF(RetirementCost_Savings!$B$9:$B$26,"GH1",RetirementCost_Savings!Q$9:Q$26)</f>
        <v>189623.28336771618</v>
      </c>
      <c r="R374" s="8">
        <f>SUM(RetirementCost_Savings!R$9:R$26)-SUMIF(RetirementCost_Savings!$B$9:$B$26,"TY3",RetirementCost_Savings!R$9:R$26)-SUMIF(RetirementCost_Savings!$B$9:$B$26,"GR3",RetirementCost_Savings!R$9:R$26)-SUMIF(RetirementCost_Savings!$A$9:$A$26,"CR",RetirementCost_Savings!R$9:R$26)-SUMIF(RetirementCost_Savings!$B$9:$B$26,"GH1",RetirementCost_Savings!R$9:R$26)</f>
        <v>193415.7490350705</v>
      </c>
      <c r="S374" s="8">
        <f>SUM(RetirementCost_Savings!S$9:S$26)-SUMIF(RetirementCost_Savings!$B$9:$B$26,"TY3",RetirementCost_Savings!S$9:S$26)-SUMIF(RetirementCost_Savings!$B$9:$B$26,"GR3",RetirementCost_Savings!S$9:S$26)-SUMIF(RetirementCost_Savings!$A$9:$A$26,"CR",RetirementCost_Savings!S$9:S$26)-SUMIF(RetirementCost_Savings!$B$9:$B$26,"GH1",RetirementCost_Savings!S$9:S$26)</f>
        <v>197284.06401577199</v>
      </c>
      <c r="T374" s="8">
        <f>SUM(RetirementCost_Savings!T$9:T$26)-SUMIF(RetirementCost_Savings!$B$9:$B$26,"TY3",RetirementCost_Savings!T$9:T$26)-SUMIF(RetirementCost_Savings!$B$9:$B$26,"GR3",RetirementCost_Savings!T$9:T$26)-SUMIF(RetirementCost_Savings!$A$9:$A$26,"CR",RetirementCost_Savings!T$9:T$26)-SUMIF(RetirementCost_Savings!$B$9:$B$26,"GH1",RetirementCost_Savings!T$9:T$26)</f>
        <v>201229.74529608738</v>
      </c>
      <c r="U374" s="8">
        <f>SUM(RetirementCost_Savings!U$9:U$26)-SUMIF(RetirementCost_Savings!$B$9:$B$26,"TY3",RetirementCost_Savings!U$9:U$26)-SUMIF(RetirementCost_Savings!$B$9:$B$26,"GR3",RetirementCost_Savings!U$9:U$26)-SUMIF(RetirementCost_Savings!$A$9:$A$26,"CR",RetirementCost_Savings!U$9:U$26)-SUMIF(RetirementCost_Savings!$B$9:$B$26,"GH1",RetirementCost_Savings!U$9:U$26)</f>
        <v>205254.34020200919</v>
      </c>
      <c r="V374" s="8">
        <f>SUM(RetirementCost_Savings!V$9:V$26)-SUMIF(RetirementCost_Savings!$B$9:$B$26,"TY3",RetirementCost_Savings!V$9:V$26)-SUMIF(RetirementCost_Savings!$B$9:$B$26,"GR3",RetirementCost_Savings!V$9:V$26)-SUMIF(RetirementCost_Savings!$A$9:$A$26,"CR",RetirementCost_Savings!V$9:V$26)-SUMIF(RetirementCost_Savings!$B$9:$B$26,"GH1",RetirementCost_Savings!V$9:V$26)</f>
        <v>209359.4270060494</v>
      </c>
      <c r="W374" s="8">
        <f>SUM(RetirementCost_Savings!W$9:W$26)-SUMIF(RetirementCost_Savings!$B$9:$B$26,"TY3",RetirementCost_Savings!W$9:W$26)-SUMIF(RetirementCost_Savings!$B$9:$B$26,"GR3",RetirementCost_Savings!W$9:W$26)-SUMIF(RetirementCost_Savings!$A$9:$A$26,"CR",RetirementCost_Savings!W$9:W$26)-SUMIF(RetirementCost_Savings!$B$9:$B$26,"GH1",RetirementCost_Savings!W$9:W$26)</f>
        <v>213546.61554617036</v>
      </c>
      <c r="X374" s="8">
        <f>SUM(RetirementCost_Savings!X$9:X$26)-SUMIF(RetirementCost_Savings!$B$9:$B$26,"TY3",RetirementCost_Savings!X$9:X$26)-SUMIF(RetirementCost_Savings!$B$9:$B$26,"GR3",RetirementCost_Savings!X$9:X$26)-SUMIF(RetirementCost_Savings!$A$9:$A$26,"CR",RetirementCost_Savings!X$9:X$26)-SUMIF(RetirementCost_Savings!$B$9:$B$26,"GH1",RetirementCost_Savings!X$9:X$26)</f>
        <v>217817.54785709374</v>
      </c>
      <c r="Y374" s="8">
        <f>SUM(RetirementCost_Savings!Y$9:Y$26)-SUMIF(RetirementCost_Savings!$B$9:$B$26,"TY3",RetirementCost_Savings!Y$9:Y$26)-SUMIF(RetirementCost_Savings!$B$9:$B$26,"GR3",RetirementCost_Savings!Y$9:Y$26)-SUMIF(RetirementCost_Savings!$A$9:$A$26,"CR",RetirementCost_Savings!Y$9:Y$26)-SUMIF(RetirementCost_Savings!$B$9:$B$26,"GH1",RetirementCost_Savings!Y$9:Y$26)</f>
        <v>222173.89881423552</v>
      </c>
      <c r="Z374" s="8">
        <f>SUM(RetirementCost_Savings!Z$9:Z$26)-SUMIF(RetirementCost_Savings!$B$9:$B$26,"TY3",RetirementCost_Savings!Z$9:Z$26)-SUMIF(RetirementCost_Savings!$B$9:$B$26,"GR3",RetirementCost_Savings!Z$9:Z$26)-SUMIF(RetirementCost_Savings!$A$9:$A$26,"CR",RetirementCost_Savings!Z$9:Z$26)-SUMIF(RetirementCost_Savings!$B$9:$B$26,"GH1",RetirementCost_Savings!Z$9:Z$26)</f>
        <v>226617.37679052027</v>
      </c>
      <c r="AA374" s="8">
        <f>SUM(RetirementCost_Savings!AA$9:AA$26)-SUMIF(RetirementCost_Savings!$B$9:$B$26,"TY3",RetirementCost_Savings!AA$9:AA$26)-SUMIF(RetirementCost_Savings!$B$9:$B$26,"GR3",RetirementCost_Savings!AA$9:AA$26)-SUMIF(RetirementCost_Savings!$A$9:$A$26,"CR",RetirementCost_Savings!AA$9:AA$26)-SUMIF(RetirementCost_Savings!$B$9:$B$26,"GH1",RetirementCost_Savings!AA$9:AA$26)</f>
        <v>231149.72432633079</v>
      </c>
      <c r="AB374" s="8">
        <f>SUM(RetirementCost_Savings!AB$9:AB$26)-SUMIF(RetirementCost_Savings!$B$9:$B$26,"TY3",RetirementCost_Savings!AB$9:AB$26)-SUMIF(RetirementCost_Savings!$B$9:$B$26,"GR3",RetirementCost_Savings!AB$9:AB$26)-SUMIF(RetirementCost_Savings!$A$9:$A$26,"CR",RetirementCost_Savings!AB$9:AB$26)-SUMIF(RetirementCost_Savings!$B$9:$B$26,"GH1",RetirementCost_Savings!AB$9:AB$26)</f>
        <v>235772.71881285738</v>
      </c>
      <c r="AC374" s="8">
        <f>SUM(RetirementCost_Savings!AC$9:AC$26)-SUMIF(RetirementCost_Savings!$B$9:$B$26,"TY3",RetirementCost_Savings!AC$9:AC$26)-SUMIF(RetirementCost_Savings!$B$9:$B$26,"GR3",RetirementCost_Savings!AC$9:AC$26)-SUMIF(RetirementCost_Savings!$A$9:$A$26,"CR",RetirementCost_Savings!AC$9:AC$26)-SUMIF(RetirementCost_Savings!$B$9:$B$26,"GH1",RetirementCost_Savings!AC$9:AC$26)</f>
        <v>240488.17318911455</v>
      </c>
      <c r="AD374" s="8">
        <f>SUM(RetirementCost_Savings!AD$9:AD$26)-SUMIF(RetirementCost_Savings!$B$9:$B$26,"TY3",RetirementCost_Savings!AD$9:AD$26)-SUMIF(RetirementCost_Savings!$B$9:$B$26,"GR3",RetirementCost_Savings!AD$9:AD$26)-SUMIF(RetirementCost_Savings!$A$9:$A$26,"CR",RetirementCost_Savings!AD$9:AD$26)-SUMIF(RetirementCost_Savings!$B$9:$B$26,"GH1",RetirementCost_Savings!AD$9:AD$26)</f>
        <v>245297.93665289672</v>
      </c>
      <c r="AE374" s="8">
        <f>SUM(RetirementCost_Savings!AE$9:AE$26)-SUMIF(RetirementCost_Savings!$B$9:$B$26,"TY3",RetirementCost_Savings!AE$9:AE$26)-SUMIF(RetirementCost_Savings!$B$9:$B$26,"GR3",RetirementCost_Savings!AE$9:AE$26)-SUMIF(RetirementCost_Savings!$A$9:$A$26,"CR",RetirementCost_Savings!AE$9:AE$26)-SUMIF(RetirementCost_Savings!$B$9:$B$26,"GH1",RetirementCost_Savings!AE$9:AE$26)</f>
        <v>250203.8953859547</v>
      </c>
      <c r="AF374" s="8">
        <f>SUM(RetirementCost_Savings!AF$9:AF$26)-SUMIF(RetirementCost_Savings!$B$9:$B$26,"TY3",RetirementCost_Savings!AF$9:AF$26)-SUMIF(RetirementCost_Savings!$B$9:$B$26,"GR3",RetirementCost_Savings!AF$9:AF$26)-SUMIF(RetirementCost_Savings!$A$9:$A$26,"CR",RetirementCost_Savings!AF$9:AF$26)-SUMIF(RetirementCost_Savings!$B$9:$B$26,"GH1",RetirementCost_Savings!AF$9:AF$26)</f>
        <v>255207.97329367374</v>
      </c>
      <c r="AG374" s="8">
        <f>SUM(RetirementCost_Savings!AG$9:AG$26)-SUMIF(RetirementCost_Savings!$B$9:$B$26,"TY3",RetirementCost_Savings!AG$9:AG$26)-SUMIF(RetirementCost_Savings!$B$9:$B$26,"GR3",RetirementCost_Savings!AG$9:AG$26)-SUMIF(RetirementCost_Savings!$A$9:$A$26,"CR",RetirementCost_Savings!AG$9:AG$26)-SUMIF(RetirementCost_Savings!$B$9:$B$26,"GH1",RetirementCost_Savings!AG$9:AG$26)</f>
        <v>260312.13275954721</v>
      </c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</row>
    <row r="375" spans="2:71" x14ac:dyDescent="0.3">
      <c r="B375" s="24" t="str">
        <f t="shared" si="241"/>
        <v>Retire TY GR and CR</v>
      </c>
      <c r="C375" s="23">
        <f t="shared" si="240"/>
        <v>2852.3905379497569</v>
      </c>
      <c r="D375" s="8">
        <f>SUM(RetirementCost_Savings!D$9:D$26)</f>
        <v>214901.13817812657</v>
      </c>
      <c r="E375" s="8">
        <f>SUM(RetirementCost_Savings!E$9:E$26)</f>
        <v>219006.52434122365</v>
      </c>
      <c r="F375" s="8">
        <f>SUM(RetirementCost_Savings!F$9:F$26)</f>
        <v>210242.99485329635</v>
      </c>
      <c r="G375" s="8">
        <f>SUM(RetirementCost_Savings!G$9:G$26)</f>
        <v>214447.85475036231</v>
      </c>
      <c r="H375" s="8">
        <f>SUM(RetirementCost_Savings!H$9:H$26)</f>
        <v>218736.81184536952</v>
      </c>
      <c r="I375" s="8">
        <f>SUM(RetirementCost_Savings!I$9:I$26)-SUMIF(RetirementCost_Savings!$B$9:$B$26,"TY3",RetirementCost_Savings!I$9:I$26)-SUMIF(RetirementCost_Savings!$A$9:$A$26,"GR",RetirementCost_Savings!I$9:I$26)-SUMIF(RetirementCost_Savings!$A$9:$A$26,"CR",RetirementCost_Savings!I$9:I$26)</f>
        <v>171745.67015976491</v>
      </c>
      <c r="J375" s="8">
        <f>SUM(RetirementCost_Savings!J$9:J$26)-SUMIF(RetirementCost_Savings!$B$9:$B$26,"TY3",RetirementCost_Savings!J$9:J$26)-SUMIF(RetirementCost_Savings!$A$9:$A$26,"GR",RetirementCost_Savings!J$9:J$26)-SUMIF(RetirementCost_Savings!$A$9:$A$26,"CR",RetirementCost_Savings!J$9:J$26)</f>
        <v>175180.58356296021</v>
      </c>
      <c r="K375" s="8">
        <f>SUM(RetirementCost_Savings!K$9:K$26)-SUMIF(RetirementCost_Savings!$B$9:$B$26,"TY3",RetirementCost_Savings!K$9:K$26)-SUMIF(RetirementCost_Savings!$A$9:$A$26,"GR",RetirementCost_Savings!K$9:K$26)-SUMIF(RetirementCost_Savings!$A$9:$A$26,"CR",RetirementCost_Savings!K$9:K$26)</f>
        <v>178684.19523421937</v>
      </c>
      <c r="L375" s="8">
        <f>SUM(RetirementCost_Savings!L$9:L$26)-SUMIF(RetirementCost_Savings!$B$9:$B$26,"TY3",RetirementCost_Savings!L$9:L$26)-SUMIF(RetirementCost_Savings!$A$9:$A$26,"GR",RetirementCost_Savings!L$9:L$26)-SUMIF(RetirementCost_Savings!$A$9:$A$26,"CR",RetirementCost_Savings!L$9:L$26)</f>
        <v>182257.87913890387</v>
      </c>
      <c r="M375" s="8">
        <f>SUM(RetirementCost_Savings!M$9:M$26)-SUMIF(RetirementCost_Savings!$B$9:$B$26,"TY3",RetirementCost_Savings!M$9:M$26)-SUMIF(RetirementCost_Savings!$A$9:$A$26,"GR",RetirementCost_Savings!M$9:M$26)-SUMIF(RetirementCost_Savings!$A$9:$A$26,"CR",RetirementCost_Savings!M$9:M$26)</f>
        <v>185903.03672168188</v>
      </c>
      <c r="N375" s="8">
        <f>SUM(RetirementCost_Savings!N$9:N$26)-SUMIF(RetirementCost_Savings!$B$9:$B$26,"TY3",RetirementCost_Savings!N$9:N$26)-SUMIF(RetirementCost_Savings!$A$9:$A$26,"GR",RetirementCost_Savings!N$9:N$26)-SUMIF(RetirementCost_Savings!$A$9:$A$26,"CR",RetirementCost_Savings!N$9:N$26)</f>
        <v>189621.09745611553</v>
      </c>
      <c r="O375" s="8">
        <f>SUM(RetirementCost_Savings!O$9:O$26)-SUMIF(RetirementCost_Savings!$B$9:$B$26,"TY3",RetirementCost_Savings!O$9:O$26)-SUMIF(RetirementCost_Savings!$A$9:$A$26,"GR",RetirementCost_Savings!O$9:O$26)-SUMIF(RetirementCost_Savings!$A$9:$A$26,"CR",RetirementCost_Savings!O$9:O$26)</f>
        <v>193413.51940523786</v>
      </c>
      <c r="P375" s="8">
        <f>SUM(RetirementCost_Savings!P$9:P$26)-SUMIF(RetirementCost_Savings!$B$9:$B$26,"TY3",RetirementCost_Savings!P$9:P$26)-SUMIF(RetirementCost_Savings!$A$9:$A$26,"GR",RetirementCost_Savings!P$9:P$26)-SUMIF(RetirementCost_Savings!$A$9:$A$26,"CR",RetirementCost_Savings!P$9:P$26)</f>
        <v>197281.78979334267</v>
      </c>
      <c r="Q375" s="8">
        <f>SUM(RetirementCost_Savings!Q$9:Q$26)-SUMIF(RetirementCost_Savings!$B$9:$B$26,"TY3",RetirementCost_Savings!Q$9:Q$26)-SUMIF(RetirementCost_Savings!$A$9:$A$26,"GR",RetirementCost_Savings!Q$9:Q$26)-SUMIF(RetirementCost_Savings!$A$9:$A$26,"CR",RetirementCost_Savings!Q$9:Q$26)</f>
        <v>201227.42558920945</v>
      </c>
      <c r="R375" s="8">
        <f>SUM(RetirementCost_Savings!R$9:R$26)-SUMIF(RetirementCost_Savings!$B$9:$B$26,"TY3",RetirementCost_Savings!R$9:R$26)-SUMIF(RetirementCost_Savings!$A$9:$A$26,"GR",RetirementCost_Savings!R$9:R$26)-SUMIF(RetirementCost_Savings!$A$9:$A$26,"CR",RetirementCost_Savings!R$9:R$26)</f>
        <v>205251.97410099366</v>
      </c>
      <c r="S375" s="8">
        <f>SUM(RetirementCost_Savings!S$9:S$26)-SUMIF(RetirementCost_Savings!$B$9:$B$26,"TY3",RetirementCost_Savings!S$9:S$26)-SUMIF(RetirementCost_Savings!$A$9:$A$26,"GR",RetirementCost_Savings!S$9:S$26)-SUMIF(RetirementCost_Savings!$A$9:$A$26,"CR",RetirementCost_Savings!S$9:S$26)</f>
        <v>209357.01358301358</v>
      </c>
      <c r="T375" s="8">
        <f>SUM(RetirementCost_Savings!T$9:T$26)-SUMIF(RetirementCost_Savings!$B$9:$B$26,"TY3",RetirementCost_Savings!T$9:T$26)-SUMIF(RetirementCost_Savings!$A$9:$A$26,"GR",RetirementCost_Savings!T$9:T$26)-SUMIF(RetirementCost_Savings!$A$9:$A$26,"CR",RetirementCost_Savings!T$9:T$26)</f>
        <v>213544.15385467382</v>
      </c>
      <c r="U375" s="8">
        <f>SUM(RetirementCost_Savings!U$9:U$26)-SUMIF(RetirementCost_Savings!$B$9:$B$26,"TY3",RetirementCost_Savings!U$9:U$26)-SUMIF(RetirementCost_Savings!$A$9:$A$26,"GR",RetirementCost_Savings!U$9:U$26)-SUMIF(RetirementCost_Savings!$A$9:$A$26,"CR",RetirementCost_Savings!U$9:U$26)</f>
        <v>217815.03693176736</v>
      </c>
      <c r="V375" s="8">
        <f>SUM(RetirementCost_Savings!V$9:V$26)-SUMIF(RetirementCost_Savings!$B$9:$B$26,"TY3",RetirementCost_Savings!V$9:V$26)-SUMIF(RetirementCost_Savings!$A$9:$A$26,"GR",RetirementCost_Savings!V$9:V$26)-SUMIF(RetirementCost_Savings!$A$9:$A$26,"CR",RetirementCost_Savings!V$9:V$26)</f>
        <v>222171.33767040275</v>
      </c>
      <c r="W375" s="8">
        <f>SUM(RetirementCost_Savings!W$9:W$26)-SUMIF(RetirementCost_Savings!$B$9:$B$26,"TY3",RetirementCost_Savings!W$9:W$26)-SUMIF(RetirementCost_Savings!$A$9:$A$26,"GR",RetirementCost_Savings!W$9:W$26)-SUMIF(RetirementCost_Savings!$A$9:$A$26,"CR",RetirementCost_Savings!W$9:W$26)</f>
        <v>226614.76442381079</v>
      </c>
      <c r="X375" s="8">
        <f>SUM(RetirementCost_Savings!X$9:X$26)-SUMIF(RetirementCost_Savings!$B$9:$B$26,"TY3",RetirementCost_Savings!X$9:X$26)-SUMIF(RetirementCost_Savings!$A$9:$A$26,"GR",RetirementCost_Savings!X$9:X$26)-SUMIF(RetirementCost_Savings!$A$9:$A$26,"CR",RetirementCost_Savings!X$9:X$26)</f>
        <v>231147.05971228692</v>
      </c>
      <c r="Y375" s="8">
        <f>SUM(RetirementCost_Savings!Y$9:Y$26)-SUMIF(RetirementCost_Savings!$B$9:$B$26,"TY3",RetirementCost_Savings!Y$9:Y$26)-SUMIF(RetirementCost_Savings!$A$9:$A$26,"GR",RetirementCost_Savings!Y$9:Y$26)-SUMIF(RetirementCost_Savings!$A$9:$A$26,"CR",RetirementCost_Savings!Y$9:Y$26)</f>
        <v>235770.00090653263</v>
      </c>
      <c r="Z375" s="8">
        <f>SUM(RetirementCost_Savings!Z$9:Z$26)-SUMIF(RetirementCost_Savings!$B$9:$B$26,"TY3",RetirementCost_Savings!Z$9:Z$26)-SUMIF(RetirementCost_Savings!$A$9:$A$26,"GR",RetirementCost_Savings!Z$9:Z$26)-SUMIF(RetirementCost_Savings!$A$9:$A$26,"CR",RetirementCost_Savings!Z$9:Z$26)</f>
        <v>240485.40092466326</v>
      </c>
      <c r="AA375" s="8">
        <f>SUM(RetirementCost_Savings!AA$9:AA$26)-SUMIF(RetirementCost_Savings!$B$9:$B$26,"TY3",RetirementCost_Savings!AA$9:AA$26)-SUMIF(RetirementCost_Savings!$A$9:$A$26,"GR",RetirementCost_Savings!AA$9:AA$26)-SUMIF(RetirementCost_Savings!$A$9:$A$26,"CR",RetirementCost_Savings!AA$9:AA$26)</f>
        <v>245295.10894315667</v>
      </c>
      <c r="AB375" s="8">
        <f>SUM(RetirementCost_Savings!AB$9:AB$26)-SUMIF(RetirementCost_Savings!$B$9:$B$26,"TY3",RetirementCost_Savings!AB$9:AB$26)-SUMIF(RetirementCost_Savings!$A$9:$A$26,"GR",RetirementCost_Savings!AB$9:AB$26)-SUMIF(RetirementCost_Savings!$A$9:$A$26,"CR",RetirementCost_Savings!AB$9:AB$26)</f>
        <v>250201.0111220197</v>
      </c>
      <c r="AC375" s="8">
        <f>SUM(RetirementCost_Savings!AC$9:AC$26)-SUMIF(RetirementCost_Savings!$B$9:$B$26,"TY3",RetirementCost_Savings!AC$9:AC$26)-SUMIF(RetirementCost_Savings!$A$9:$A$26,"GR",RetirementCost_Savings!AC$9:AC$26)-SUMIF(RetirementCost_Savings!$A$9:$A$26,"CR",RetirementCost_Savings!AC$9:AC$26)</f>
        <v>255205.03134446015</v>
      </c>
      <c r="AD375" s="8">
        <f>SUM(RetirementCost_Savings!AD$9:AD$26)-SUMIF(RetirementCost_Savings!$B$9:$B$26,"TY3",RetirementCost_Savings!AD$9:AD$26)-SUMIF(RetirementCost_Savings!$A$9:$A$26,"GR",RetirementCost_Savings!AD$9:AD$26)-SUMIF(RetirementCost_Savings!$A$9:$A$26,"CR",RetirementCost_Savings!AD$9:AD$26)</f>
        <v>260309.13197134933</v>
      </c>
      <c r="AE375" s="8">
        <f>SUM(RetirementCost_Savings!AE$9:AE$26)-SUMIF(RetirementCost_Savings!$B$9:$B$26,"TY3",RetirementCost_Savings!AE$9:AE$26)-SUMIF(RetirementCost_Savings!$A$9:$A$26,"GR",RetirementCost_Savings!AE$9:AE$26)-SUMIF(RetirementCost_Savings!$A$9:$A$26,"CR",RetirementCost_Savings!AE$9:AE$26)</f>
        <v>265515.31461077632</v>
      </c>
      <c r="AF375" s="8">
        <f>SUM(RetirementCost_Savings!AF$9:AF$26)-SUMIF(RetirementCost_Savings!$B$9:$B$26,"TY3",RetirementCost_Savings!AF$9:AF$26)-SUMIF(RetirementCost_Savings!$A$9:$A$26,"GR",RetirementCost_Savings!AF$9:AF$26)-SUMIF(RetirementCost_Savings!$A$9:$A$26,"CR",RetirementCost_Savings!AF$9:AF$26)</f>
        <v>270825.6209029918</v>
      </c>
      <c r="AG375" s="8">
        <f>SUM(RetirementCost_Savings!AG$9:AG$26)-SUMIF(RetirementCost_Savings!$B$9:$B$26,"TY3",RetirementCost_Savings!AG$9:AG$26)-SUMIF(RetirementCost_Savings!$A$9:$A$26,"GR",RetirementCost_Savings!AG$9:AG$26)-SUMIF(RetirementCost_Savings!$A$9:$A$26,"CR",RetirementCost_Savings!AG$9:AG$26)</f>
        <v>276242.1333210516</v>
      </c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</row>
    <row r="376" spans="2:71" x14ac:dyDescent="0.3">
      <c r="B376" s="24" t="str">
        <f t="shared" si="241"/>
        <v>Retire TY GR CR and MC4</v>
      </c>
      <c r="C376" s="23">
        <f t="shared" si="240"/>
        <v>2649.6748504753773</v>
      </c>
      <c r="D376" s="8">
        <f>SUM(RetirementCost_Savings!D$9:D$26)</f>
        <v>214901.13817812657</v>
      </c>
      <c r="E376" s="8">
        <f>SUM(RetirementCost_Savings!E$9:E$26)</f>
        <v>219006.52434122365</v>
      </c>
      <c r="F376" s="8">
        <f>SUM(RetirementCost_Savings!F$9:F$26)</f>
        <v>210242.99485329635</v>
      </c>
      <c r="G376" s="8">
        <f>SUM(RetirementCost_Savings!G$9:G$26)</f>
        <v>214447.85475036231</v>
      </c>
      <c r="H376" s="8">
        <f>SUM(RetirementCost_Savings!H$9:H$26)</f>
        <v>218736.81184536952</v>
      </c>
      <c r="I376" s="8">
        <f>SUM(RetirementCost_Savings!I$9:I$26)-SUMIF(RetirementCost_Savings!$B$9:$B$26,"TY3",RetirementCost_Savings!I$9:I$26)-SUMIF(RetirementCost_Savings!$A$9:$A$26,"GR",RetirementCost_Savings!I$9:I$26)-SUMIF(RetirementCost_Savings!$A$9:$A$26,"CR",RetirementCost_Savings!I$9:I$26)-SUMIF(RetirementCost_Savings!$B$9:$B$26,"MC4",RetirementCost_Savings!I$9:I$26)</f>
        <v>153445.21437601381</v>
      </c>
      <c r="J376" s="8">
        <f>SUM(RetirementCost_Savings!J$9:J$26)-SUMIF(RetirementCost_Savings!$B$9:$B$26,"TY3",RetirementCost_Savings!J$9:J$26)-SUMIF(RetirementCost_Savings!$A$9:$A$26,"GR",RetirementCost_Savings!J$9:J$26)-SUMIF(RetirementCost_Savings!$A$9:$A$26,"CR",RetirementCost_Savings!J$9:J$26)-SUMIF(RetirementCost_Savings!$B$9:$B$26,"MC4",RetirementCost_Savings!J$9:J$26)</f>
        <v>156514.11866353411</v>
      </c>
      <c r="K376" s="8">
        <f>SUM(RetirementCost_Savings!K$9:K$26)-SUMIF(RetirementCost_Savings!$B$9:$B$26,"TY3",RetirementCost_Savings!K$9:K$26)-SUMIF(RetirementCost_Savings!$A$9:$A$26,"GR",RetirementCost_Savings!K$9:K$26)-SUMIF(RetirementCost_Savings!$A$9:$A$26,"CR",RetirementCost_Savings!K$9:K$26)-SUMIF(RetirementCost_Savings!$B$9:$B$26,"MC4",RetirementCost_Savings!K$9:K$26)</f>
        <v>159644.40103680475</v>
      </c>
      <c r="L376" s="8">
        <f>SUM(RetirementCost_Savings!L$9:L$26)-SUMIF(RetirementCost_Savings!$B$9:$B$26,"TY3",RetirementCost_Savings!L$9:L$26)-SUMIF(RetirementCost_Savings!$A$9:$A$26,"GR",RetirementCost_Savings!L$9:L$26)-SUMIF(RetirementCost_Savings!$A$9:$A$26,"CR",RetirementCost_Savings!L$9:L$26)-SUMIF(RetirementCost_Savings!$B$9:$B$26,"MC4",RetirementCost_Savings!L$9:L$26)</f>
        <v>162837.28905754094</v>
      </c>
      <c r="M376" s="8">
        <f>SUM(RetirementCost_Savings!M$9:M$26)-SUMIF(RetirementCost_Savings!$B$9:$B$26,"TY3",RetirementCost_Savings!M$9:M$26)-SUMIF(RetirementCost_Savings!$A$9:$A$26,"GR",RetirementCost_Savings!M$9:M$26)-SUMIF(RetirementCost_Savings!$A$9:$A$26,"CR",RetirementCost_Savings!M$9:M$26)-SUMIF(RetirementCost_Savings!$B$9:$B$26,"MC4",RetirementCost_Savings!M$9:M$26)</f>
        <v>166094.0348386917</v>
      </c>
      <c r="N376" s="8">
        <f>SUM(RetirementCost_Savings!N$9:N$26)-SUMIF(RetirementCost_Savings!$B$9:$B$26,"TY3",RetirementCost_Savings!N$9:N$26)-SUMIF(RetirementCost_Savings!$A$9:$A$26,"GR",RetirementCost_Savings!N$9:N$26)-SUMIF(RetirementCost_Savings!$A$9:$A$26,"CR",RetirementCost_Savings!N$9:N$26)-SUMIF(RetirementCost_Savings!$B$9:$B$26,"MC4",RetirementCost_Savings!N$9:N$26)</f>
        <v>169415.91553546555</v>
      </c>
      <c r="O376" s="8">
        <f>SUM(RetirementCost_Savings!O$9:O$26)-SUMIF(RetirementCost_Savings!$B$9:$B$26,"TY3",RetirementCost_Savings!O$9:O$26)-SUMIF(RetirementCost_Savings!$A$9:$A$26,"GR",RetirementCost_Savings!O$9:O$26)-SUMIF(RetirementCost_Savings!$A$9:$A$26,"CR",RetirementCost_Savings!O$9:O$26)-SUMIF(RetirementCost_Savings!$B$9:$B$26,"MC4",RetirementCost_Savings!O$9:O$26)</f>
        <v>172804.23384617487</v>
      </c>
      <c r="P376" s="8">
        <f>SUM(RetirementCost_Savings!P$9:P$26)-SUMIF(RetirementCost_Savings!$B$9:$B$26,"TY3",RetirementCost_Savings!P$9:P$26)-SUMIF(RetirementCost_Savings!$A$9:$A$26,"GR",RetirementCost_Savings!P$9:P$26)-SUMIF(RetirementCost_Savings!$A$9:$A$26,"CR",RetirementCost_Savings!P$9:P$26)-SUMIF(RetirementCost_Savings!$B$9:$B$26,"MC4",RetirementCost_Savings!P$9:P$26)</f>
        <v>176260.31852309842</v>
      </c>
      <c r="Q376" s="8">
        <f>SUM(RetirementCost_Savings!Q$9:Q$26)-SUMIF(RetirementCost_Savings!$B$9:$B$26,"TY3",RetirementCost_Savings!Q$9:Q$26)-SUMIF(RetirementCost_Savings!$A$9:$A$26,"GR",RetirementCost_Savings!Q$9:Q$26)-SUMIF(RetirementCost_Savings!$A$9:$A$26,"CR",RetirementCost_Savings!Q$9:Q$26)-SUMIF(RetirementCost_Savings!$B$9:$B$26,"MC4",RetirementCost_Savings!Q$9:Q$26)</f>
        <v>179785.52489356033</v>
      </c>
      <c r="R376" s="8">
        <f>SUM(RetirementCost_Savings!R$9:R$26)-SUMIF(RetirementCost_Savings!$B$9:$B$26,"TY3",RetirementCost_Savings!R$9:R$26)-SUMIF(RetirementCost_Savings!$A$9:$A$26,"GR",RetirementCost_Savings!R$9:R$26)-SUMIF(RetirementCost_Savings!$A$9:$A$26,"CR",RetirementCost_Savings!R$9:R$26)-SUMIF(RetirementCost_Savings!$B$9:$B$26,"MC4",RetirementCost_Savings!R$9:R$26)</f>
        <v>183381.23539143155</v>
      </c>
      <c r="S376" s="8">
        <f>SUM(RetirementCost_Savings!S$9:S$26)-SUMIF(RetirementCost_Savings!$B$9:$B$26,"TY3",RetirementCost_Savings!S$9:S$26)-SUMIF(RetirementCost_Savings!$A$9:$A$26,"GR",RetirementCost_Savings!S$9:S$26)-SUMIF(RetirementCost_Savings!$A$9:$A$26,"CR",RetirementCost_Savings!S$9:S$26)-SUMIF(RetirementCost_Savings!$B$9:$B$26,"MC4",RetirementCost_Savings!S$9:S$26)</f>
        <v>187048.86009926023</v>
      </c>
      <c r="T376" s="8">
        <f>SUM(RetirementCost_Savings!T$9:T$26)-SUMIF(RetirementCost_Savings!$B$9:$B$26,"TY3",RetirementCost_Savings!T$9:T$26)-SUMIF(RetirementCost_Savings!$A$9:$A$26,"GR",RetirementCost_Savings!T$9:T$26)-SUMIF(RetirementCost_Savings!$A$9:$A$26,"CR",RetirementCost_Savings!T$9:T$26)-SUMIF(RetirementCost_Savings!$B$9:$B$26,"MC4",RetirementCost_Savings!T$9:T$26)</f>
        <v>190789.8373012454</v>
      </c>
      <c r="U376" s="8">
        <f>SUM(RetirementCost_Savings!U$9:U$26)-SUMIF(RetirementCost_Savings!$B$9:$B$26,"TY3",RetirementCost_Savings!U$9:U$26)-SUMIF(RetirementCost_Savings!$A$9:$A$26,"GR",RetirementCost_Savings!U$9:U$26)-SUMIF(RetirementCost_Savings!$A$9:$A$26,"CR",RetirementCost_Savings!U$9:U$26)-SUMIF(RetirementCost_Savings!$B$9:$B$26,"MC4",RetirementCost_Savings!U$9:U$26)</f>
        <v>194605.63404727037</v>
      </c>
      <c r="V376" s="8">
        <f>SUM(RetirementCost_Savings!V$9:V$26)-SUMIF(RetirementCost_Savings!$B$9:$B$26,"TY3",RetirementCost_Savings!V$9:V$26)-SUMIF(RetirementCost_Savings!$A$9:$A$26,"GR",RetirementCost_Savings!V$9:V$26)-SUMIF(RetirementCost_Savings!$A$9:$A$26,"CR",RetirementCost_Savings!V$9:V$26)-SUMIF(RetirementCost_Savings!$B$9:$B$26,"MC4",RetirementCost_Savings!V$9:V$26)</f>
        <v>198497.74672821583</v>
      </c>
      <c r="W376" s="8">
        <f>SUM(RetirementCost_Savings!W$9:W$26)-SUMIF(RetirementCost_Savings!$B$9:$B$26,"TY3",RetirementCost_Savings!W$9:W$26)-SUMIF(RetirementCost_Savings!$A$9:$A$26,"GR",RetirementCost_Savings!W$9:W$26)-SUMIF(RetirementCost_Savings!$A$9:$A$26,"CR",RetirementCost_Savings!W$9:W$26)-SUMIF(RetirementCost_Savings!$B$9:$B$26,"MC4",RetirementCost_Savings!W$9:W$26)</f>
        <v>202467.70166278013</v>
      </c>
      <c r="X376" s="8">
        <f>SUM(RetirementCost_Savings!X$9:X$26)-SUMIF(RetirementCost_Savings!$B$9:$B$26,"TY3",RetirementCost_Savings!X$9:X$26)-SUMIF(RetirementCost_Savings!$A$9:$A$26,"GR",RetirementCost_Savings!X$9:X$26)-SUMIF(RetirementCost_Savings!$A$9:$A$26,"CR",RetirementCost_Savings!X$9:X$26)-SUMIF(RetirementCost_Savings!$B$9:$B$26,"MC4",RetirementCost_Savings!X$9:X$26)</f>
        <v>206517.05569603565</v>
      </c>
      <c r="Y376" s="8">
        <f>SUM(RetirementCost_Savings!Y$9:Y$26)-SUMIF(RetirementCost_Savings!$B$9:$B$26,"TY3",RetirementCost_Savings!Y$9:Y$26)-SUMIF(RetirementCost_Savings!$A$9:$A$26,"GR",RetirementCost_Savings!Y$9:Y$26)-SUMIF(RetirementCost_Savings!$A$9:$A$26,"CR",RetirementCost_Savings!Y$9:Y$26)-SUMIF(RetirementCost_Savings!$B$9:$B$26,"MC4",RetirementCost_Savings!Y$9:Y$26)</f>
        <v>210647.39680995632</v>
      </c>
      <c r="Z376" s="8">
        <f>SUM(RetirementCost_Savings!Z$9:Z$26)-SUMIF(RetirementCost_Savings!$B$9:$B$26,"TY3",RetirementCost_Savings!Z$9:Z$26)-SUMIF(RetirementCost_Savings!$A$9:$A$26,"GR",RetirementCost_Savings!Z$9:Z$26)-SUMIF(RetirementCost_Savings!$A$9:$A$26,"CR",RetirementCost_Savings!Z$9:Z$26)-SUMIF(RetirementCost_Savings!$B$9:$B$26,"MC4",RetirementCost_Savings!Z$9:Z$26)</f>
        <v>214860.34474615543</v>
      </c>
      <c r="AA376" s="8">
        <f>SUM(RetirementCost_Savings!AA$9:AA$26)-SUMIF(RetirementCost_Savings!$B$9:$B$26,"TY3",RetirementCost_Savings!AA$9:AA$26)-SUMIF(RetirementCost_Savings!$A$9:$A$26,"GR",RetirementCost_Savings!AA$9:AA$26)-SUMIF(RetirementCost_Savings!$A$9:$A$26,"CR",RetirementCost_Savings!AA$9:AA$26)-SUMIF(RetirementCost_Savings!$B$9:$B$26,"MC4",RetirementCost_Savings!AA$9:AA$26)</f>
        <v>219157.55164107867</v>
      </c>
      <c r="AB376" s="8">
        <f>SUM(RetirementCost_Savings!AB$9:AB$26)-SUMIF(RetirementCost_Savings!$B$9:$B$26,"TY3",RetirementCost_Savings!AB$9:AB$26)-SUMIF(RetirementCost_Savings!$A$9:$A$26,"GR",RetirementCost_Savings!AB$9:AB$26)-SUMIF(RetirementCost_Savings!$A$9:$A$26,"CR",RetirementCost_Savings!AB$9:AB$26)-SUMIF(RetirementCost_Savings!$B$9:$B$26,"MC4",RetirementCost_Savings!AB$9:AB$26)</f>
        <v>223540.70267390014</v>
      </c>
      <c r="AC376" s="8">
        <f>SUM(RetirementCost_Savings!AC$9:AC$26)-SUMIF(RetirementCost_Savings!$B$9:$B$26,"TY3",RetirementCost_Savings!AC$9:AC$26)-SUMIF(RetirementCost_Savings!$A$9:$A$26,"GR",RetirementCost_Savings!AC$9:AC$26)-SUMIF(RetirementCost_Savings!$A$9:$A$26,"CR",RetirementCost_Savings!AC$9:AC$26)-SUMIF(RetirementCost_Savings!$B$9:$B$26,"MC4",RetirementCost_Savings!AC$9:AC$26)</f>
        <v>228011.51672737821</v>
      </c>
      <c r="AD376" s="8">
        <f>SUM(RetirementCost_Savings!AD$9:AD$26)-SUMIF(RetirementCost_Savings!$B$9:$B$26,"TY3",RetirementCost_Savings!AD$9:AD$26)-SUMIF(RetirementCost_Savings!$A$9:$A$26,"GR",RetirementCost_Savings!AD$9:AD$26)-SUMIF(RetirementCost_Savings!$A$9:$A$26,"CR",RetirementCost_Savings!AD$9:AD$26)-SUMIF(RetirementCost_Savings!$B$9:$B$26,"MC4",RetirementCost_Savings!AD$9:AD$26)</f>
        <v>232571.74706192577</v>
      </c>
      <c r="AE376" s="8">
        <f>SUM(RetirementCost_Savings!AE$9:AE$26)-SUMIF(RetirementCost_Savings!$B$9:$B$26,"TY3",RetirementCost_Savings!AE$9:AE$26)-SUMIF(RetirementCost_Savings!$A$9:$A$26,"GR",RetirementCost_Savings!AE$9:AE$26)-SUMIF(RetirementCost_Savings!$A$9:$A$26,"CR",RetirementCost_Savings!AE$9:AE$26)-SUMIF(RetirementCost_Savings!$B$9:$B$26,"MC4",RetirementCost_Savings!AE$9:AE$26)</f>
        <v>237223.18200316426</v>
      </c>
      <c r="AF376" s="8">
        <f>SUM(RetirementCost_Savings!AF$9:AF$26)-SUMIF(RetirementCost_Savings!$B$9:$B$26,"TY3",RetirementCost_Savings!AF$9:AF$26)-SUMIF(RetirementCost_Savings!$A$9:$A$26,"GR",RetirementCost_Savings!AF$9:AF$26)-SUMIF(RetirementCost_Savings!$A$9:$A$26,"CR",RetirementCost_Savings!AF$9:AF$26)-SUMIF(RetirementCost_Savings!$B$9:$B$26,"MC4",RetirementCost_Savings!AF$9:AF$26)</f>
        <v>241967.6456432275</v>
      </c>
      <c r="AG376" s="8">
        <f>SUM(RetirementCost_Savings!AG$9:AG$26)-SUMIF(RetirementCost_Savings!$B$9:$B$26,"TY3",RetirementCost_Savings!AG$9:AG$26)-SUMIF(RetirementCost_Savings!$A$9:$A$26,"GR",RetirementCost_Savings!AG$9:AG$26)-SUMIF(RetirementCost_Savings!$A$9:$A$26,"CR",RetirementCost_Savings!AG$9:AG$26)-SUMIF(RetirementCost_Savings!$B$9:$B$26,"MC4",RetirementCost_Savings!AG$9:AG$26)</f>
        <v>246806.99855609203</v>
      </c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</row>
    <row r="377" spans="2:71" x14ac:dyDescent="0.3">
      <c r="B377" s="24" t="str">
        <f t="shared" si="241"/>
        <v>Retire TY GR CR and TC1</v>
      </c>
      <c r="C377" s="23">
        <f t="shared" si="240"/>
        <v>2647.8209947383143</v>
      </c>
      <c r="D377" s="8">
        <f>SUM(RetirementCost_Savings!D$9:D$26)</f>
        <v>214901.13817812657</v>
      </c>
      <c r="E377" s="8">
        <f>SUM(RetirementCost_Savings!E$9:E$26)</f>
        <v>219006.52434122365</v>
      </c>
      <c r="F377" s="8">
        <f>SUM(RetirementCost_Savings!F$9:F$26)</f>
        <v>210242.99485329635</v>
      </c>
      <c r="G377" s="8">
        <f>SUM(RetirementCost_Savings!G$9:G$26)</f>
        <v>214447.85475036231</v>
      </c>
      <c r="H377" s="8">
        <f>SUM(RetirementCost_Savings!H$9:H$26)</f>
        <v>218736.81184536952</v>
      </c>
      <c r="I377" s="8">
        <f>SUM(RetirementCost_Savings!I$9:I$26)-SUMIF(RetirementCost_Savings!$B$9:$B$26,"TY3",RetirementCost_Savings!I$9:I$26)-SUMIF(RetirementCost_Savings!$A$9:$A$26,"GR",RetirementCost_Savings!I$9:I$26)-SUMIF(RetirementCost_Savings!$A$9:$A$26,"CR",RetirementCost_Savings!I$9:I$26)-SUMIF(RetirementCost_Savings!$B$9:$B$26,"TC1",RetirementCost_Savings!I$9:I$26)</f>
        <v>153277.854832368</v>
      </c>
      <c r="J377" s="8">
        <f>SUM(RetirementCost_Savings!J$9:J$26)-SUMIF(RetirementCost_Savings!$B$9:$B$26,"TY3",RetirementCost_Savings!J$9:J$26)-SUMIF(RetirementCost_Savings!$A$9:$A$26,"GR",RetirementCost_Savings!J$9:J$26)-SUMIF(RetirementCost_Savings!$A$9:$A$26,"CR",RetirementCost_Savings!J$9:J$26)-SUMIF(RetirementCost_Savings!$B$9:$B$26,"TC1",RetirementCost_Savings!J$9:J$26)</f>
        <v>156343.41192901536</v>
      </c>
      <c r="K377" s="8">
        <f>SUM(RetirementCost_Savings!K$9:K$26)-SUMIF(RetirementCost_Savings!$B$9:$B$26,"TY3",RetirementCost_Savings!K$9:K$26)-SUMIF(RetirementCost_Savings!$A$9:$A$26,"GR",RetirementCost_Savings!K$9:K$26)-SUMIF(RetirementCost_Savings!$A$9:$A$26,"CR",RetirementCost_Savings!K$9:K$26)-SUMIF(RetirementCost_Savings!$B$9:$B$26,"TC1",RetirementCost_Savings!K$9:K$26)</f>
        <v>159470.28016759563</v>
      </c>
      <c r="L377" s="8">
        <f>SUM(RetirementCost_Savings!L$9:L$26)-SUMIF(RetirementCost_Savings!$B$9:$B$26,"TY3",RetirementCost_Savings!L$9:L$26)-SUMIF(RetirementCost_Savings!$A$9:$A$26,"GR",RetirementCost_Savings!L$9:L$26)-SUMIF(RetirementCost_Savings!$A$9:$A$26,"CR",RetirementCost_Savings!L$9:L$26)-SUMIF(RetirementCost_Savings!$B$9:$B$26,"TC1",RetirementCost_Savings!L$9:L$26)</f>
        <v>162659.68577094763</v>
      </c>
      <c r="M377" s="8">
        <f>SUM(RetirementCost_Savings!M$9:M$26)-SUMIF(RetirementCost_Savings!$B$9:$B$26,"TY3",RetirementCost_Savings!M$9:M$26)-SUMIF(RetirementCost_Savings!$A$9:$A$26,"GR",RetirementCost_Savings!M$9:M$26)-SUMIF(RetirementCost_Savings!$A$9:$A$26,"CR",RetirementCost_Savings!M$9:M$26)-SUMIF(RetirementCost_Savings!$B$9:$B$26,"TC1",RetirementCost_Savings!M$9:M$26)</f>
        <v>165912.87948636652</v>
      </c>
      <c r="N377" s="8">
        <f>SUM(RetirementCost_Savings!N$9:N$26)-SUMIF(RetirementCost_Savings!$B$9:$B$26,"TY3",RetirementCost_Savings!N$9:N$26)-SUMIF(RetirementCost_Savings!$A$9:$A$26,"GR",RetirementCost_Savings!N$9:N$26)-SUMIF(RetirementCost_Savings!$A$9:$A$26,"CR",RetirementCost_Savings!N$9:N$26)-SUMIF(RetirementCost_Savings!$B$9:$B$26,"TC1",RetirementCost_Savings!N$9:N$26)</f>
        <v>169231.13707609387</v>
      </c>
      <c r="O377" s="8">
        <f>SUM(RetirementCost_Savings!O$9:O$26)-SUMIF(RetirementCost_Savings!$B$9:$B$26,"TY3",RetirementCost_Savings!O$9:O$26)-SUMIF(RetirementCost_Savings!$A$9:$A$26,"GR",RetirementCost_Savings!O$9:O$26)-SUMIF(RetirementCost_Savings!$A$9:$A$26,"CR",RetirementCost_Savings!O$9:O$26)-SUMIF(RetirementCost_Savings!$B$9:$B$26,"TC1",RetirementCost_Savings!O$9:O$26)</f>
        <v>172615.75981761576</v>
      </c>
      <c r="P377" s="8">
        <f>SUM(RetirementCost_Savings!P$9:P$26)-SUMIF(RetirementCost_Savings!$B$9:$B$26,"TY3",RetirementCost_Savings!P$9:P$26)-SUMIF(RetirementCost_Savings!$A$9:$A$26,"GR",RetirementCost_Savings!P$9:P$26)-SUMIF(RetirementCost_Savings!$A$9:$A$26,"CR",RetirementCost_Savings!P$9:P$26)-SUMIF(RetirementCost_Savings!$B$9:$B$26,"TC1",RetirementCost_Savings!P$9:P$26)</f>
        <v>176068.07501396813</v>
      </c>
      <c r="Q377" s="8">
        <f>SUM(RetirementCost_Savings!Q$9:Q$26)-SUMIF(RetirementCost_Savings!$B$9:$B$26,"TY3",RetirementCost_Savings!Q$9:Q$26)-SUMIF(RetirementCost_Savings!$A$9:$A$26,"GR",RetirementCost_Savings!Q$9:Q$26)-SUMIF(RetirementCost_Savings!$A$9:$A$26,"CR",RetirementCost_Savings!Q$9:Q$26)-SUMIF(RetirementCost_Savings!$B$9:$B$26,"TC1",RetirementCost_Savings!Q$9:Q$26)</f>
        <v>179589.43651424741</v>
      </c>
      <c r="R377" s="8">
        <f>SUM(RetirementCost_Savings!R$9:R$26)-SUMIF(RetirementCost_Savings!$B$9:$B$26,"TY3",RetirementCost_Savings!R$9:R$26)-SUMIF(RetirementCost_Savings!$A$9:$A$26,"GR",RetirementCost_Savings!R$9:R$26)-SUMIF(RetirementCost_Savings!$A$9:$A$26,"CR",RetirementCost_Savings!R$9:R$26)-SUMIF(RetirementCost_Savings!$B$9:$B$26,"TC1",RetirementCost_Savings!R$9:R$26)</f>
        <v>183181.2252445324</v>
      </c>
      <c r="S377" s="8">
        <f>SUM(RetirementCost_Savings!S$9:S$26)-SUMIF(RetirementCost_Savings!$B$9:$B$26,"TY3",RetirementCost_Savings!S$9:S$26)-SUMIF(RetirementCost_Savings!$A$9:$A$26,"GR",RetirementCost_Savings!S$9:S$26)-SUMIF(RetirementCost_Savings!$A$9:$A$26,"CR",RetirementCost_Savings!S$9:S$26)-SUMIF(RetirementCost_Savings!$B$9:$B$26,"TC1",RetirementCost_Savings!S$9:S$26)</f>
        <v>186844.8497494231</v>
      </c>
      <c r="T377" s="8">
        <f>SUM(RetirementCost_Savings!T$9:T$26)-SUMIF(RetirementCost_Savings!$B$9:$B$26,"TY3",RetirementCost_Savings!T$9:T$26)-SUMIF(RetirementCost_Savings!$A$9:$A$26,"GR",RetirementCost_Savings!T$9:T$26)-SUMIF(RetirementCost_Savings!$A$9:$A$26,"CR",RetirementCost_Savings!T$9:T$26)-SUMIF(RetirementCost_Savings!$B$9:$B$26,"TC1",RetirementCost_Savings!T$9:T$26)</f>
        <v>190581.7467444115</v>
      </c>
      <c r="U377" s="8">
        <f>SUM(RetirementCost_Savings!U$9:U$26)-SUMIF(RetirementCost_Savings!$B$9:$B$26,"TY3",RetirementCost_Savings!U$9:U$26)-SUMIF(RetirementCost_Savings!$A$9:$A$26,"GR",RetirementCost_Savings!U$9:U$26)-SUMIF(RetirementCost_Savings!$A$9:$A$26,"CR",RetirementCost_Savings!U$9:U$26)-SUMIF(RetirementCost_Savings!$B$9:$B$26,"TC1",RetirementCost_Savings!U$9:U$26)</f>
        <v>194393.38167929981</v>
      </c>
      <c r="V377" s="8">
        <f>SUM(RetirementCost_Savings!V$9:V$26)-SUMIF(RetirementCost_Savings!$B$9:$B$26,"TY3",RetirementCost_Savings!V$9:V$26)-SUMIF(RetirementCost_Savings!$A$9:$A$26,"GR",RetirementCost_Savings!V$9:V$26)-SUMIF(RetirementCost_Savings!$A$9:$A$26,"CR",RetirementCost_Savings!V$9:V$26)-SUMIF(RetirementCost_Savings!$B$9:$B$26,"TC1",RetirementCost_Savings!V$9:V$26)</f>
        <v>198281.24931288583</v>
      </c>
      <c r="W377" s="8">
        <f>SUM(RetirementCost_Savings!W$9:W$26)-SUMIF(RetirementCost_Savings!$B$9:$B$26,"TY3",RetirementCost_Savings!W$9:W$26)-SUMIF(RetirementCost_Savings!$A$9:$A$26,"GR",RetirementCost_Savings!W$9:W$26)-SUMIF(RetirementCost_Savings!$A$9:$A$26,"CR",RetirementCost_Savings!W$9:W$26)-SUMIF(RetirementCost_Savings!$B$9:$B$26,"TC1",RetirementCost_Savings!W$9:W$26)</f>
        <v>202246.87429914353</v>
      </c>
      <c r="X377" s="8">
        <f>SUM(RetirementCost_Savings!X$9:X$26)-SUMIF(RetirementCost_Savings!$B$9:$B$26,"TY3",RetirementCost_Savings!X$9:X$26)-SUMIF(RetirementCost_Savings!$A$9:$A$26,"GR",RetirementCost_Savings!X$9:X$26)-SUMIF(RetirementCost_Savings!$A$9:$A$26,"CR",RetirementCost_Savings!X$9:X$26)-SUMIF(RetirementCost_Savings!$B$9:$B$26,"TC1",RetirementCost_Savings!X$9:X$26)</f>
        <v>206291.81178512634</v>
      </c>
      <c r="Y377" s="8">
        <f>SUM(RetirementCost_Savings!Y$9:Y$26)-SUMIF(RetirementCost_Savings!$B$9:$B$26,"TY3",RetirementCost_Savings!Y$9:Y$26)-SUMIF(RetirementCost_Savings!$A$9:$A$26,"GR",RetirementCost_Savings!Y$9:Y$26)-SUMIF(RetirementCost_Savings!$A$9:$A$26,"CR",RetirementCost_Savings!Y$9:Y$26)-SUMIF(RetirementCost_Savings!$B$9:$B$26,"TC1",RetirementCost_Savings!Y$9:Y$26)</f>
        <v>210417.64802082881</v>
      </c>
      <c r="Z377" s="8">
        <f>SUM(RetirementCost_Savings!Z$9:Z$26)-SUMIF(RetirementCost_Savings!$B$9:$B$26,"TY3",RetirementCost_Savings!Z$9:Z$26)-SUMIF(RetirementCost_Savings!$A$9:$A$26,"GR",RetirementCost_Savings!Z$9:Z$26)-SUMIF(RetirementCost_Savings!$A$9:$A$26,"CR",RetirementCost_Savings!Z$9:Z$26)-SUMIF(RetirementCost_Savings!$B$9:$B$26,"TC1",RetirementCost_Savings!Z$9:Z$26)</f>
        <v>214626.00098124536</v>
      </c>
      <c r="AA377" s="8">
        <f>SUM(RetirementCost_Savings!AA$9:AA$26)-SUMIF(RetirementCost_Savings!$B$9:$B$26,"TY3",RetirementCost_Savings!AA$9:AA$26)-SUMIF(RetirementCost_Savings!$A$9:$A$26,"GR",RetirementCost_Savings!AA$9:AA$26)-SUMIF(RetirementCost_Savings!$A$9:$A$26,"CR",RetirementCost_Savings!AA$9:AA$26)-SUMIF(RetirementCost_Savings!$B$9:$B$26,"TC1",RetirementCost_Savings!AA$9:AA$26)</f>
        <v>218918.52100087042</v>
      </c>
      <c r="AB377" s="8">
        <f>SUM(RetirementCost_Savings!AB$9:AB$26)-SUMIF(RetirementCost_Savings!$B$9:$B$26,"TY3",RetirementCost_Savings!AB$9:AB$26)-SUMIF(RetirementCost_Savings!$A$9:$A$26,"GR",RetirementCost_Savings!AB$9:AB$26)-SUMIF(RetirementCost_Savings!$A$9:$A$26,"CR",RetirementCost_Savings!AB$9:AB$26)-SUMIF(RetirementCost_Savings!$B$9:$B$26,"TC1",RetirementCost_Savings!AB$9:AB$26)</f>
        <v>223296.89142088772</v>
      </c>
      <c r="AC377" s="8">
        <f>SUM(RetirementCost_Savings!AC$9:AC$26)-SUMIF(RetirementCost_Savings!$B$9:$B$26,"TY3",RetirementCost_Savings!AC$9:AC$26)-SUMIF(RetirementCost_Savings!$A$9:$A$26,"GR",RetirementCost_Savings!AC$9:AC$26)-SUMIF(RetirementCost_Savings!$A$9:$A$26,"CR",RetirementCost_Savings!AC$9:AC$26)-SUMIF(RetirementCost_Savings!$B$9:$B$26,"TC1",RetirementCost_Savings!AC$9:AC$26)</f>
        <v>227762.82924930553</v>
      </c>
      <c r="AD377" s="8">
        <f>SUM(RetirementCost_Savings!AD$9:AD$26)-SUMIF(RetirementCost_Savings!$B$9:$B$26,"TY3",RetirementCost_Savings!AD$9:AD$26)-SUMIF(RetirementCost_Savings!$A$9:$A$26,"GR",RetirementCost_Savings!AD$9:AD$26)-SUMIF(RetirementCost_Savings!$A$9:$A$26,"CR",RetirementCost_Savings!AD$9:AD$26)-SUMIF(RetirementCost_Savings!$B$9:$B$26,"TC1",RetirementCost_Savings!AD$9:AD$26)</f>
        <v>232318.08583429162</v>
      </c>
      <c r="AE377" s="8">
        <f>SUM(RetirementCost_Savings!AE$9:AE$26)-SUMIF(RetirementCost_Savings!$B$9:$B$26,"TY3",RetirementCost_Savings!AE$9:AE$26)-SUMIF(RetirementCost_Savings!$A$9:$A$26,"GR",RetirementCost_Savings!AE$9:AE$26)-SUMIF(RetirementCost_Savings!$A$9:$A$26,"CR",RetirementCost_Savings!AE$9:AE$26)-SUMIF(RetirementCost_Savings!$B$9:$B$26,"TC1",RetirementCost_Savings!AE$9:AE$26)</f>
        <v>236964.44755097746</v>
      </c>
      <c r="AF377" s="8">
        <f>SUM(RetirementCost_Savings!AF$9:AF$26)-SUMIF(RetirementCost_Savings!$B$9:$B$26,"TY3",RetirementCost_Savings!AF$9:AF$26)-SUMIF(RetirementCost_Savings!$A$9:$A$26,"GR",RetirementCost_Savings!AF$9:AF$26)-SUMIF(RetirementCost_Savings!$A$9:$A$26,"CR",RetirementCost_Savings!AF$9:AF$26)-SUMIF(RetirementCost_Savings!$B$9:$B$26,"TC1",RetirementCost_Savings!AF$9:AF$26)</f>
        <v>241703.73650199696</v>
      </c>
      <c r="AG377" s="8">
        <f>SUM(RetirementCost_Savings!AG$9:AG$26)-SUMIF(RetirementCost_Savings!$B$9:$B$26,"TY3",RetirementCost_Savings!AG$9:AG$26)-SUMIF(RetirementCost_Savings!$A$9:$A$26,"GR",RetirementCost_Savings!AG$9:AG$26)-SUMIF(RetirementCost_Savings!$A$9:$A$26,"CR",RetirementCost_Savings!AG$9:AG$26)-SUMIF(RetirementCost_Savings!$B$9:$B$26,"TC1",RetirementCost_Savings!AG$9:AG$26)</f>
        <v>246537.81123203688</v>
      </c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</row>
    <row r="378" spans="2:71" x14ac:dyDescent="0.3">
      <c r="B378" s="24" t="str">
        <f t="shared" si="241"/>
        <v>Retire TY GR CR and GH4</v>
      </c>
      <c r="C378" s="23">
        <f t="shared" si="240"/>
        <v>2710.0928952099885</v>
      </c>
      <c r="D378" s="8">
        <f>SUM(RetirementCost_Savings!D$9:D$26)</f>
        <v>214901.13817812657</v>
      </c>
      <c r="E378" s="8">
        <f>SUM(RetirementCost_Savings!E$9:E$26)</f>
        <v>219006.52434122365</v>
      </c>
      <c r="F378" s="8">
        <f>SUM(RetirementCost_Savings!F$9:F$26)</f>
        <v>210242.99485329635</v>
      </c>
      <c r="G378" s="8">
        <f>SUM(RetirementCost_Savings!G$9:G$26)</f>
        <v>214447.85475036231</v>
      </c>
      <c r="H378" s="8">
        <f>SUM(RetirementCost_Savings!H$9:H$26)</f>
        <v>218736.81184536952</v>
      </c>
      <c r="I378" s="8">
        <f>SUM(RetirementCost_Savings!I$9:I$26)-SUMIF(RetirementCost_Savings!$B$9:$B$26,"TY3",RetirementCost_Savings!I$9:I$26)-SUMIF(RetirementCost_Savings!$A$9:$A$26,"GR",RetirementCost_Savings!I$9:I$26)-SUMIF(RetirementCost_Savings!$A$9:$A$26,"CR",RetirementCost_Savings!I$9:I$26)-SUMIF(RetirementCost_Savings!$B$9:$B$26,"GH4",RetirementCost_Savings!I$9:I$26)</f>
        <v>158899.54191219033</v>
      </c>
      <c r="J378" s="8">
        <f>SUM(RetirementCost_Savings!J$9:J$26)-SUMIF(RetirementCost_Savings!$B$9:$B$26,"TY3",RetirementCost_Savings!J$9:J$26)-SUMIF(RetirementCost_Savings!$A$9:$A$26,"GR",RetirementCost_Savings!J$9:J$26)-SUMIF(RetirementCost_Savings!$A$9:$A$26,"CR",RetirementCost_Savings!J$9:J$26)-SUMIF(RetirementCost_Savings!$B$9:$B$26,"GH4",RetirementCost_Savings!J$9:J$26)</f>
        <v>162077.53275043413</v>
      </c>
      <c r="K378" s="8">
        <f>SUM(RetirementCost_Savings!K$9:K$26)-SUMIF(RetirementCost_Savings!$B$9:$B$26,"TY3",RetirementCost_Savings!K$9:K$26)-SUMIF(RetirementCost_Savings!$A$9:$A$26,"GR",RetirementCost_Savings!K$9:K$26)-SUMIF(RetirementCost_Savings!$A$9:$A$26,"CR",RetirementCost_Savings!K$9:K$26)-SUMIF(RetirementCost_Savings!$B$9:$B$26,"GH4",RetirementCost_Savings!K$9:K$26)</f>
        <v>165319.08340544277</v>
      </c>
      <c r="L378" s="8">
        <f>SUM(RetirementCost_Savings!L$9:L$26)-SUMIF(RetirementCost_Savings!$B$9:$B$26,"TY3",RetirementCost_Savings!L$9:L$26)-SUMIF(RetirementCost_Savings!$A$9:$A$26,"GR",RetirementCost_Savings!L$9:L$26)-SUMIF(RetirementCost_Savings!$A$9:$A$26,"CR",RetirementCost_Savings!L$9:L$26)-SUMIF(RetirementCost_Savings!$B$9:$B$26,"GH4",RetirementCost_Savings!L$9:L$26)</f>
        <v>168625.46507355172</v>
      </c>
      <c r="M378" s="8">
        <f>SUM(RetirementCost_Savings!M$9:M$26)-SUMIF(RetirementCost_Savings!$B$9:$B$26,"TY3",RetirementCost_Savings!M$9:M$26)-SUMIF(RetirementCost_Savings!$A$9:$A$26,"GR",RetirementCost_Savings!M$9:M$26)-SUMIF(RetirementCost_Savings!$A$9:$A$26,"CR",RetirementCost_Savings!M$9:M$26)-SUMIF(RetirementCost_Savings!$B$9:$B$26,"GH4",RetirementCost_Savings!M$9:M$26)</f>
        <v>171997.97437502269</v>
      </c>
      <c r="N378" s="8">
        <f>SUM(RetirementCost_Savings!N$9:N$26)-SUMIF(RetirementCost_Savings!$B$9:$B$26,"TY3",RetirementCost_Savings!N$9:N$26)-SUMIF(RetirementCost_Savings!$A$9:$A$26,"GR",RetirementCost_Savings!N$9:N$26)-SUMIF(RetirementCost_Savings!$A$9:$A$26,"CR",RetirementCost_Savings!N$9:N$26)-SUMIF(RetirementCost_Savings!$B$9:$B$26,"GH4",RetirementCost_Savings!N$9:N$26)</f>
        <v>175437.93386252318</v>
      </c>
      <c r="O378" s="8">
        <f>SUM(RetirementCost_Savings!O$9:O$26)-SUMIF(RetirementCost_Savings!$B$9:$B$26,"TY3",RetirementCost_Savings!O$9:O$26)-SUMIF(RetirementCost_Savings!$A$9:$A$26,"GR",RetirementCost_Savings!O$9:O$26)-SUMIF(RetirementCost_Savings!$A$9:$A$26,"CR",RetirementCost_Savings!O$9:O$26)-SUMIF(RetirementCost_Savings!$B$9:$B$26,"GH4",RetirementCost_Savings!O$9:O$26)</f>
        <v>178946.69253977365</v>
      </c>
      <c r="P378" s="8">
        <f>SUM(RetirementCost_Savings!P$9:P$26)-SUMIF(RetirementCost_Savings!$B$9:$B$26,"TY3",RetirementCost_Savings!P$9:P$26)-SUMIF(RetirementCost_Savings!$A$9:$A$26,"GR",RetirementCost_Savings!P$9:P$26)-SUMIF(RetirementCost_Savings!$A$9:$A$26,"CR",RetirementCost_Savings!P$9:P$26)-SUMIF(RetirementCost_Savings!$B$9:$B$26,"GH4",RetirementCost_Savings!P$9:P$26)</f>
        <v>182525.62639056917</v>
      </c>
      <c r="Q378" s="8">
        <f>SUM(RetirementCost_Savings!Q$9:Q$26)-SUMIF(RetirementCost_Savings!$B$9:$B$26,"TY3",RetirementCost_Savings!Q$9:Q$26)-SUMIF(RetirementCost_Savings!$A$9:$A$26,"GR",RetirementCost_Savings!Q$9:Q$26)-SUMIF(RetirementCost_Savings!$A$9:$A$26,"CR",RetirementCost_Savings!Q$9:Q$26)-SUMIF(RetirementCost_Savings!$B$9:$B$26,"GH4",RetirementCost_Savings!Q$9:Q$26)</f>
        <v>186176.13891838049</v>
      </c>
      <c r="R378" s="8">
        <f>SUM(RetirementCost_Savings!R$9:R$26)-SUMIF(RetirementCost_Savings!$B$9:$B$26,"TY3",RetirementCost_Savings!R$9:R$26)-SUMIF(RetirementCost_Savings!$A$9:$A$26,"GR",RetirementCost_Savings!R$9:R$26)-SUMIF(RetirementCost_Savings!$A$9:$A$26,"CR",RetirementCost_Savings!R$9:R$26)-SUMIF(RetirementCost_Savings!$B$9:$B$26,"GH4",RetirementCost_Savings!R$9:R$26)</f>
        <v>189899.66169674811</v>
      </c>
      <c r="S378" s="8">
        <f>SUM(RetirementCost_Savings!S$9:S$26)-SUMIF(RetirementCost_Savings!$B$9:$B$26,"TY3",RetirementCost_Savings!S$9:S$26)-SUMIF(RetirementCost_Savings!$A$9:$A$26,"GR",RetirementCost_Savings!S$9:S$26)-SUMIF(RetirementCost_Savings!$A$9:$A$26,"CR",RetirementCost_Savings!S$9:S$26)-SUMIF(RetirementCost_Savings!$B$9:$B$26,"GH4",RetirementCost_Savings!S$9:S$26)</f>
        <v>193697.65493068311</v>
      </c>
      <c r="T378" s="8">
        <f>SUM(RetirementCost_Savings!T$9:T$26)-SUMIF(RetirementCost_Savings!$B$9:$B$26,"TY3",RetirementCost_Savings!T$9:T$26)-SUMIF(RetirementCost_Savings!$A$9:$A$26,"GR",RetirementCost_Savings!T$9:T$26)-SUMIF(RetirementCost_Savings!$A$9:$A$26,"CR",RetirementCost_Savings!T$9:T$26)-SUMIF(RetirementCost_Savings!$B$9:$B$26,"GH4",RetirementCost_Savings!T$9:T$26)</f>
        <v>197571.60802929674</v>
      </c>
      <c r="U378" s="8">
        <f>SUM(RetirementCost_Savings!U$9:U$26)-SUMIF(RetirementCost_Savings!$B$9:$B$26,"TY3",RetirementCost_Savings!U$9:U$26)-SUMIF(RetirementCost_Savings!$A$9:$A$26,"GR",RetirementCost_Savings!U$9:U$26)-SUMIF(RetirementCost_Savings!$A$9:$A$26,"CR",RetirementCost_Savings!U$9:U$26)-SUMIF(RetirementCost_Savings!$B$9:$B$26,"GH4",RetirementCost_Savings!U$9:U$26)</f>
        <v>201523.04018988274</v>
      </c>
      <c r="V378" s="8">
        <f>SUM(RetirementCost_Savings!V$9:V$26)-SUMIF(RetirementCost_Savings!$B$9:$B$26,"TY3",RetirementCost_Savings!V$9:V$26)-SUMIF(RetirementCost_Savings!$A$9:$A$26,"GR",RetirementCost_Savings!V$9:V$26)-SUMIF(RetirementCost_Savings!$A$9:$A$26,"CR",RetirementCost_Savings!V$9:V$26)-SUMIF(RetirementCost_Savings!$B$9:$B$26,"GH4",RetirementCost_Savings!V$9:V$26)</f>
        <v>205553.50099368044</v>
      </c>
      <c r="W378" s="8">
        <f>SUM(RetirementCost_Savings!W$9:W$26)-SUMIF(RetirementCost_Savings!$B$9:$B$26,"TY3",RetirementCost_Savings!W$9:W$26)-SUMIF(RetirementCost_Savings!$A$9:$A$26,"GR",RetirementCost_Savings!W$9:W$26)-SUMIF(RetirementCost_Savings!$A$9:$A$26,"CR",RetirementCost_Savings!W$9:W$26)-SUMIF(RetirementCost_Savings!$B$9:$B$26,"GH4",RetirementCost_Savings!W$9:W$26)</f>
        <v>209664.57101355406</v>
      </c>
      <c r="X378" s="8">
        <f>SUM(RetirementCost_Savings!X$9:X$26)-SUMIF(RetirementCost_Savings!$B$9:$B$26,"TY3",RetirementCost_Savings!X$9:X$26)-SUMIF(RetirementCost_Savings!$A$9:$A$26,"GR",RetirementCost_Savings!X$9:X$26)-SUMIF(RetirementCost_Savings!$A$9:$A$26,"CR",RetirementCost_Savings!X$9:X$26)-SUMIF(RetirementCost_Savings!$B$9:$B$26,"GH4",RetirementCost_Savings!X$9:X$26)</f>
        <v>213857.86243382504</v>
      </c>
      <c r="Y378" s="8">
        <f>SUM(RetirementCost_Savings!Y$9:Y$26)-SUMIF(RetirementCost_Savings!$B$9:$B$26,"TY3",RetirementCost_Savings!Y$9:Y$26)-SUMIF(RetirementCost_Savings!$A$9:$A$26,"GR",RetirementCost_Savings!Y$9:Y$26)-SUMIF(RetirementCost_Savings!$A$9:$A$26,"CR",RetirementCost_Savings!Y$9:Y$26)-SUMIF(RetirementCost_Savings!$B$9:$B$26,"GH4",RetirementCost_Savings!Y$9:Y$26)</f>
        <v>218135.0196825015</v>
      </c>
      <c r="Z378" s="8">
        <f>SUM(RetirementCost_Savings!Z$9:Z$26)-SUMIF(RetirementCost_Savings!$B$9:$B$26,"TY3",RetirementCost_Savings!Z$9:Z$26)-SUMIF(RetirementCost_Savings!$A$9:$A$26,"GR",RetirementCost_Savings!Z$9:Z$26)-SUMIF(RetirementCost_Savings!$A$9:$A$26,"CR",RetirementCost_Savings!Z$9:Z$26)-SUMIF(RetirementCost_Savings!$B$9:$B$26,"GH4",RetirementCost_Savings!Z$9:Z$26)</f>
        <v>222497.72007615151</v>
      </c>
      <c r="AA378" s="8">
        <f>SUM(RetirementCost_Savings!AA$9:AA$26)-SUMIF(RetirementCost_Savings!$B$9:$B$26,"TY3",RetirementCost_Savings!AA$9:AA$26)-SUMIF(RetirementCost_Savings!$A$9:$A$26,"GR",RetirementCost_Savings!AA$9:AA$26)-SUMIF(RetirementCost_Savings!$A$9:$A$26,"CR",RetirementCost_Savings!AA$9:AA$26)-SUMIF(RetirementCost_Savings!$B$9:$B$26,"GH4",RetirementCost_Savings!AA$9:AA$26)</f>
        <v>226947.67447767468</v>
      </c>
      <c r="AB378" s="8">
        <f>SUM(RetirementCost_Savings!AB$9:AB$26)-SUMIF(RetirementCost_Savings!$B$9:$B$26,"TY3",RetirementCost_Savings!AB$9:AB$26)-SUMIF(RetirementCost_Savings!$A$9:$A$26,"GR",RetirementCost_Savings!AB$9:AB$26)-SUMIF(RetirementCost_Savings!$A$9:$A$26,"CR",RetirementCost_Savings!AB$9:AB$26)-SUMIF(RetirementCost_Savings!$B$9:$B$26,"GH4",RetirementCost_Savings!AB$9:AB$26)</f>
        <v>231486.62796722809</v>
      </c>
      <c r="AC378" s="8">
        <f>SUM(RetirementCost_Savings!AC$9:AC$26)-SUMIF(RetirementCost_Savings!$B$9:$B$26,"TY3",RetirementCost_Savings!AC$9:AC$26)-SUMIF(RetirementCost_Savings!$A$9:$A$26,"GR",RetirementCost_Savings!AC$9:AC$26)-SUMIF(RetirementCost_Savings!$A$9:$A$26,"CR",RetirementCost_Savings!AC$9:AC$26)-SUMIF(RetirementCost_Savings!$B$9:$B$26,"GH4",RetirementCost_Savings!AC$9:AC$26)</f>
        <v>236116.36052657271</v>
      </c>
      <c r="AD378" s="8">
        <f>SUM(RetirementCost_Savings!AD$9:AD$26)-SUMIF(RetirementCost_Savings!$B$9:$B$26,"TY3",RetirementCost_Savings!AD$9:AD$26)-SUMIF(RetirementCost_Savings!$A$9:$A$26,"GR",RetirementCost_Savings!AD$9:AD$26)-SUMIF(RetirementCost_Savings!$A$9:$A$26,"CR",RetirementCost_Savings!AD$9:AD$26)-SUMIF(RetirementCost_Savings!$B$9:$B$26,"GH4",RetirementCost_Savings!AD$9:AD$26)</f>
        <v>240838.68773710413</v>
      </c>
      <c r="AE378" s="8">
        <f>SUM(RetirementCost_Savings!AE$9:AE$26)-SUMIF(RetirementCost_Savings!$B$9:$B$26,"TY3",RetirementCost_Savings!AE$9:AE$26)-SUMIF(RetirementCost_Savings!$A$9:$A$26,"GR",RetirementCost_Savings!AE$9:AE$26)-SUMIF(RetirementCost_Savings!$A$9:$A$26,"CR",RetirementCost_Savings!AE$9:AE$26)-SUMIF(RetirementCost_Savings!$B$9:$B$26,"GH4",RetirementCost_Savings!AE$9:AE$26)</f>
        <v>245655.46149184622</v>
      </c>
      <c r="AF378" s="8">
        <f>SUM(RetirementCost_Savings!AF$9:AF$26)-SUMIF(RetirementCost_Savings!$B$9:$B$26,"TY3",RetirementCost_Savings!AF$9:AF$26)-SUMIF(RetirementCost_Savings!$A$9:$A$26,"GR",RetirementCost_Savings!AF$9:AF$26)-SUMIF(RetirementCost_Savings!$A$9:$A$26,"CR",RetirementCost_Savings!AF$9:AF$26)-SUMIF(RetirementCost_Savings!$B$9:$B$26,"GH4",RetirementCost_Savings!AF$9:AF$26)</f>
        <v>250568.57072168309</v>
      </c>
      <c r="AG378" s="8">
        <f>SUM(RetirementCost_Savings!AG$9:AG$26)-SUMIF(RetirementCost_Savings!$B$9:$B$26,"TY3",RetirementCost_Savings!AG$9:AG$26)-SUMIF(RetirementCost_Savings!$A$9:$A$26,"GR",RetirementCost_Savings!AG$9:AG$26)-SUMIF(RetirementCost_Savings!$A$9:$A$26,"CR",RetirementCost_Savings!AG$9:AG$26)-SUMIF(RetirementCost_Savings!$B$9:$B$26,"GH4",RetirementCost_Savings!AG$9:AG$26)</f>
        <v>255579.94213611673</v>
      </c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</row>
    <row r="379" spans="2:71" x14ac:dyDescent="0.3">
      <c r="B379" s="24" t="str">
        <f t="shared" si="241"/>
        <v>Retire TY GR CR and MC3</v>
      </c>
      <c r="C379" s="23">
        <f t="shared" si="240"/>
        <v>2649.9530014096499</v>
      </c>
      <c r="D379" s="8">
        <f>SUM(RetirementCost_Savings!D$9:D$26)</f>
        <v>214901.13817812657</v>
      </c>
      <c r="E379" s="8">
        <f>SUM(RetirementCost_Savings!E$9:E$26)</f>
        <v>219006.52434122365</v>
      </c>
      <c r="F379" s="8">
        <f>SUM(RetirementCost_Savings!F$9:F$26)</f>
        <v>210242.99485329635</v>
      </c>
      <c r="G379" s="8">
        <f>SUM(RetirementCost_Savings!G$9:G$26)</f>
        <v>214447.85475036231</v>
      </c>
      <c r="H379" s="8">
        <f>SUM(RetirementCost_Savings!H$9:H$26)</f>
        <v>218736.81184536952</v>
      </c>
      <c r="I379" s="8">
        <f>SUM(RetirementCost_Savings!I$9:I$26)-SUMIF(RetirementCost_Savings!$B$9:$B$26,"TY3",RetirementCost_Savings!I$9:I$26)-SUMIF(RetirementCost_Savings!$A$9:$A$26,"GR",RetirementCost_Savings!I$9:I$26)-SUMIF(RetirementCost_Savings!$A$9:$A$26,"CR",RetirementCost_Savings!I$9:I$26)-SUMIF(RetirementCost_Savings!$B$9:$B$26,"MC3",RetirementCost_Savings!I$9:I$26)</f>
        <v>153470.32485925898</v>
      </c>
      <c r="J379" s="8">
        <f>SUM(RetirementCost_Savings!J$9:J$26)-SUMIF(RetirementCost_Savings!$B$9:$B$26,"TY3",RetirementCost_Savings!J$9:J$26)-SUMIF(RetirementCost_Savings!$A$9:$A$26,"GR",RetirementCost_Savings!J$9:J$26)-SUMIF(RetirementCost_Savings!$A$9:$A$26,"CR",RetirementCost_Savings!J$9:J$26)-SUMIF(RetirementCost_Savings!$B$9:$B$26,"MC3",RetirementCost_Savings!J$9:J$26)</f>
        <v>156539.73135644416</v>
      </c>
      <c r="K379" s="8">
        <f>SUM(RetirementCost_Savings!K$9:K$26)-SUMIF(RetirementCost_Savings!$B$9:$B$26,"TY3",RetirementCost_Savings!K$9:K$26)-SUMIF(RetirementCost_Savings!$A$9:$A$26,"GR",RetirementCost_Savings!K$9:K$26)-SUMIF(RetirementCost_Savings!$A$9:$A$26,"CR",RetirementCost_Savings!K$9:K$26)-SUMIF(RetirementCost_Savings!$B$9:$B$26,"MC3",RetirementCost_Savings!K$9:K$26)</f>
        <v>159670.525983573</v>
      </c>
      <c r="L379" s="8">
        <f>SUM(RetirementCost_Savings!L$9:L$26)-SUMIF(RetirementCost_Savings!$B$9:$B$26,"TY3",RetirementCost_Savings!L$9:L$26)-SUMIF(RetirementCost_Savings!$A$9:$A$26,"GR",RetirementCost_Savings!L$9:L$26)-SUMIF(RetirementCost_Savings!$A$9:$A$26,"CR",RetirementCost_Savings!L$9:L$26)-SUMIF(RetirementCost_Savings!$B$9:$B$26,"MC3",RetirementCost_Savings!L$9:L$26)</f>
        <v>162863.93650324456</v>
      </c>
      <c r="M379" s="8">
        <f>SUM(RetirementCost_Savings!M$9:M$26)-SUMIF(RetirementCost_Savings!$B$9:$B$26,"TY3",RetirementCost_Savings!M$9:M$26)-SUMIF(RetirementCost_Savings!$A$9:$A$26,"GR",RetirementCost_Savings!M$9:M$26)-SUMIF(RetirementCost_Savings!$A$9:$A$26,"CR",RetirementCost_Savings!M$9:M$26)-SUMIF(RetirementCost_Savings!$B$9:$B$26,"MC3",RetirementCost_Savings!M$9:M$26)</f>
        <v>166121.2152333094</v>
      </c>
      <c r="N379" s="8">
        <f>SUM(RetirementCost_Savings!N$9:N$26)-SUMIF(RetirementCost_Savings!$B$9:$B$26,"TY3",RetirementCost_Savings!N$9:N$26)-SUMIF(RetirementCost_Savings!$A$9:$A$26,"GR",RetirementCost_Savings!N$9:N$26)-SUMIF(RetirementCost_Savings!$A$9:$A$26,"CR",RetirementCost_Savings!N$9:N$26)-SUMIF(RetirementCost_Savings!$B$9:$B$26,"MC3",RetirementCost_Savings!N$9:N$26)</f>
        <v>169443.6395379756</v>
      </c>
      <c r="O379" s="8">
        <f>SUM(RetirementCost_Savings!O$9:O$26)-SUMIF(RetirementCost_Savings!$B$9:$B$26,"TY3",RetirementCost_Savings!O$9:O$26)-SUMIF(RetirementCost_Savings!$A$9:$A$26,"GR",RetirementCost_Savings!O$9:O$26)-SUMIF(RetirementCost_Savings!$A$9:$A$26,"CR",RetirementCost_Savings!O$9:O$26)-SUMIF(RetirementCost_Savings!$B$9:$B$26,"MC3",RetirementCost_Savings!O$9:O$26)</f>
        <v>172832.51232873512</v>
      </c>
      <c r="P379" s="8">
        <f>SUM(RetirementCost_Savings!P$9:P$26)-SUMIF(RetirementCost_Savings!$B$9:$B$26,"TY3",RetirementCost_Savings!P$9:P$26)-SUMIF(RetirementCost_Savings!$A$9:$A$26,"GR",RetirementCost_Savings!P$9:P$26)-SUMIF(RetirementCost_Savings!$A$9:$A$26,"CR",RetirementCost_Savings!P$9:P$26)-SUMIF(RetirementCost_Savings!$B$9:$B$26,"MC3",RetirementCost_Savings!P$9:P$26)</f>
        <v>176289.16257530986</v>
      </c>
      <c r="Q379" s="8">
        <f>SUM(RetirementCost_Savings!Q$9:Q$26)-SUMIF(RetirementCost_Savings!$B$9:$B$26,"TY3",RetirementCost_Savings!Q$9:Q$26)-SUMIF(RetirementCost_Savings!$A$9:$A$26,"GR",RetirementCost_Savings!Q$9:Q$26)-SUMIF(RetirementCost_Savings!$A$9:$A$26,"CR",RetirementCost_Savings!Q$9:Q$26)-SUMIF(RetirementCost_Savings!$B$9:$B$26,"MC3",RetirementCost_Savings!Q$9:Q$26)</f>
        <v>179814.94582681599</v>
      </c>
      <c r="R379" s="8">
        <f>SUM(RetirementCost_Savings!R$9:R$26)-SUMIF(RetirementCost_Savings!$B$9:$B$26,"TY3",RetirementCost_Savings!R$9:R$26)-SUMIF(RetirementCost_Savings!$A$9:$A$26,"GR",RetirementCost_Savings!R$9:R$26)-SUMIF(RetirementCost_Savings!$A$9:$A$26,"CR",RetirementCost_Savings!R$9:R$26)-SUMIF(RetirementCost_Savings!$B$9:$B$26,"MC3",RetirementCost_Savings!R$9:R$26)</f>
        <v>183411.24474335235</v>
      </c>
      <c r="S379" s="8">
        <f>SUM(RetirementCost_Savings!S$9:S$26)-SUMIF(RetirementCost_Savings!$B$9:$B$26,"TY3",RetirementCost_Savings!S$9:S$26)-SUMIF(RetirementCost_Savings!$A$9:$A$26,"GR",RetirementCost_Savings!S$9:S$26)-SUMIF(RetirementCost_Savings!$A$9:$A$26,"CR",RetirementCost_Savings!S$9:S$26)-SUMIF(RetirementCost_Savings!$B$9:$B$26,"MC3",RetirementCost_Savings!S$9:S$26)</f>
        <v>187079.46963821942</v>
      </c>
      <c r="T379" s="8">
        <f>SUM(RetirementCost_Savings!T$9:T$26)-SUMIF(RetirementCost_Savings!$B$9:$B$26,"TY3",RetirementCost_Savings!T$9:T$26)-SUMIF(RetirementCost_Savings!$A$9:$A$26,"GR",RetirementCost_Savings!T$9:T$26)-SUMIF(RetirementCost_Savings!$A$9:$A$26,"CR",RetirementCost_Savings!T$9:T$26)-SUMIF(RetirementCost_Savings!$B$9:$B$26,"MC3",RetirementCost_Savings!T$9:T$26)</f>
        <v>190821.05903098377</v>
      </c>
      <c r="U379" s="8">
        <f>SUM(RetirementCost_Savings!U$9:U$26)-SUMIF(RetirementCost_Savings!$B$9:$B$26,"TY3",RetirementCost_Savings!U$9:U$26)-SUMIF(RetirementCost_Savings!$A$9:$A$26,"GR",RetirementCost_Savings!U$9:U$26)-SUMIF(RetirementCost_Savings!$A$9:$A$26,"CR",RetirementCost_Savings!U$9:U$26)-SUMIF(RetirementCost_Savings!$B$9:$B$26,"MC3",RetirementCost_Savings!U$9:U$26)</f>
        <v>194637.48021160351</v>
      </c>
      <c r="V379" s="8">
        <f>SUM(RetirementCost_Savings!V$9:V$26)-SUMIF(RetirementCost_Savings!$B$9:$B$26,"TY3",RetirementCost_Savings!V$9:V$26)-SUMIF(RetirementCost_Savings!$A$9:$A$26,"GR",RetirementCost_Savings!V$9:V$26)-SUMIF(RetirementCost_Savings!$A$9:$A$26,"CR",RetirementCost_Savings!V$9:V$26)-SUMIF(RetirementCost_Savings!$B$9:$B$26,"MC3",RetirementCost_Savings!V$9:V$26)</f>
        <v>198530.22981583563</v>
      </c>
      <c r="W379" s="8">
        <f>SUM(RetirementCost_Savings!W$9:W$26)-SUMIF(RetirementCost_Savings!$B$9:$B$26,"TY3",RetirementCost_Savings!W$9:W$26)-SUMIF(RetirementCost_Savings!$A$9:$A$26,"GR",RetirementCost_Savings!W$9:W$26)-SUMIF(RetirementCost_Savings!$A$9:$A$26,"CR",RetirementCost_Savings!W$9:W$26)-SUMIF(RetirementCost_Savings!$B$9:$B$26,"MC3",RetirementCost_Savings!W$9:W$26)</f>
        <v>202500.83441215233</v>
      </c>
      <c r="X379" s="8">
        <f>SUM(RetirementCost_Savings!X$9:X$26)-SUMIF(RetirementCost_Savings!$B$9:$B$26,"TY3",RetirementCost_Savings!X$9:X$26)-SUMIF(RetirementCost_Savings!$A$9:$A$26,"GR",RetirementCost_Savings!X$9:X$26)-SUMIF(RetirementCost_Savings!$A$9:$A$26,"CR",RetirementCost_Savings!X$9:X$26)-SUMIF(RetirementCost_Savings!$B$9:$B$26,"MC3",RetirementCost_Savings!X$9:X$26)</f>
        <v>206550.85110039529</v>
      </c>
      <c r="Y379" s="8">
        <f>SUM(RetirementCost_Savings!Y$9:Y$26)-SUMIF(RetirementCost_Savings!$B$9:$B$26,"TY3",RetirementCost_Savings!Y$9:Y$26)-SUMIF(RetirementCost_Savings!$A$9:$A$26,"GR",RetirementCost_Savings!Y$9:Y$26)-SUMIF(RetirementCost_Savings!$A$9:$A$26,"CR",RetirementCost_Savings!Y$9:Y$26)-SUMIF(RetirementCost_Savings!$B$9:$B$26,"MC3",RetirementCost_Savings!Y$9:Y$26)</f>
        <v>210681.86812240316</v>
      </c>
      <c r="Z379" s="8">
        <f>SUM(RetirementCost_Savings!Z$9:Z$26)-SUMIF(RetirementCost_Savings!$B$9:$B$26,"TY3",RetirementCost_Savings!Z$9:Z$26)-SUMIF(RetirementCost_Savings!$A$9:$A$26,"GR",RetirementCost_Savings!Z$9:Z$26)-SUMIF(RetirementCost_Savings!$A$9:$A$26,"CR",RetirementCost_Savings!Z$9:Z$26)-SUMIF(RetirementCost_Savings!$B$9:$B$26,"MC3",RetirementCost_Savings!Z$9:Z$26)</f>
        <v>214895.50548485122</v>
      </c>
      <c r="AA379" s="8">
        <f>SUM(RetirementCost_Savings!AA$9:AA$26)-SUMIF(RetirementCost_Savings!$B$9:$B$26,"TY3",RetirementCost_Savings!AA$9:AA$26)-SUMIF(RetirementCost_Savings!$A$9:$A$26,"GR",RetirementCost_Savings!AA$9:AA$26)-SUMIF(RetirementCost_Savings!$A$9:$A$26,"CR",RetirementCost_Savings!AA$9:AA$26)-SUMIF(RetirementCost_Savings!$B$9:$B$26,"MC3",RetirementCost_Savings!AA$9:AA$26)</f>
        <v>219193.41559454839</v>
      </c>
      <c r="AB379" s="8">
        <f>SUM(RetirementCost_Savings!AB$9:AB$26)-SUMIF(RetirementCost_Savings!$B$9:$B$26,"TY3",RetirementCost_Savings!AB$9:AB$26)-SUMIF(RetirementCost_Savings!$A$9:$A$26,"GR",RetirementCost_Savings!AB$9:AB$26)-SUMIF(RetirementCost_Savings!$A$9:$A$26,"CR",RetirementCost_Savings!AB$9:AB$26)-SUMIF(RetirementCost_Savings!$B$9:$B$26,"MC3",RetirementCost_Savings!AB$9:AB$26)</f>
        <v>223577.28390643926</v>
      </c>
      <c r="AC379" s="8">
        <f>SUM(RetirementCost_Savings!AC$9:AC$26)-SUMIF(RetirementCost_Savings!$B$9:$B$26,"TY3",RetirementCost_Savings!AC$9:AC$26)-SUMIF(RetirementCost_Savings!$A$9:$A$26,"GR",RetirementCost_Savings!AC$9:AC$26)-SUMIF(RetirementCost_Savings!$A$9:$A$26,"CR",RetirementCost_Savings!AC$9:AC$26)-SUMIF(RetirementCost_Savings!$B$9:$B$26,"MC3",RetirementCost_Savings!AC$9:AC$26)</f>
        <v>228048.8295845681</v>
      </c>
      <c r="AD379" s="8">
        <f>SUM(RetirementCost_Savings!AD$9:AD$26)-SUMIF(RetirementCost_Savings!$B$9:$B$26,"TY3",RetirementCost_Savings!AD$9:AD$26)-SUMIF(RetirementCost_Savings!$A$9:$A$26,"GR",RetirementCost_Savings!AD$9:AD$26)-SUMIF(RetirementCost_Savings!$A$9:$A$26,"CR",RetirementCost_Savings!AD$9:AD$26)-SUMIF(RetirementCost_Savings!$B$9:$B$26,"MC3",RetirementCost_Savings!AD$9:AD$26)</f>
        <v>232609.80617625942</v>
      </c>
      <c r="AE379" s="8">
        <f>SUM(RetirementCost_Savings!AE$9:AE$26)-SUMIF(RetirementCost_Savings!$B$9:$B$26,"TY3",RetirementCost_Savings!AE$9:AE$26)-SUMIF(RetirementCost_Savings!$A$9:$A$26,"GR",RetirementCost_Savings!AE$9:AE$26)-SUMIF(RetirementCost_Savings!$A$9:$A$26,"CR",RetirementCost_Savings!AE$9:AE$26)-SUMIF(RetirementCost_Savings!$B$9:$B$26,"MC3",RetirementCost_Savings!AE$9:AE$26)</f>
        <v>237262.00229978462</v>
      </c>
      <c r="AF379" s="8">
        <f>SUM(RetirementCost_Savings!AF$9:AF$26)-SUMIF(RetirementCost_Savings!$B$9:$B$26,"TY3",RetirementCost_Savings!AF$9:AF$26)-SUMIF(RetirementCost_Savings!$A$9:$A$26,"GR",RetirementCost_Savings!AF$9:AF$26)-SUMIF(RetirementCost_Savings!$A$9:$A$26,"CR",RetirementCost_Savings!AF$9:AF$26)-SUMIF(RetirementCost_Savings!$B$9:$B$26,"MC3",RetirementCost_Savings!AF$9:AF$26)</f>
        <v>242007.24234578025</v>
      </c>
      <c r="AG379" s="8">
        <f>SUM(RetirementCost_Savings!AG$9:AG$26)-SUMIF(RetirementCost_Savings!$B$9:$B$26,"TY3",RetirementCost_Savings!AG$9:AG$26)-SUMIF(RetirementCost_Savings!$A$9:$A$26,"GR",RetirementCost_Savings!AG$9:AG$26)-SUMIF(RetirementCost_Savings!$A$9:$A$26,"CR",RetirementCost_Savings!AG$9:AG$26)-SUMIF(RetirementCost_Savings!$B$9:$B$26,"MC3",RetirementCost_Savings!AG$9:AG$26)</f>
        <v>246847.38719269584</v>
      </c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</row>
    <row r="380" spans="2:71" x14ac:dyDescent="0.3">
      <c r="B380" s="24" t="str">
        <f t="shared" si="241"/>
        <v>Retire TY GR CR and GH2</v>
      </c>
      <c r="C380" s="23">
        <f t="shared" si="240"/>
        <v>2694.5259956371133</v>
      </c>
      <c r="D380" s="8">
        <f>SUM(RetirementCost_Savings!D$9:D$26)</f>
        <v>214901.13817812657</v>
      </c>
      <c r="E380" s="8">
        <f>SUM(RetirementCost_Savings!E$9:E$26)</f>
        <v>219006.52434122365</v>
      </c>
      <c r="F380" s="8">
        <f>SUM(RetirementCost_Savings!F$9:F$26)</f>
        <v>210242.99485329635</v>
      </c>
      <c r="G380" s="8">
        <f>SUM(RetirementCost_Savings!G$9:G$26)</f>
        <v>214447.85475036231</v>
      </c>
      <c r="H380" s="8">
        <f>SUM(RetirementCost_Savings!H$9:H$26)</f>
        <v>218736.81184536952</v>
      </c>
      <c r="I380" s="8">
        <f>SUM(RetirementCost_Savings!I$9:I$26)-SUMIF(RetirementCost_Savings!$B$9:$B$26,"TY3",RetirementCost_Savings!I$9:I$26)-SUMIF(RetirementCost_Savings!$A$9:$A$26,"GR",RetirementCost_Savings!I$9:I$26)-SUMIF(RetirementCost_Savings!$A$9:$A$26,"CR",RetirementCost_Savings!I$9:I$26)-SUMIF(RetirementCost_Savings!$B$9:$B$26,"GH2",RetirementCost_Savings!I$9:I$26)</f>
        <v>157494.21723863969</v>
      </c>
      <c r="J380" s="8">
        <f>SUM(RetirementCost_Savings!J$9:J$26)-SUMIF(RetirementCost_Savings!$B$9:$B$26,"TY3",RetirementCost_Savings!J$9:J$26)-SUMIF(RetirementCost_Savings!$A$9:$A$26,"GR",RetirementCost_Savings!J$9:J$26)-SUMIF(RetirementCost_Savings!$A$9:$A$26,"CR",RetirementCost_Savings!J$9:J$26)-SUMIF(RetirementCost_Savings!$B$9:$B$26,"GH2",RetirementCost_Savings!J$9:J$26)</f>
        <v>160644.10158341247</v>
      </c>
      <c r="K380" s="8">
        <f>SUM(RetirementCost_Savings!K$9:K$26)-SUMIF(RetirementCost_Savings!$B$9:$B$26,"TY3",RetirementCost_Savings!K$9:K$26)-SUMIF(RetirementCost_Savings!$A$9:$A$26,"GR",RetirementCost_Savings!K$9:K$26)-SUMIF(RetirementCost_Savings!$A$9:$A$26,"CR",RetirementCost_Savings!K$9:K$26)-SUMIF(RetirementCost_Savings!$B$9:$B$26,"GH2",RetirementCost_Savings!K$9:K$26)</f>
        <v>163856.98361508068</v>
      </c>
      <c r="L380" s="8">
        <f>SUM(RetirementCost_Savings!L$9:L$26)-SUMIF(RetirementCost_Savings!$B$9:$B$26,"TY3",RetirementCost_Savings!L$9:L$26)-SUMIF(RetirementCost_Savings!$A$9:$A$26,"GR",RetirementCost_Savings!L$9:L$26)-SUMIF(RetirementCost_Savings!$A$9:$A$26,"CR",RetirementCost_Savings!L$9:L$26)-SUMIF(RetirementCost_Savings!$B$9:$B$26,"GH2",RetirementCost_Savings!L$9:L$26)</f>
        <v>167134.12328738242</v>
      </c>
      <c r="M380" s="8">
        <f>SUM(RetirementCost_Savings!M$9:M$26)-SUMIF(RetirementCost_Savings!$B$9:$B$26,"TY3",RetirementCost_Savings!M$9:M$26)-SUMIF(RetirementCost_Savings!$A$9:$A$26,"GR",RetirementCost_Savings!M$9:M$26)-SUMIF(RetirementCost_Savings!$A$9:$A$26,"CR",RetirementCost_Savings!M$9:M$26)-SUMIF(RetirementCost_Savings!$B$9:$B$26,"GH2",RetirementCost_Savings!M$9:M$26)</f>
        <v>170476.80575313</v>
      </c>
      <c r="N380" s="8">
        <f>SUM(RetirementCost_Savings!N$9:N$26)-SUMIF(RetirementCost_Savings!$B$9:$B$26,"TY3",RetirementCost_Savings!N$9:N$26)-SUMIF(RetirementCost_Savings!$A$9:$A$26,"GR",RetirementCost_Savings!N$9:N$26)-SUMIF(RetirementCost_Savings!$A$9:$A$26,"CR",RetirementCost_Savings!N$9:N$26)-SUMIF(RetirementCost_Savings!$B$9:$B$26,"GH2",RetirementCost_Savings!N$9:N$26)</f>
        <v>173886.3418681926</v>
      </c>
      <c r="O380" s="8">
        <f>SUM(RetirementCost_Savings!O$9:O$26)-SUMIF(RetirementCost_Savings!$B$9:$B$26,"TY3",RetirementCost_Savings!O$9:O$26)-SUMIF(RetirementCost_Savings!$A$9:$A$26,"GR",RetirementCost_Savings!O$9:O$26)-SUMIF(RetirementCost_Savings!$A$9:$A$26,"CR",RetirementCost_Savings!O$9:O$26)-SUMIF(RetirementCost_Savings!$B$9:$B$26,"GH2",RetirementCost_Savings!O$9:O$26)</f>
        <v>177364.06870555648</v>
      </c>
      <c r="P380" s="8">
        <f>SUM(RetirementCost_Savings!P$9:P$26)-SUMIF(RetirementCost_Savings!$B$9:$B$26,"TY3",RetirementCost_Savings!P$9:P$26)-SUMIF(RetirementCost_Savings!$A$9:$A$26,"GR",RetirementCost_Savings!P$9:P$26)-SUMIF(RetirementCost_Savings!$A$9:$A$26,"CR",RetirementCost_Savings!P$9:P$26)-SUMIF(RetirementCost_Savings!$B$9:$B$26,"GH2",RetirementCost_Savings!P$9:P$26)</f>
        <v>180911.35007966767</v>
      </c>
      <c r="Q380" s="8">
        <f>SUM(RetirementCost_Savings!Q$9:Q$26)-SUMIF(RetirementCost_Savings!$B$9:$B$26,"TY3",RetirementCost_Savings!Q$9:Q$26)-SUMIF(RetirementCost_Savings!$A$9:$A$26,"GR",RetirementCost_Savings!Q$9:Q$26)-SUMIF(RetirementCost_Savings!$A$9:$A$26,"CR",RetirementCost_Savings!Q$9:Q$26)-SUMIF(RetirementCost_Savings!$B$9:$B$26,"GH2",RetirementCost_Savings!Q$9:Q$26)</f>
        <v>184529.57708126094</v>
      </c>
      <c r="R380" s="8">
        <f>SUM(RetirementCost_Savings!R$9:R$26)-SUMIF(RetirementCost_Savings!$B$9:$B$26,"TY3",RetirementCost_Savings!R$9:R$26)-SUMIF(RetirementCost_Savings!$A$9:$A$26,"GR",RetirementCost_Savings!R$9:R$26)-SUMIF(RetirementCost_Savings!$A$9:$A$26,"CR",RetirementCost_Savings!R$9:R$26)-SUMIF(RetirementCost_Savings!$B$9:$B$26,"GH2",RetirementCost_Savings!R$9:R$26)</f>
        <v>188220.16862288618</v>
      </c>
      <c r="S380" s="8">
        <f>SUM(RetirementCost_Savings!S$9:S$26)-SUMIF(RetirementCost_Savings!$B$9:$B$26,"TY3",RetirementCost_Savings!S$9:S$26)-SUMIF(RetirementCost_Savings!$A$9:$A$26,"GR",RetirementCost_Savings!S$9:S$26)-SUMIF(RetirementCost_Savings!$A$9:$A$26,"CR",RetirementCost_Savings!S$9:S$26)-SUMIF(RetirementCost_Savings!$B$9:$B$26,"GH2",RetirementCost_Savings!S$9:S$26)</f>
        <v>191984.57199534395</v>
      </c>
      <c r="T380" s="8">
        <f>SUM(RetirementCost_Savings!T$9:T$26)-SUMIF(RetirementCost_Savings!$B$9:$B$26,"TY3",RetirementCost_Savings!T$9:T$26)-SUMIF(RetirementCost_Savings!$A$9:$A$26,"GR",RetirementCost_Savings!T$9:T$26)-SUMIF(RetirementCost_Savings!$A$9:$A$26,"CR",RetirementCost_Savings!T$9:T$26)-SUMIF(RetirementCost_Savings!$B$9:$B$26,"GH2",RetirementCost_Savings!T$9:T$26)</f>
        <v>195824.26343525079</v>
      </c>
      <c r="U380" s="8">
        <f>SUM(RetirementCost_Savings!U$9:U$26)-SUMIF(RetirementCost_Savings!$B$9:$B$26,"TY3",RetirementCost_Savings!U$9:U$26)-SUMIF(RetirementCost_Savings!$A$9:$A$26,"GR",RetirementCost_Savings!U$9:U$26)-SUMIF(RetirementCost_Savings!$A$9:$A$26,"CR",RetirementCost_Savings!U$9:U$26)-SUMIF(RetirementCost_Savings!$B$9:$B$26,"GH2",RetirementCost_Savings!U$9:U$26)</f>
        <v>199740.74870395588</v>
      </c>
      <c r="V380" s="8">
        <f>SUM(RetirementCost_Savings!V$9:V$26)-SUMIF(RetirementCost_Savings!$B$9:$B$26,"TY3",RetirementCost_Savings!V$9:V$26)-SUMIF(RetirementCost_Savings!$A$9:$A$26,"GR",RetirementCost_Savings!V$9:V$26)-SUMIF(RetirementCost_Savings!$A$9:$A$26,"CR",RetirementCost_Savings!V$9:V$26)-SUMIF(RetirementCost_Savings!$B$9:$B$26,"GH2",RetirementCost_Savings!V$9:V$26)</f>
        <v>203735.56367803502</v>
      </c>
      <c r="W380" s="8">
        <f>SUM(RetirementCost_Savings!W$9:W$26)-SUMIF(RetirementCost_Savings!$B$9:$B$26,"TY3",RetirementCost_Savings!W$9:W$26)-SUMIF(RetirementCost_Savings!$A$9:$A$26,"GR",RetirementCost_Savings!W$9:W$26)-SUMIF(RetirementCost_Savings!$A$9:$A$26,"CR",RetirementCost_Savings!W$9:W$26)-SUMIF(RetirementCost_Savings!$B$9:$B$26,"GH2",RetirementCost_Savings!W$9:W$26)</f>
        <v>207810.2749515957</v>
      </c>
      <c r="X380" s="8">
        <f>SUM(RetirementCost_Savings!X$9:X$26)-SUMIF(RetirementCost_Savings!$B$9:$B$26,"TY3",RetirementCost_Savings!X$9:X$26)-SUMIF(RetirementCost_Savings!$A$9:$A$26,"GR",RetirementCost_Savings!X$9:X$26)-SUMIF(RetirementCost_Savings!$A$9:$A$26,"CR",RetirementCost_Savings!X$9:X$26)-SUMIF(RetirementCost_Savings!$B$9:$B$26,"GH2",RetirementCost_Savings!X$9:X$26)</f>
        <v>211966.48045062754</v>
      </c>
      <c r="Y380" s="8">
        <f>SUM(RetirementCost_Savings!Y$9:Y$26)-SUMIF(RetirementCost_Savings!$B$9:$B$26,"TY3",RetirementCost_Savings!Y$9:Y$26)-SUMIF(RetirementCost_Savings!$A$9:$A$26,"GR",RetirementCost_Savings!Y$9:Y$26)-SUMIF(RetirementCost_Savings!$A$9:$A$26,"CR",RetirementCost_Savings!Y$9:Y$26)-SUMIF(RetirementCost_Savings!$B$9:$B$26,"GH2",RetirementCost_Savings!Y$9:Y$26)</f>
        <v>216205.81005964006</v>
      </c>
      <c r="Z380" s="8">
        <f>SUM(RetirementCost_Savings!Z$9:Z$26)-SUMIF(RetirementCost_Savings!$B$9:$B$26,"TY3",RetirementCost_Savings!Z$9:Z$26)-SUMIF(RetirementCost_Savings!$A$9:$A$26,"GR",RetirementCost_Savings!Z$9:Z$26)-SUMIF(RetirementCost_Savings!$A$9:$A$26,"CR",RetirementCost_Savings!Z$9:Z$26)-SUMIF(RetirementCost_Savings!$B$9:$B$26,"GH2",RetirementCost_Savings!Z$9:Z$26)</f>
        <v>220529.92626083284</v>
      </c>
      <c r="AA380" s="8">
        <f>SUM(RetirementCost_Savings!AA$9:AA$26)-SUMIF(RetirementCost_Savings!$B$9:$B$26,"TY3",RetirementCost_Savings!AA$9:AA$26)-SUMIF(RetirementCost_Savings!$A$9:$A$26,"GR",RetirementCost_Savings!AA$9:AA$26)-SUMIF(RetirementCost_Savings!$A$9:$A$26,"CR",RetirementCost_Savings!AA$9:AA$26)-SUMIF(RetirementCost_Savings!$B$9:$B$26,"GH2",RetirementCost_Savings!AA$9:AA$26)</f>
        <v>224940.52478604962</v>
      </c>
      <c r="AB380" s="8">
        <f>SUM(RetirementCost_Savings!AB$9:AB$26)-SUMIF(RetirementCost_Savings!$B$9:$B$26,"TY3",RetirementCost_Savings!AB$9:AB$26)-SUMIF(RetirementCost_Savings!$A$9:$A$26,"GR",RetirementCost_Savings!AB$9:AB$26)-SUMIF(RetirementCost_Savings!$A$9:$A$26,"CR",RetirementCost_Savings!AB$9:AB$26)-SUMIF(RetirementCost_Savings!$B$9:$B$26,"GH2",RetirementCost_Savings!AB$9:AB$26)</f>
        <v>229439.33528177053</v>
      </c>
      <c r="AC380" s="8">
        <f>SUM(RetirementCost_Savings!AC$9:AC$26)-SUMIF(RetirementCost_Savings!$B$9:$B$26,"TY3",RetirementCost_Savings!AC$9:AC$26)-SUMIF(RetirementCost_Savings!$A$9:$A$26,"GR",RetirementCost_Savings!AC$9:AC$26)-SUMIF(RetirementCost_Savings!$A$9:$A$26,"CR",RetirementCost_Savings!AC$9:AC$26)-SUMIF(RetirementCost_Savings!$B$9:$B$26,"GH2",RetirementCost_Savings!AC$9:AC$26)</f>
        <v>234028.12198740599</v>
      </c>
      <c r="AD380" s="8">
        <f>SUM(RetirementCost_Savings!AD$9:AD$26)-SUMIF(RetirementCost_Savings!$B$9:$B$26,"TY3",RetirementCost_Savings!AD$9:AD$26)-SUMIF(RetirementCost_Savings!$A$9:$A$26,"GR",RetirementCost_Savings!AD$9:AD$26)-SUMIF(RetirementCost_Savings!$A$9:$A$26,"CR",RetirementCost_Savings!AD$9:AD$26)-SUMIF(RetirementCost_Savings!$B$9:$B$26,"GH2",RetirementCost_Savings!AD$9:AD$26)</f>
        <v>238708.68442715408</v>
      </c>
      <c r="AE380" s="8">
        <f>SUM(RetirementCost_Savings!AE$9:AE$26)-SUMIF(RetirementCost_Savings!$B$9:$B$26,"TY3",RetirementCost_Savings!AE$9:AE$26)-SUMIF(RetirementCost_Savings!$A$9:$A$26,"GR",RetirementCost_Savings!AE$9:AE$26)-SUMIF(RetirementCost_Savings!$A$9:$A$26,"CR",RetirementCost_Savings!AE$9:AE$26)-SUMIF(RetirementCost_Savings!$B$9:$B$26,"GH2",RetirementCost_Savings!AE$9:AE$26)</f>
        <v>243482.85811569716</v>
      </c>
      <c r="AF380" s="8">
        <f>SUM(RetirementCost_Savings!AF$9:AF$26)-SUMIF(RetirementCost_Savings!$B$9:$B$26,"TY3",RetirementCost_Savings!AF$9:AF$26)-SUMIF(RetirementCost_Savings!$A$9:$A$26,"GR",RetirementCost_Savings!AF$9:AF$26)-SUMIF(RetirementCost_Savings!$A$9:$A$26,"CR",RetirementCost_Savings!AF$9:AF$26)-SUMIF(RetirementCost_Savings!$B$9:$B$26,"GH2",RetirementCost_Savings!AF$9:AF$26)</f>
        <v>248352.51527801107</v>
      </c>
      <c r="AG380" s="8">
        <f>SUM(RetirementCost_Savings!AG$9:AG$26)-SUMIF(RetirementCost_Savings!$B$9:$B$26,"TY3",RetirementCost_Savings!AG$9:AG$26)-SUMIF(RetirementCost_Savings!$A$9:$A$26,"GR",RetirementCost_Savings!AG$9:AG$26)-SUMIF(RetirementCost_Savings!$A$9:$A$26,"CR",RetirementCost_Savings!AG$9:AG$26)-SUMIF(RetirementCost_Savings!$B$9:$B$26,"GH2",RetirementCost_Savings!AG$9:AG$26)</f>
        <v>253319.56558357127</v>
      </c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</row>
    <row r="381" spans="2:71" x14ac:dyDescent="0.3">
      <c r="B381" s="24" t="str">
        <f t="shared" si="241"/>
        <v>Retire TY GR CR and MC1-2</v>
      </c>
      <c r="C381" s="23">
        <f t="shared" si="240"/>
        <v>2524.7767871927117</v>
      </c>
      <c r="D381" s="8">
        <f>SUM(RetirementCost_Savings!D$9:D$26)</f>
        <v>214901.13817812657</v>
      </c>
      <c r="E381" s="8">
        <f>SUM(RetirementCost_Savings!E$9:E$26)</f>
        <v>219006.52434122365</v>
      </c>
      <c r="F381" s="8">
        <f>SUM(RetirementCost_Savings!F$9:F$26)</f>
        <v>210242.99485329635</v>
      </c>
      <c r="G381" s="8">
        <f>SUM(RetirementCost_Savings!G$9:G$26)</f>
        <v>214447.85475036231</v>
      </c>
      <c r="H381" s="8">
        <f>SUM(RetirementCost_Savings!H$9:H$26)</f>
        <v>218736.81184536952</v>
      </c>
      <c r="I381" s="8">
        <f>SUM(RetirementCost_Savings!I$9:I$26)-SUMIF(RetirementCost_Savings!$B$9:$B$26,"TY3",RetirementCost_Savings!I$9:I$26)-SUMIF(RetirementCost_Savings!$A$9:$A$26,"GR",RetirementCost_Savings!I$9:I$26)-SUMIF(RetirementCost_Savings!$A$9:$A$26,"CR",RetirementCost_Savings!I$9:I$26)-SUMIF(RetirementCost_Savings!$B$9:$B$26,"MC1",RetirementCost_Savings!I$9:I$26)-SUMIF(RetirementCost_Savings!$B$9:$B$26,"MC2",RetirementCost_Savings!I$9:I$26)</f>
        <v>142169.85866448595</v>
      </c>
      <c r="J381" s="8">
        <f>SUM(RetirementCost_Savings!J$9:J$26)-SUMIF(RetirementCost_Savings!$B$9:$B$26,"TY3",RetirementCost_Savings!J$9:J$26)-SUMIF(RetirementCost_Savings!$A$9:$A$26,"GR",RetirementCost_Savings!J$9:J$26)-SUMIF(RetirementCost_Savings!$A$9:$A$26,"CR",RetirementCost_Savings!J$9:J$26)-SUMIF(RetirementCost_Savings!$B$9:$B$26,"MC1",RetirementCost_Savings!J$9:J$26)-SUMIF(RetirementCost_Savings!$B$9:$B$26,"MC2",RetirementCost_Savings!J$9:J$26)</f>
        <v>145013.25583777565</v>
      </c>
      <c r="K381" s="8">
        <f>SUM(RetirementCost_Savings!K$9:K$26)-SUMIF(RetirementCost_Savings!$B$9:$B$26,"TY3",RetirementCost_Savings!K$9:K$26)-SUMIF(RetirementCost_Savings!$A$9:$A$26,"GR",RetirementCost_Savings!K$9:K$26)-SUMIF(RetirementCost_Savings!$A$9:$A$26,"CR",RetirementCost_Savings!K$9:K$26)-SUMIF(RetirementCost_Savings!$B$9:$B$26,"MC1",RetirementCost_Savings!K$9:K$26)-SUMIF(RetirementCost_Savings!$B$9:$B$26,"MC2",RetirementCost_Savings!K$9:K$26)</f>
        <v>147913.52095453109</v>
      </c>
      <c r="L381" s="8">
        <f>SUM(RetirementCost_Savings!L$9:L$26)-SUMIF(RetirementCost_Savings!$B$9:$B$26,"TY3",RetirementCost_Savings!L$9:L$26)-SUMIF(RetirementCost_Savings!$A$9:$A$26,"GR",RetirementCost_Savings!L$9:L$26)-SUMIF(RetirementCost_Savings!$A$9:$A$26,"CR",RetirementCost_Savings!L$9:L$26)-SUMIF(RetirementCost_Savings!$B$9:$B$26,"MC1",RetirementCost_Savings!L$9:L$26)-SUMIF(RetirementCost_Savings!$B$9:$B$26,"MC2",RetirementCost_Savings!L$9:L$26)</f>
        <v>150871.79137362185</v>
      </c>
      <c r="M381" s="8">
        <f>SUM(RetirementCost_Savings!M$9:M$26)-SUMIF(RetirementCost_Savings!$B$9:$B$26,"TY3",RetirementCost_Savings!M$9:M$26)-SUMIF(RetirementCost_Savings!$A$9:$A$26,"GR",RetirementCost_Savings!M$9:M$26)-SUMIF(RetirementCost_Savings!$A$9:$A$26,"CR",RetirementCost_Savings!M$9:M$26)-SUMIF(RetirementCost_Savings!$B$9:$B$26,"MC1",RetirementCost_Savings!M$9:M$26)-SUMIF(RetirementCost_Savings!$B$9:$B$26,"MC2",RetirementCost_Savings!M$9:M$26)</f>
        <v>153889.22720109421</v>
      </c>
      <c r="N381" s="8">
        <f>SUM(RetirementCost_Savings!N$9:N$26)-SUMIF(RetirementCost_Savings!$B$9:$B$26,"TY3",RetirementCost_Savings!N$9:N$26)-SUMIF(RetirementCost_Savings!$A$9:$A$26,"GR",RetirementCost_Savings!N$9:N$26)-SUMIF(RetirementCost_Savings!$A$9:$A$26,"CR",RetirementCost_Savings!N$9:N$26)-SUMIF(RetirementCost_Savings!$B$9:$B$26,"MC1",RetirementCost_Savings!N$9:N$26)-SUMIF(RetirementCost_Savings!$B$9:$B$26,"MC2",RetirementCost_Savings!N$9:N$26)</f>
        <v>156967.01174511612</v>
      </c>
      <c r="O381" s="8">
        <f>SUM(RetirementCost_Savings!O$9:O$26)-SUMIF(RetirementCost_Savings!$B$9:$B$26,"TY3",RetirementCost_Savings!O$9:O$26)-SUMIF(RetirementCost_Savings!$A$9:$A$26,"GR",RetirementCost_Savings!O$9:O$26)-SUMIF(RetirementCost_Savings!$A$9:$A$26,"CR",RetirementCost_Savings!O$9:O$26)-SUMIF(RetirementCost_Savings!$B$9:$B$26,"MC1",RetirementCost_Savings!O$9:O$26)-SUMIF(RetirementCost_Savings!$B$9:$B$26,"MC2",RetirementCost_Savings!O$9:O$26)</f>
        <v>160106.35198001846</v>
      </c>
      <c r="P381" s="8">
        <f>SUM(RetirementCost_Savings!P$9:P$26)-SUMIF(RetirementCost_Savings!$B$9:$B$26,"TY3",RetirementCost_Savings!P$9:P$26)-SUMIF(RetirementCost_Savings!$A$9:$A$26,"GR",RetirementCost_Savings!P$9:P$26)-SUMIF(RetirementCost_Savings!$A$9:$A$26,"CR",RetirementCost_Savings!P$9:P$26)-SUMIF(RetirementCost_Savings!$B$9:$B$26,"MC1",RetirementCost_Savings!P$9:P$26)-SUMIF(RetirementCost_Savings!$B$9:$B$26,"MC2",RetirementCost_Savings!P$9:P$26)</f>
        <v>163308.47901961888</v>
      </c>
      <c r="Q381" s="8">
        <f>SUM(RetirementCost_Savings!Q$9:Q$26)-SUMIF(RetirementCost_Savings!$B$9:$B$26,"TY3",RetirementCost_Savings!Q$9:Q$26)-SUMIF(RetirementCost_Savings!$A$9:$A$26,"GR",RetirementCost_Savings!Q$9:Q$26)-SUMIF(RetirementCost_Savings!$A$9:$A$26,"CR",RetirementCost_Savings!Q$9:Q$26)-SUMIF(RetirementCost_Savings!$B$9:$B$26,"MC1",RetirementCost_Savings!Q$9:Q$26)-SUMIF(RetirementCost_Savings!$B$9:$B$26,"MC2",RetirementCost_Savings!Q$9:Q$26)</f>
        <v>166574.64860001119</v>
      </c>
      <c r="R381" s="8">
        <f>SUM(RetirementCost_Savings!R$9:R$26)-SUMIF(RetirementCost_Savings!$B$9:$B$26,"TY3",RetirementCost_Savings!R$9:R$26)-SUMIF(RetirementCost_Savings!$A$9:$A$26,"GR",RetirementCost_Savings!R$9:R$26)-SUMIF(RetirementCost_Savings!$A$9:$A$26,"CR",RetirementCost_Savings!R$9:R$26)-SUMIF(RetirementCost_Savings!$B$9:$B$26,"MC1",RetirementCost_Savings!R$9:R$26)-SUMIF(RetirementCost_Savings!$B$9:$B$26,"MC2",RetirementCost_Savings!R$9:R$26)</f>
        <v>169906.14157201143</v>
      </c>
      <c r="S381" s="8">
        <f>SUM(RetirementCost_Savings!S$9:S$26)-SUMIF(RetirementCost_Savings!$B$9:$B$26,"TY3",RetirementCost_Savings!S$9:S$26)-SUMIF(RetirementCost_Savings!$A$9:$A$26,"GR",RetirementCost_Savings!S$9:S$26)-SUMIF(RetirementCost_Savings!$A$9:$A$26,"CR",RetirementCost_Savings!S$9:S$26)-SUMIF(RetirementCost_Savings!$B$9:$B$26,"MC1",RetirementCost_Savings!S$9:S$26)-SUMIF(RetirementCost_Savings!$B$9:$B$26,"MC2",RetirementCost_Savings!S$9:S$26)</f>
        <v>173304.26440345173</v>
      </c>
      <c r="T381" s="8">
        <f>SUM(RetirementCost_Savings!T$9:T$26)-SUMIF(RetirementCost_Savings!$B$9:$B$26,"TY3",RetirementCost_Savings!T$9:T$26)-SUMIF(RetirementCost_Savings!$A$9:$A$26,"GR",RetirementCost_Savings!T$9:T$26)-SUMIF(RetirementCost_Savings!$A$9:$A$26,"CR",RetirementCost_Savings!T$9:T$26)-SUMIF(RetirementCost_Savings!$B$9:$B$26,"MC1",RetirementCost_Savings!T$9:T$26)-SUMIF(RetirementCost_Savings!$B$9:$B$26,"MC2",RetirementCost_Savings!T$9:T$26)</f>
        <v>176770.34969152071</v>
      </c>
      <c r="U381" s="8">
        <f>SUM(RetirementCost_Savings!U$9:U$26)-SUMIF(RetirementCost_Savings!$B$9:$B$26,"TY3",RetirementCost_Savings!U$9:U$26)-SUMIF(RetirementCost_Savings!$A$9:$A$26,"GR",RetirementCost_Savings!U$9:U$26)-SUMIF(RetirementCost_Savings!$A$9:$A$26,"CR",RetirementCost_Savings!U$9:U$26)-SUMIF(RetirementCost_Savings!$B$9:$B$26,"MC1",RetirementCost_Savings!U$9:U$26)-SUMIF(RetirementCost_Savings!$B$9:$B$26,"MC2",RetirementCost_Savings!U$9:U$26)</f>
        <v>180305.7566853512</v>
      </c>
      <c r="V381" s="8">
        <f>SUM(RetirementCost_Savings!V$9:V$26)-SUMIF(RetirementCost_Savings!$B$9:$B$26,"TY3",RetirementCost_Savings!V$9:V$26)-SUMIF(RetirementCost_Savings!$A$9:$A$26,"GR",RetirementCost_Savings!V$9:V$26)-SUMIF(RetirementCost_Savings!$A$9:$A$26,"CR",RetirementCost_Savings!V$9:V$26)-SUMIF(RetirementCost_Savings!$B$9:$B$26,"MC1",RetirementCost_Savings!V$9:V$26)-SUMIF(RetirementCost_Savings!$B$9:$B$26,"MC2",RetirementCost_Savings!V$9:V$26)</f>
        <v>183911.87181905823</v>
      </c>
      <c r="W381" s="8">
        <f>SUM(RetirementCost_Savings!W$9:W$26)-SUMIF(RetirementCost_Savings!$B$9:$B$26,"TY3",RetirementCost_Savings!W$9:W$26)-SUMIF(RetirementCost_Savings!$A$9:$A$26,"GR",RetirementCost_Savings!W$9:W$26)-SUMIF(RetirementCost_Savings!$A$9:$A$26,"CR",RetirementCost_Savings!W$9:W$26)-SUMIF(RetirementCost_Savings!$B$9:$B$26,"MC1",RetirementCost_Savings!W$9:W$26)-SUMIF(RetirementCost_Savings!$B$9:$B$26,"MC2",RetirementCost_Savings!W$9:W$26)</f>
        <v>187590.10925543943</v>
      </c>
      <c r="X381" s="8">
        <f>SUM(RetirementCost_Savings!X$9:X$26)-SUMIF(RetirementCost_Savings!$B$9:$B$26,"TY3",RetirementCost_Savings!X$9:X$26)-SUMIF(RetirementCost_Savings!$A$9:$A$26,"GR",RetirementCost_Savings!X$9:X$26)-SUMIF(RetirementCost_Savings!$A$9:$A$26,"CR",RetirementCost_Savings!X$9:X$26)-SUMIF(RetirementCost_Savings!$B$9:$B$26,"MC1",RetirementCost_Savings!X$9:X$26)-SUMIF(RetirementCost_Savings!$B$9:$B$26,"MC2",RetirementCost_Savings!X$9:X$26)</f>
        <v>191341.91144054808</v>
      </c>
      <c r="Y381" s="8">
        <f>SUM(RetirementCost_Savings!Y$9:Y$26)-SUMIF(RetirementCost_Savings!$B$9:$B$26,"TY3",RetirementCost_Savings!Y$9:Y$26)-SUMIF(RetirementCost_Savings!$A$9:$A$26,"GR",RetirementCost_Savings!Y$9:Y$26)-SUMIF(RetirementCost_Savings!$A$9:$A$26,"CR",RetirementCost_Savings!Y$9:Y$26)-SUMIF(RetirementCost_Savings!$B$9:$B$26,"MC1",RetirementCost_Savings!Y$9:Y$26)-SUMIF(RetirementCost_Savings!$B$9:$B$26,"MC2",RetirementCost_Savings!Y$9:Y$26)</f>
        <v>195168.74966935904</v>
      </c>
      <c r="Z381" s="8">
        <f>SUM(RetirementCost_Savings!Z$9:Z$26)-SUMIF(RetirementCost_Savings!$B$9:$B$26,"TY3",RetirementCost_Savings!Z$9:Z$26)-SUMIF(RetirementCost_Savings!$A$9:$A$26,"GR",RetirementCost_Savings!Z$9:Z$26)-SUMIF(RetirementCost_Savings!$A$9:$A$26,"CR",RetirementCost_Savings!Z$9:Z$26)-SUMIF(RetirementCost_Savings!$B$9:$B$26,"MC1",RetirementCost_Savings!Z$9:Z$26)-SUMIF(RetirementCost_Savings!$B$9:$B$26,"MC2",RetirementCost_Savings!Z$9:Z$26)</f>
        <v>199072.12466274621</v>
      </c>
      <c r="AA381" s="8">
        <f>SUM(RetirementCost_Savings!AA$9:AA$26)-SUMIF(RetirementCost_Savings!$B$9:$B$26,"TY3",RetirementCost_Savings!AA$9:AA$26)-SUMIF(RetirementCost_Savings!$A$9:$A$26,"GR",RetirementCost_Savings!AA$9:AA$26)-SUMIF(RetirementCost_Savings!$A$9:$A$26,"CR",RetirementCost_Savings!AA$9:AA$26)-SUMIF(RetirementCost_Savings!$B$9:$B$26,"MC1",RetirementCost_Savings!AA$9:AA$26)-SUMIF(RetirementCost_Savings!$B$9:$B$26,"MC2",RetirementCost_Savings!AA$9:AA$26)</f>
        <v>203053.56715600126</v>
      </c>
      <c r="AB381" s="8">
        <f>SUM(RetirementCost_Savings!AB$9:AB$26)-SUMIF(RetirementCost_Savings!$B$9:$B$26,"TY3",RetirementCost_Savings!AB$9:AB$26)-SUMIF(RetirementCost_Savings!$A$9:$A$26,"GR",RetirementCost_Savings!AB$9:AB$26)-SUMIF(RetirementCost_Savings!$A$9:$A$26,"CR",RetirementCost_Savings!AB$9:AB$26)-SUMIF(RetirementCost_Savings!$B$9:$B$26,"MC1",RetirementCost_Savings!AB$9:AB$26)-SUMIF(RetirementCost_Savings!$B$9:$B$26,"MC2",RetirementCost_Savings!AB$9:AB$26)</f>
        <v>207114.63849912118</v>
      </c>
      <c r="AC381" s="8">
        <f>SUM(RetirementCost_Savings!AC$9:AC$26)-SUMIF(RetirementCost_Savings!$B$9:$B$26,"TY3",RetirementCost_Savings!AC$9:AC$26)-SUMIF(RetirementCost_Savings!$A$9:$A$26,"GR",RetirementCost_Savings!AC$9:AC$26)-SUMIF(RetirementCost_Savings!$A$9:$A$26,"CR",RetirementCost_Savings!AC$9:AC$26)-SUMIF(RetirementCost_Savings!$B$9:$B$26,"MC1",RetirementCost_Savings!AC$9:AC$26)-SUMIF(RetirementCost_Savings!$B$9:$B$26,"MC2",RetirementCost_Savings!AC$9:AC$26)</f>
        <v>211256.93126910366</v>
      </c>
      <c r="AD381" s="8">
        <f>SUM(RetirementCost_Savings!AD$9:AD$26)-SUMIF(RetirementCost_Savings!$B$9:$B$26,"TY3",RetirementCost_Savings!AD$9:AD$26)-SUMIF(RetirementCost_Savings!$A$9:$A$26,"GR",RetirementCost_Savings!AD$9:AD$26)-SUMIF(RetirementCost_Savings!$A$9:$A$26,"CR",RetirementCost_Savings!AD$9:AD$26)-SUMIF(RetirementCost_Savings!$B$9:$B$26,"MC1",RetirementCost_Savings!AD$9:AD$26)-SUMIF(RetirementCost_Savings!$B$9:$B$26,"MC2",RetirementCost_Savings!AD$9:AD$26)</f>
        <v>215482.06989448573</v>
      </c>
      <c r="AE381" s="8">
        <f>SUM(RetirementCost_Savings!AE$9:AE$26)-SUMIF(RetirementCost_Savings!$B$9:$B$26,"TY3",RetirementCost_Savings!AE$9:AE$26)-SUMIF(RetirementCost_Savings!$A$9:$A$26,"GR",RetirementCost_Savings!AE$9:AE$26)-SUMIF(RetirementCost_Savings!$A$9:$A$26,"CR",RetirementCost_Savings!AE$9:AE$26)-SUMIF(RetirementCost_Savings!$B$9:$B$26,"MC1",RetirementCost_Savings!AE$9:AE$26)-SUMIF(RetirementCost_Savings!$B$9:$B$26,"MC2",RetirementCost_Savings!AE$9:AE$26)</f>
        <v>219791.7112923754</v>
      </c>
      <c r="AF381" s="8">
        <f>SUM(RetirementCost_Savings!AF$9:AF$26)-SUMIF(RetirementCost_Savings!$B$9:$B$26,"TY3",RetirementCost_Savings!AF$9:AF$26)-SUMIF(RetirementCost_Savings!$A$9:$A$26,"GR",RetirementCost_Savings!AF$9:AF$26)-SUMIF(RetirementCost_Savings!$A$9:$A$26,"CR",RetirementCost_Savings!AF$9:AF$26)-SUMIF(RetirementCost_Savings!$B$9:$B$26,"MC1",RetirementCost_Savings!AF$9:AF$26)-SUMIF(RetirementCost_Savings!$B$9:$B$26,"MC2",RetirementCost_Savings!AF$9:AF$26)</f>
        <v>224187.54551822291</v>
      </c>
      <c r="AG381" s="8">
        <f>SUM(RetirementCost_Savings!AG$9:AG$26)-SUMIF(RetirementCost_Savings!$B$9:$B$26,"TY3",RetirementCost_Savings!AG$9:AG$26)-SUMIF(RetirementCost_Savings!$A$9:$A$26,"GR",RetirementCost_Savings!AG$9:AG$26)-SUMIF(RetirementCost_Savings!$A$9:$A$26,"CR",RetirementCost_Savings!AG$9:AG$26)-SUMIF(RetirementCost_Savings!$B$9:$B$26,"MC1",RetirementCost_Savings!AG$9:AG$26)-SUMIF(RetirementCost_Savings!$B$9:$B$26,"MC2",RetirementCost_Savings!AG$9:AG$26)</f>
        <v>228671.29642858732</v>
      </c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</row>
    <row r="382" spans="2:71" x14ac:dyDescent="0.3">
      <c r="B382" s="24" t="str">
        <f t="shared" si="241"/>
        <v>Retire TY GR CR and BR1-2</v>
      </c>
      <c r="C382" s="23">
        <f t="shared" ref="C382:C383" si="242">(D382+NPV($C$2,E382:AG382))/1000</f>
        <v>2720.4729246733054</v>
      </c>
      <c r="D382" s="8">
        <f>SUM(RetirementCost_Savings!D$9:D$26)</f>
        <v>214901.13817812657</v>
      </c>
      <c r="E382" s="8">
        <f>SUM(RetirementCost_Savings!E$9:E$26)</f>
        <v>219006.52434122365</v>
      </c>
      <c r="F382" s="8">
        <f>SUM(RetirementCost_Savings!F$9:F$26)</f>
        <v>210242.99485329635</v>
      </c>
      <c r="G382" s="8">
        <f>SUM(RetirementCost_Savings!G$9:G$26)</f>
        <v>214447.85475036231</v>
      </c>
      <c r="H382" s="8">
        <f>SUM(RetirementCost_Savings!H$9:H$26)</f>
        <v>218736.81184536952</v>
      </c>
      <c r="I382" s="8">
        <f>SUM(RetirementCost_Savings!I$9:I$26)-SUMIF(RetirementCost_Savings!$B$9:$B$26,"TY3",RetirementCost_Savings!I$9:I$26)-SUMIF(RetirementCost_Savings!$A$9:$A$26,"GR",RetirementCost_Savings!I$9:I$26)-SUMIF(RetirementCost_Savings!$A$9:$A$26,"CR",RetirementCost_Savings!I$9:I$26)-SUMIF(RetirementCost_Savings!$B$9:$B$26,"BR1",RetirementCost_Savings!I$9:I$26)-SUMIF(RetirementCost_Savings!$B$9:$B$26,"BR2",RetirementCost_Savings!I$9:I$26)</f>
        <v>159836.6142848031</v>
      </c>
      <c r="J382" s="8">
        <f>SUM(RetirementCost_Savings!J$9:J$26)-SUMIF(RetirementCost_Savings!$B$9:$B$26,"TY3",RetirementCost_Savings!J$9:J$26)-SUMIF(RetirementCost_Savings!$A$9:$A$26,"GR",RetirementCost_Savings!J$9:J$26)-SUMIF(RetirementCost_Savings!$A$9:$A$26,"CR",RetirementCost_Savings!J$9:J$26)-SUMIF(RetirementCost_Savings!$B$9:$B$26,"BR1",RetirementCost_Savings!J$9:J$26)-SUMIF(RetirementCost_Savings!$B$9:$B$26,"BR2",RetirementCost_Savings!J$9:J$26)</f>
        <v>163033.34657049915</v>
      </c>
      <c r="K382" s="8">
        <f>SUM(RetirementCost_Savings!K$9:K$26)-SUMIF(RetirementCost_Savings!$B$9:$B$26,"TY3",RetirementCost_Savings!K$9:K$26)-SUMIF(RetirementCost_Savings!$A$9:$A$26,"GR",RetirementCost_Savings!K$9:K$26)-SUMIF(RetirementCost_Savings!$A$9:$A$26,"CR",RetirementCost_Savings!K$9:K$26)-SUMIF(RetirementCost_Savings!$B$9:$B$26,"BR1",RetirementCost_Savings!K$9:K$26)-SUMIF(RetirementCost_Savings!$B$9:$B$26,"BR2",RetirementCost_Savings!K$9:K$26)</f>
        <v>166294.0135019091</v>
      </c>
      <c r="L382" s="8">
        <f>SUM(RetirementCost_Savings!L$9:L$26)-SUMIF(RetirementCost_Savings!$B$9:$B$26,"TY3",RetirementCost_Savings!L$9:L$26)-SUMIF(RetirementCost_Savings!$A$9:$A$26,"GR",RetirementCost_Savings!L$9:L$26)-SUMIF(RetirementCost_Savings!$A$9:$A$26,"CR",RetirementCost_Savings!L$9:L$26)-SUMIF(RetirementCost_Savings!$B$9:$B$26,"BR1",RetirementCost_Savings!L$9:L$26)-SUMIF(RetirementCost_Savings!$B$9:$B$26,"BR2",RetirementCost_Savings!L$9:L$26)</f>
        <v>169619.89377194739</v>
      </c>
      <c r="M382" s="8">
        <f>SUM(RetirementCost_Savings!M$9:M$26)-SUMIF(RetirementCost_Savings!$B$9:$B$26,"TY3",RetirementCost_Savings!M$9:M$26)-SUMIF(RetirementCost_Savings!$A$9:$A$26,"GR",RetirementCost_Savings!M$9:M$26)-SUMIF(RetirementCost_Savings!$A$9:$A$26,"CR",RetirementCost_Savings!M$9:M$26)-SUMIF(RetirementCost_Savings!$B$9:$B$26,"BR1",RetirementCost_Savings!M$9:M$26)-SUMIF(RetirementCost_Savings!$B$9:$B$26,"BR2",RetirementCost_Savings!M$9:M$26)</f>
        <v>173012.29164738627</v>
      </c>
      <c r="N382" s="8">
        <f>SUM(RetirementCost_Savings!N$9:N$26)-SUMIF(RetirementCost_Savings!$B$9:$B$26,"TY3",RetirementCost_Savings!N$9:N$26)-SUMIF(RetirementCost_Savings!$A$9:$A$26,"GR",RetirementCost_Savings!N$9:N$26)-SUMIF(RetirementCost_Savings!$A$9:$A$26,"CR",RetirementCost_Savings!N$9:N$26)-SUMIF(RetirementCost_Savings!$B$9:$B$26,"BR1",RetirementCost_Savings!N$9:N$26)-SUMIF(RetirementCost_Savings!$B$9:$B$26,"BR2",RetirementCost_Savings!N$9:N$26)</f>
        <v>176472.53748033402</v>
      </c>
      <c r="O382" s="8">
        <f>SUM(RetirementCost_Savings!O$9:O$26)-SUMIF(RetirementCost_Savings!$B$9:$B$26,"TY3",RetirementCost_Savings!O$9:O$26)-SUMIF(RetirementCost_Savings!$A$9:$A$26,"GR",RetirementCost_Savings!O$9:O$26)-SUMIF(RetirementCost_Savings!$A$9:$A$26,"CR",RetirementCost_Savings!O$9:O$26)-SUMIF(RetirementCost_Savings!$B$9:$B$26,"BR1",RetirementCost_Savings!O$9:O$26)-SUMIF(RetirementCost_Savings!$B$9:$B$26,"BR2",RetirementCost_Savings!O$9:O$26)</f>
        <v>180001.9882299407</v>
      </c>
      <c r="P382" s="8">
        <f>SUM(RetirementCost_Savings!P$9:P$26)-SUMIF(RetirementCost_Savings!$B$9:$B$26,"TY3",RetirementCost_Savings!P$9:P$26)-SUMIF(RetirementCost_Savings!$A$9:$A$26,"GR",RetirementCost_Savings!P$9:P$26)-SUMIF(RetirementCost_Savings!$A$9:$A$26,"CR",RetirementCost_Savings!P$9:P$26)-SUMIF(RetirementCost_Savings!$B$9:$B$26,"BR1",RetirementCost_Savings!P$9:P$26)-SUMIF(RetirementCost_Savings!$B$9:$B$26,"BR2",RetirementCost_Savings!P$9:P$26)</f>
        <v>183602.02799453959</v>
      </c>
      <c r="Q382" s="8">
        <f>SUM(RetirementCost_Savings!Q$9:Q$26)-SUMIF(RetirementCost_Savings!$B$9:$B$26,"TY3",RetirementCost_Savings!Q$9:Q$26)-SUMIF(RetirementCost_Savings!$A$9:$A$26,"GR",RetirementCost_Savings!Q$9:Q$26)-SUMIF(RetirementCost_Savings!$A$9:$A$26,"CR",RetirementCost_Savings!Q$9:Q$26)-SUMIF(RetirementCost_Savings!$B$9:$B$26,"BR1",RetirementCost_Savings!Q$9:Q$26)-SUMIF(RetirementCost_Savings!$B$9:$B$26,"BR2",RetirementCost_Savings!Q$9:Q$26)</f>
        <v>187274.0685544303</v>
      </c>
      <c r="R382" s="8">
        <f>SUM(RetirementCost_Savings!R$9:R$26)-SUMIF(RetirementCost_Savings!$B$9:$B$26,"TY3",RetirementCost_Savings!R$9:R$26)-SUMIF(RetirementCost_Savings!$A$9:$A$26,"GR",RetirementCost_Savings!R$9:R$26)-SUMIF(RetirementCost_Savings!$A$9:$A$26,"CR",RetirementCost_Savings!R$9:R$26)-SUMIF(RetirementCost_Savings!$B$9:$B$26,"BR1",RetirementCost_Savings!R$9:R$26)-SUMIF(RetirementCost_Savings!$B$9:$B$26,"BR2",RetirementCost_Savings!R$9:R$26)</f>
        <v>191019.54992551892</v>
      </c>
      <c r="S382" s="8">
        <f>SUM(RetirementCost_Savings!S$9:S$26)-SUMIF(RetirementCost_Savings!$B$9:$B$26,"TY3",RetirementCost_Savings!S$9:S$26)-SUMIF(RetirementCost_Savings!$A$9:$A$26,"GR",RetirementCost_Savings!S$9:S$26)-SUMIF(RetirementCost_Savings!$A$9:$A$26,"CR",RetirementCost_Savings!S$9:S$26)-SUMIF(RetirementCost_Savings!$B$9:$B$26,"BR1",RetirementCost_Savings!S$9:S$26)-SUMIF(RetirementCost_Savings!$B$9:$B$26,"BR2",RetirementCost_Savings!S$9:S$26)</f>
        <v>194839.94092402936</v>
      </c>
      <c r="T382" s="8">
        <f>SUM(RetirementCost_Savings!T$9:T$26)-SUMIF(RetirementCost_Savings!$B$9:$B$26,"TY3",RetirementCost_Savings!T$9:T$26)-SUMIF(RetirementCost_Savings!$A$9:$A$26,"GR",RetirementCost_Savings!T$9:T$26)-SUMIF(RetirementCost_Savings!$A$9:$A$26,"CR",RetirementCost_Savings!T$9:T$26)-SUMIF(RetirementCost_Savings!$B$9:$B$26,"BR1",RetirementCost_Savings!T$9:T$26)-SUMIF(RetirementCost_Savings!$B$9:$B$26,"BR2",RetirementCost_Savings!T$9:T$26)</f>
        <v>198736.7397425099</v>
      </c>
      <c r="U382" s="8">
        <f>SUM(RetirementCost_Savings!U$9:U$26)-SUMIF(RetirementCost_Savings!$B$9:$B$26,"TY3",RetirementCost_Savings!U$9:U$26)-SUMIF(RetirementCost_Savings!$A$9:$A$26,"GR",RetirementCost_Savings!U$9:U$26)-SUMIF(RetirementCost_Savings!$A$9:$A$26,"CR",RetirementCost_Savings!U$9:U$26)-SUMIF(RetirementCost_Savings!$B$9:$B$26,"BR1",RetirementCost_Savings!U$9:U$26)-SUMIF(RetirementCost_Savings!$B$9:$B$26,"BR2",RetirementCost_Savings!U$9:U$26)</f>
        <v>202711.47453736016</v>
      </c>
      <c r="V382" s="8">
        <f>SUM(RetirementCost_Savings!V$9:V$26)-SUMIF(RetirementCost_Savings!$B$9:$B$26,"TY3",RetirementCost_Savings!V$9:V$26)-SUMIF(RetirementCost_Savings!$A$9:$A$26,"GR",RetirementCost_Savings!V$9:V$26)-SUMIF(RetirementCost_Savings!$A$9:$A$26,"CR",RetirementCost_Savings!V$9:V$26)-SUMIF(RetirementCost_Savings!$B$9:$B$26,"BR1",RetirementCost_Savings!V$9:V$26)-SUMIF(RetirementCost_Savings!$B$9:$B$26,"BR2",RetirementCost_Savings!V$9:V$26)</f>
        <v>206765.7040281074</v>
      </c>
      <c r="W382" s="8">
        <f>SUM(RetirementCost_Savings!W$9:W$26)-SUMIF(RetirementCost_Savings!$B$9:$B$26,"TY3",RetirementCost_Savings!W$9:W$26)-SUMIF(RetirementCost_Savings!$A$9:$A$26,"GR",RetirementCost_Savings!W$9:W$26)-SUMIF(RetirementCost_Savings!$A$9:$A$26,"CR",RetirementCost_Savings!W$9:W$26)-SUMIF(RetirementCost_Savings!$B$9:$B$26,"BR1",RetirementCost_Savings!W$9:W$26)-SUMIF(RetirementCost_Savings!$B$9:$B$26,"BR2",RetirementCost_Savings!W$9:W$26)</f>
        <v>210901.01810866955</v>
      </c>
      <c r="X382" s="8">
        <f>SUM(RetirementCost_Savings!X$9:X$26)-SUMIF(RetirementCost_Savings!$B$9:$B$26,"TY3",RetirementCost_Savings!X$9:X$26)-SUMIF(RetirementCost_Savings!$A$9:$A$26,"GR",RetirementCost_Savings!X$9:X$26)-SUMIF(RetirementCost_Savings!$A$9:$A$26,"CR",RetirementCost_Savings!X$9:X$26)-SUMIF(RetirementCost_Savings!$B$9:$B$26,"BR1",RetirementCost_Savings!X$9:X$26)-SUMIF(RetirementCost_Savings!$B$9:$B$26,"BR2",RetirementCost_Savings!X$9:X$26)</f>
        <v>215119.03847084285</v>
      </c>
      <c r="Y382" s="8">
        <f>SUM(RetirementCost_Savings!Y$9:Y$26)-SUMIF(RetirementCost_Savings!$B$9:$B$26,"TY3",RetirementCost_Savings!Y$9:Y$26)-SUMIF(RetirementCost_Savings!$A$9:$A$26,"GR",RetirementCost_Savings!Y$9:Y$26)-SUMIF(RetirementCost_Savings!$A$9:$A$26,"CR",RetirementCost_Savings!Y$9:Y$26)-SUMIF(RetirementCost_Savings!$B$9:$B$26,"BR1",RetirementCost_Savings!Y$9:Y$26)-SUMIF(RetirementCost_Savings!$B$9:$B$26,"BR2",RetirementCost_Savings!Y$9:Y$26)</f>
        <v>219421.41924025968</v>
      </c>
      <c r="Z382" s="8">
        <f>SUM(RetirementCost_Savings!Z$9:Z$26)-SUMIF(RetirementCost_Savings!$B$9:$B$26,"TY3",RetirementCost_Savings!Z$9:Z$26)-SUMIF(RetirementCost_Savings!$A$9:$A$26,"GR",RetirementCost_Savings!Z$9:Z$26)-SUMIF(RetirementCost_Savings!$A$9:$A$26,"CR",RetirementCost_Savings!Z$9:Z$26)-SUMIF(RetirementCost_Savings!$B$9:$B$26,"BR1",RetirementCost_Savings!Z$9:Z$26)-SUMIF(RetirementCost_Savings!$B$9:$B$26,"BR2",RetirementCost_Savings!Z$9:Z$26)</f>
        <v>223809.84762506484</v>
      </c>
      <c r="AA382" s="8">
        <f>SUM(RetirementCost_Savings!AA$9:AA$26)-SUMIF(RetirementCost_Savings!$B$9:$B$26,"TY3",RetirementCost_Savings!AA$9:AA$26)-SUMIF(RetirementCost_Savings!$A$9:$A$26,"GR",RetirementCost_Savings!AA$9:AA$26)-SUMIF(RetirementCost_Savings!$A$9:$A$26,"CR",RetirementCost_Savings!AA$9:AA$26)-SUMIF(RetirementCost_Savings!$B$9:$B$26,"BR1",RetirementCost_Savings!AA$9:AA$26)-SUMIF(RetirementCost_Savings!$B$9:$B$26,"BR2",RetirementCost_Savings!AA$9:AA$26)</f>
        <v>228286.0445775663</v>
      </c>
      <c r="AB382" s="8">
        <f>SUM(RetirementCost_Savings!AB$9:AB$26)-SUMIF(RetirementCost_Savings!$B$9:$B$26,"TY3",RetirementCost_Savings!AB$9:AB$26)-SUMIF(RetirementCost_Savings!$A$9:$A$26,"GR",RetirementCost_Savings!AB$9:AB$26)-SUMIF(RetirementCost_Savings!$A$9:$A$26,"CR",RetirementCost_Savings!AB$9:AB$26)-SUMIF(RetirementCost_Savings!$B$9:$B$26,"BR1",RetirementCost_Savings!AB$9:AB$26)-SUMIF(RetirementCost_Savings!$B$9:$B$26,"BR2",RetirementCost_Savings!AB$9:AB$26)</f>
        <v>232851.7654691175</v>
      </c>
      <c r="AC382" s="8">
        <f>SUM(RetirementCost_Savings!AC$9:AC$26)-SUMIF(RetirementCost_Savings!$B$9:$B$26,"TY3",RetirementCost_Savings!AC$9:AC$26)-SUMIF(RetirementCost_Savings!$A$9:$A$26,"GR",RetirementCost_Savings!AC$9:AC$26)-SUMIF(RetirementCost_Savings!$A$9:$A$26,"CR",RetirementCost_Savings!AC$9:AC$26)-SUMIF(RetirementCost_Savings!$B$9:$B$26,"BR1",RetirementCost_Savings!AC$9:AC$26)-SUMIF(RetirementCost_Savings!$B$9:$B$26,"BR2",RetirementCost_Savings!AC$9:AC$26)</f>
        <v>237508.80077849989</v>
      </c>
      <c r="AD382" s="8">
        <f>SUM(RetirementCost_Savings!AD$9:AD$26)-SUMIF(RetirementCost_Savings!$B$9:$B$26,"TY3",RetirementCost_Savings!AD$9:AD$26)-SUMIF(RetirementCost_Savings!$A$9:$A$26,"GR",RetirementCost_Savings!AD$9:AD$26)-SUMIF(RetirementCost_Savings!$A$9:$A$26,"CR",RetirementCost_Savings!AD$9:AD$26)-SUMIF(RetirementCost_Savings!$B$9:$B$26,"BR1",RetirementCost_Savings!AD$9:AD$26)-SUMIF(RetirementCost_Savings!$B$9:$B$26,"BR2",RetirementCost_Savings!AD$9:AD$26)</f>
        <v>242258.97679406989</v>
      </c>
      <c r="AE382" s="8">
        <f>SUM(RetirementCost_Savings!AE$9:AE$26)-SUMIF(RetirementCost_Savings!$B$9:$B$26,"TY3",RetirementCost_Savings!AE$9:AE$26)-SUMIF(RetirementCost_Savings!$A$9:$A$26,"GR",RetirementCost_Savings!AE$9:AE$26)-SUMIF(RetirementCost_Savings!$A$9:$A$26,"CR",RetirementCost_Savings!AE$9:AE$26)-SUMIF(RetirementCost_Savings!$B$9:$B$26,"BR1",RetirementCost_Savings!AE$9:AE$26)-SUMIF(RetirementCost_Savings!$B$9:$B$26,"BR2",RetirementCost_Savings!AE$9:AE$26)</f>
        <v>247104.15632995131</v>
      </c>
      <c r="AF382" s="8">
        <f>SUM(RetirementCost_Savings!AF$9:AF$26)-SUMIF(RetirementCost_Savings!$B$9:$B$26,"TY3",RetirementCost_Savings!AF$9:AF$26)-SUMIF(RetirementCost_Savings!$A$9:$A$26,"GR",RetirementCost_Savings!AF$9:AF$26)-SUMIF(RetirementCost_Savings!$A$9:$A$26,"CR",RetirementCost_Savings!AF$9:AF$26)-SUMIF(RetirementCost_Savings!$B$9:$B$26,"BR1",RetirementCost_Savings!AF$9:AF$26)-SUMIF(RetirementCost_Savings!$B$9:$B$26,"BR2",RetirementCost_Savings!AF$9:AF$26)</f>
        <v>252046.23945655028</v>
      </c>
      <c r="AG382" s="8">
        <f>SUM(RetirementCost_Savings!AG$9:AG$26)-SUMIF(RetirementCost_Savings!$B$9:$B$26,"TY3",RetirementCost_Savings!AG$9:AG$26)-SUMIF(RetirementCost_Savings!$A$9:$A$26,"GR",RetirementCost_Savings!AG$9:AG$26)-SUMIF(RetirementCost_Savings!$A$9:$A$26,"CR",RetirementCost_Savings!AG$9:AG$26)-SUMIF(RetirementCost_Savings!$B$9:$B$26,"BR1",RetirementCost_Savings!AG$9:AG$26)-SUMIF(RetirementCost_Savings!$B$9:$B$26,"BR2",RetirementCost_Savings!AG$9:AG$26)</f>
        <v>257087.16424568126</v>
      </c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</row>
    <row r="383" spans="2:71" x14ac:dyDescent="0.3">
      <c r="B383" s="24" t="str">
        <f t="shared" si="241"/>
        <v>Retire TY GR CR BR1-2 and MC1-2</v>
      </c>
      <c r="C383" s="23">
        <f t="shared" si="242"/>
        <v>2392.8591739162594</v>
      </c>
      <c r="D383" s="8">
        <f>SUM(RetirementCost_Savings!D$9:D$26)</f>
        <v>214901.13817812657</v>
      </c>
      <c r="E383" s="8">
        <f>SUM(RetirementCost_Savings!E$9:E$26)</f>
        <v>219006.52434122365</v>
      </c>
      <c r="F383" s="8">
        <f>SUM(RetirementCost_Savings!F$9:F$26)</f>
        <v>210242.99485329635</v>
      </c>
      <c r="G383" s="8">
        <f>SUM(RetirementCost_Savings!G$9:G$26)</f>
        <v>214447.85475036231</v>
      </c>
      <c r="H383" s="8">
        <f>SUM(RetirementCost_Savings!H$9:H$26)</f>
        <v>218736.81184536952</v>
      </c>
      <c r="I383" s="8">
        <f>SUM(RetirementCost_Savings!I$9:I$26)-SUMIF(RetirementCost_Savings!$B$9:$B$26,"TY3",RetirementCost_Savings!I$9:I$26)-SUMIF(RetirementCost_Savings!$A$9:$A$26,"GR",RetirementCost_Savings!I$9:I$26)-SUMIF(RetirementCost_Savings!$A$9:$A$26,"CR",RetirementCost_Savings!I$9:I$26)-SUMIF(RetirementCost_Savings!$B$9:$B$26,"BR1",RetirementCost_Savings!I$9:I$26)-SUMIF(RetirementCost_Savings!$B$9:$B$26,"BR2",RetirementCost_Savings!I$9:I$26)-SUMIF(RetirementCost_Savings!$B$9:$B$26,"MC1",RetirementCost_Savings!I$9:I$26)-SUMIF(RetirementCost_Savings!$B$9:$B$26,"MC2",RetirementCost_Savings!I$9:I$26)</f>
        <v>130260.80278952412</v>
      </c>
      <c r="J383" s="8">
        <f>SUM(RetirementCost_Savings!J$9:J$26)-SUMIF(RetirementCost_Savings!$B$9:$B$26,"TY3",RetirementCost_Savings!J$9:J$26)-SUMIF(RetirementCost_Savings!$A$9:$A$26,"GR",RetirementCost_Savings!J$9:J$26)-SUMIF(RetirementCost_Savings!$A$9:$A$26,"CR",RetirementCost_Savings!J$9:J$26)-SUMIF(RetirementCost_Savings!$B$9:$B$26,"BR1",RetirementCost_Savings!J$9:J$26)-SUMIF(RetirementCost_Savings!$B$9:$B$26,"BR2",RetirementCost_Savings!J$9:J$26)-SUMIF(RetirementCost_Savings!$B$9:$B$26,"MC1",RetirementCost_Savings!J$9:J$26)-SUMIF(RetirementCost_Savings!$B$9:$B$26,"MC2",RetirementCost_Savings!J$9:J$26)</f>
        <v>132866.0188453146</v>
      </c>
      <c r="K383" s="8">
        <f>SUM(RetirementCost_Savings!K$9:K$26)-SUMIF(RetirementCost_Savings!$B$9:$B$26,"TY3",RetirementCost_Savings!K$9:K$26)-SUMIF(RetirementCost_Savings!$A$9:$A$26,"GR",RetirementCost_Savings!K$9:K$26)-SUMIF(RetirementCost_Savings!$A$9:$A$26,"CR",RetirementCost_Savings!K$9:K$26)-SUMIF(RetirementCost_Savings!$B$9:$B$26,"BR1",RetirementCost_Savings!K$9:K$26)-SUMIF(RetirementCost_Savings!$B$9:$B$26,"BR2",RetirementCost_Savings!K$9:K$26)-SUMIF(RetirementCost_Savings!$B$9:$B$26,"MC1",RetirementCost_Savings!K$9:K$26)-SUMIF(RetirementCost_Savings!$B$9:$B$26,"MC2",RetirementCost_Savings!K$9:K$26)</f>
        <v>135523.33922222082</v>
      </c>
      <c r="L383" s="8">
        <f>SUM(RetirementCost_Savings!L$9:L$26)-SUMIF(RetirementCost_Savings!$B$9:$B$26,"TY3",RetirementCost_Savings!L$9:L$26)-SUMIF(RetirementCost_Savings!$A$9:$A$26,"GR",RetirementCost_Savings!L$9:L$26)-SUMIF(RetirementCost_Savings!$A$9:$A$26,"CR",RetirementCost_Savings!L$9:L$26)-SUMIF(RetirementCost_Savings!$B$9:$B$26,"BR1",RetirementCost_Savings!L$9:L$26)-SUMIF(RetirementCost_Savings!$B$9:$B$26,"BR2",RetirementCost_Savings!L$9:L$26)-SUMIF(RetirementCost_Savings!$B$9:$B$26,"MC1",RetirementCost_Savings!L$9:L$26)-SUMIF(RetirementCost_Savings!$B$9:$B$26,"MC2",RetirementCost_Savings!L$9:L$26)</f>
        <v>138233.80600666537</v>
      </c>
      <c r="M383" s="8">
        <f>SUM(RetirementCost_Savings!M$9:M$26)-SUMIF(RetirementCost_Savings!$B$9:$B$26,"TY3",RetirementCost_Savings!M$9:M$26)-SUMIF(RetirementCost_Savings!$A$9:$A$26,"GR",RetirementCost_Savings!M$9:M$26)-SUMIF(RetirementCost_Savings!$A$9:$A$26,"CR",RetirementCost_Savings!M$9:M$26)-SUMIF(RetirementCost_Savings!$B$9:$B$26,"BR1",RetirementCost_Savings!M$9:M$26)-SUMIF(RetirementCost_Savings!$B$9:$B$26,"BR2",RetirementCost_Savings!M$9:M$26)-SUMIF(RetirementCost_Savings!$B$9:$B$26,"MC1",RetirementCost_Savings!M$9:M$26)-SUMIF(RetirementCost_Savings!$B$9:$B$26,"MC2",RetirementCost_Savings!M$9:M$26)</f>
        <v>140998.4821267986</v>
      </c>
      <c r="N383" s="8">
        <f>SUM(RetirementCost_Savings!N$9:N$26)-SUMIF(RetirementCost_Savings!$B$9:$B$26,"TY3",RetirementCost_Savings!N$9:N$26)-SUMIF(RetirementCost_Savings!$A$9:$A$26,"GR",RetirementCost_Savings!N$9:N$26)-SUMIF(RetirementCost_Savings!$A$9:$A$26,"CR",RetirementCost_Savings!N$9:N$26)-SUMIF(RetirementCost_Savings!$B$9:$B$26,"BR1",RetirementCost_Savings!N$9:N$26)-SUMIF(RetirementCost_Savings!$B$9:$B$26,"BR2",RetirementCost_Savings!N$9:N$26)-SUMIF(RetirementCost_Savings!$B$9:$B$26,"MC1",RetirementCost_Savings!N$9:N$26)-SUMIF(RetirementCost_Savings!$B$9:$B$26,"MC2",RetirementCost_Savings!N$9:N$26)</f>
        <v>143818.45176933461</v>
      </c>
      <c r="O383" s="8">
        <f>SUM(RetirementCost_Savings!O$9:O$26)-SUMIF(RetirementCost_Savings!$B$9:$B$26,"TY3",RetirementCost_Savings!O$9:O$26)-SUMIF(RetirementCost_Savings!$A$9:$A$26,"GR",RetirementCost_Savings!O$9:O$26)-SUMIF(RetirementCost_Savings!$A$9:$A$26,"CR",RetirementCost_Savings!O$9:O$26)-SUMIF(RetirementCost_Savings!$B$9:$B$26,"BR1",RetirementCost_Savings!O$9:O$26)-SUMIF(RetirementCost_Savings!$B$9:$B$26,"BR2",RetirementCost_Savings!O$9:O$26)-SUMIF(RetirementCost_Savings!$B$9:$B$26,"MC1",RetirementCost_Savings!O$9:O$26)-SUMIF(RetirementCost_Savings!$B$9:$B$26,"MC2",RetirementCost_Savings!O$9:O$26)</f>
        <v>146694.8208047213</v>
      </c>
      <c r="P383" s="8">
        <f>SUM(RetirementCost_Savings!P$9:P$26)-SUMIF(RetirementCost_Savings!$B$9:$B$26,"TY3",RetirementCost_Savings!P$9:P$26)-SUMIF(RetirementCost_Savings!$A$9:$A$26,"GR",RetirementCost_Savings!P$9:P$26)-SUMIF(RetirementCost_Savings!$A$9:$A$26,"CR",RetirementCost_Savings!P$9:P$26)-SUMIF(RetirementCost_Savings!$B$9:$B$26,"BR1",RetirementCost_Savings!P$9:P$26)-SUMIF(RetirementCost_Savings!$B$9:$B$26,"BR2",RetirementCost_Savings!P$9:P$26)-SUMIF(RetirementCost_Savings!$B$9:$B$26,"MC1",RetirementCost_Savings!P$9:P$26)-SUMIF(RetirementCost_Savings!$B$9:$B$26,"MC2",RetirementCost_Savings!P$9:P$26)</f>
        <v>149628.7172208158</v>
      </c>
      <c r="Q383" s="8">
        <f>SUM(RetirementCost_Savings!Q$9:Q$26)-SUMIF(RetirementCost_Savings!$B$9:$B$26,"TY3",RetirementCost_Savings!Q$9:Q$26)-SUMIF(RetirementCost_Savings!$A$9:$A$26,"GR",RetirementCost_Savings!Q$9:Q$26)-SUMIF(RetirementCost_Savings!$A$9:$A$26,"CR",RetirementCost_Savings!Q$9:Q$26)-SUMIF(RetirementCost_Savings!$B$9:$B$26,"BR1",RetirementCost_Savings!Q$9:Q$26)-SUMIF(RetirementCost_Savings!$B$9:$B$26,"BR2",RetirementCost_Savings!Q$9:Q$26)-SUMIF(RetirementCost_Savings!$B$9:$B$26,"MC1",RetirementCost_Savings!Q$9:Q$26)-SUMIF(RetirementCost_Savings!$B$9:$B$26,"MC2",RetirementCost_Savings!Q$9:Q$26)</f>
        <v>152621.29156523204</v>
      </c>
      <c r="R383" s="8">
        <f>SUM(RetirementCost_Savings!R$9:R$26)-SUMIF(RetirementCost_Savings!$B$9:$B$26,"TY3",RetirementCost_Savings!R$9:R$26)-SUMIF(RetirementCost_Savings!$A$9:$A$26,"GR",RetirementCost_Savings!R$9:R$26)-SUMIF(RetirementCost_Savings!$A$9:$A$26,"CR",RetirementCost_Savings!R$9:R$26)-SUMIF(RetirementCost_Savings!$B$9:$B$26,"BR1",RetirementCost_Savings!R$9:R$26)-SUMIF(RetirementCost_Savings!$B$9:$B$26,"BR2",RetirementCost_Savings!R$9:R$26)-SUMIF(RetirementCost_Savings!$B$9:$B$26,"MC1",RetirementCost_Savings!R$9:R$26)-SUMIF(RetirementCost_Savings!$B$9:$B$26,"MC2",RetirementCost_Savings!R$9:R$26)</f>
        <v>155673.7173965367</v>
      </c>
      <c r="S383" s="8">
        <f>SUM(RetirementCost_Savings!S$9:S$26)-SUMIF(RetirementCost_Savings!$B$9:$B$26,"TY3",RetirementCost_Savings!S$9:S$26)-SUMIF(RetirementCost_Savings!$A$9:$A$26,"GR",RetirementCost_Savings!S$9:S$26)-SUMIF(RetirementCost_Savings!$A$9:$A$26,"CR",RetirementCost_Savings!S$9:S$26)-SUMIF(RetirementCost_Savings!$B$9:$B$26,"BR1",RetirementCost_Savings!S$9:S$26)-SUMIF(RetirementCost_Savings!$B$9:$B$26,"BR2",RetirementCost_Savings!S$9:S$26)-SUMIF(RetirementCost_Savings!$B$9:$B$26,"MC1",RetirementCost_Savings!S$9:S$26)-SUMIF(RetirementCost_Savings!$B$9:$B$26,"MC2",RetirementCost_Savings!S$9:S$26)</f>
        <v>158787.19174446751</v>
      </c>
      <c r="T383" s="8">
        <f>SUM(RetirementCost_Savings!T$9:T$26)-SUMIF(RetirementCost_Savings!$B$9:$B$26,"TY3",RetirementCost_Savings!T$9:T$26)-SUMIF(RetirementCost_Savings!$A$9:$A$26,"GR",RetirementCost_Savings!T$9:T$26)-SUMIF(RetirementCost_Savings!$A$9:$A$26,"CR",RetirementCost_Savings!T$9:T$26)-SUMIF(RetirementCost_Savings!$B$9:$B$26,"BR1",RetirementCost_Savings!T$9:T$26)-SUMIF(RetirementCost_Savings!$B$9:$B$26,"BR2",RetirementCost_Savings!T$9:T$26)-SUMIF(RetirementCost_Savings!$B$9:$B$26,"MC1",RetirementCost_Savings!T$9:T$26)-SUMIF(RetirementCost_Savings!$B$9:$B$26,"MC2",RetirementCost_Savings!T$9:T$26)</f>
        <v>161962.9355793568</v>
      </c>
      <c r="U383" s="8">
        <f>SUM(RetirementCost_Savings!U$9:U$26)-SUMIF(RetirementCost_Savings!$B$9:$B$26,"TY3",RetirementCost_Savings!U$9:U$26)-SUMIF(RetirementCost_Savings!$A$9:$A$26,"GR",RetirementCost_Savings!U$9:U$26)-SUMIF(RetirementCost_Savings!$A$9:$A$26,"CR",RetirementCost_Savings!U$9:U$26)-SUMIF(RetirementCost_Savings!$B$9:$B$26,"BR1",RetirementCost_Savings!U$9:U$26)-SUMIF(RetirementCost_Savings!$B$9:$B$26,"BR2",RetirementCost_Savings!U$9:U$26)-SUMIF(RetirementCost_Savings!$B$9:$B$26,"MC1",RetirementCost_Savings!U$9:U$26)-SUMIF(RetirementCost_Savings!$B$9:$B$26,"MC2",RetirementCost_Savings!U$9:U$26)</f>
        <v>165202.19429094397</v>
      </c>
      <c r="V383" s="8">
        <f>SUM(RetirementCost_Savings!V$9:V$26)-SUMIF(RetirementCost_Savings!$B$9:$B$26,"TY3",RetirementCost_Savings!V$9:V$26)-SUMIF(RetirementCost_Savings!$A$9:$A$26,"GR",RetirementCost_Savings!V$9:V$26)-SUMIF(RetirementCost_Savings!$A$9:$A$26,"CR",RetirementCost_Savings!V$9:V$26)-SUMIF(RetirementCost_Savings!$B$9:$B$26,"BR1",RetirementCost_Savings!V$9:V$26)-SUMIF(RetirementCost_Savings!$B$9:$B$26,"BR2",RetirementCost_Savings!V$9:V$26)-SUMIF(RetirementCost_Savings!$B$9:$B$26,"MC1",RetirementCost_Savings!V$9:V$26)-SUMIF(RetirementCost_Savings!$B$9:$B$26,"MC2",RetirementCost_Savings!V$9:V$26)</f>
        <v>168506.23817676288</v>
      </c>
      <c r="W383" s="8">
        <f>SUM(RetirementCost_Savings!W$9:W$26)-SUMIF(RetirementCost_Savings!$B$9:$B$26,"TY3",RetirementCost_Savings!W$9:W$26)-SUMIF(RetirementCost_Savings!$A$9:$A$26,"GR",RetirementCost_Savings!W$9:W$26)-SUMIF(RetirementCost_Savings!$A$9:$A$26,"CR",RetirementCost_Savings!W$9:W$26)-SUMIF(RetirementCost_Savings!$B$9:$B$26,"BR1",RetirementCost_Savings!W$9:W$26)-SUMIF(RetirementCost_Savings!$B$9:$B$26,"BR2",RetirementCost_Savings!W$9:W$26)-SUMIF(RetirementCost_Savings!$B$9:$B$26,"MC1",RetirementCost_Savings!W$9:W$26)-SUMIF(RetirementCost_Savings!$B$9:$B$26,"MC2",RetirementCost_Savings!W$9:W$26)</f>
        <v>171876.36294029816</v>
      </c>
      <c r="X383" s="8">
        <f>SUM(RetirementCost_Savings!X$9:X$26)-SUMIF(RetirementCost_Savings!$B$9:$B$26,"TY3",RetirementCost_Savings!X$9:X$26)-SUMIF(RetirementCost_Savings!$A$9:$A$26,"GR",RetirementCost_Savings!X$9:X$26)-SUMIF(RetirementCost_Savings!$A$9:$A$26,"CR",RetirementCost_Savings!X$9:X$26)-SUMIF(RetirementCost_Savings!$B$9:$B$26,"BR1",RetirementCost_Savings!X$9:X$26)-SUMIF(RetirementCost_Savings!$B$9:$B$26,"BR2",RetirementCost_Savings!X$9:X$26)-SUMIF(RetirementCost_Savings!$B$9:$B$26,"MC1",RetirementCost_Savings!X$9:X$26)-SUMIF(RetirementCost_Savings!$B$9:$B$26,"MC2",RetirementCost_Savings!X$9:X$26)</f>
        <v>175313.89019910403</v>
      </c>
      <c r="Y383" s="8">
        <f>SUM(RetirementCost_Savings!Y$9:Y$26)-SUMIF(RetirementCost_Savings!$B$9:$B$26,"TY3",RetirementCost_Savings!Y$9:Y$26)-SUMIF(RetirementCost_Savings!$A$9:$A$26,"GR",RetirementCost_Savings!Y$9:Y$26)-SUMIF(RetirementCost_Savings!$A$9:$A$26,"CR",RetirementCost_Savings!Y$9:Y$26)-SUMIF(RetirementCost_Savings!$B$9:$B$26,"BR1",RetirementCost_Savings!Y$9:Y$26)-SUMIF(RetirementCost_Savings!$B$9:$B$26,"BR2",RetirementCost_Savings!Y$9:Y$26)-SUMIF(RetirementCost_Savings!$B$9:$B$26,"MC1",RetirementCost_Savings!Y$9:Y$26)-SUMIF(RetirementCost_Savings!$B$9:$B$26,"MC2",RetirementCost_Savings!Y$9:Y$26)</f>
        <v>178820.16800308609</v>
      </c>
      <c r="Z383" s="8">
        <f>SUM(RetirementCost_Savings!Z$9:Z$26)-SUMIF(RetirementCost_Savings!$B$9:$B$26,"TY3",RetirementCost_Savings!Z$9:Z$26)-SUMIF(RetirementCost_Savings!$A$9:$A$26,"GR",RetirementCost_Savings!Z$9:Z$26)-SUMIF(RetirementCost_Savings!$A$9:$A$26,"CR",RetirementCost_Savings!Z$9:Z$26)-SUMIF(RetirementCost_Savings!$B$9:$B$26,"BR1",RetirementCost_Savings!Z$9:Z$26)-SUMIF(RetirementCost_Savings!$B$9:$B$26,"BR2",RetirementCost_Savings!Z$9:Z$26)-SUMIF(RetirementCost_Savings!$B$9:$B$26,"MC1",RetirementCost_Savings!Z$9:Z$26)-SUMIF(RetirementCost_Savings!$B$9:$B$26,"MC2",RetirementCost_Savings!Z$9:Z$26)</f>
        <v>182396.57136314778</v>
      </c>
      <c r="AA383" s="8">
        <f>SUM(RetirementCost_Savings!AA$9:AA$26)-SUMIF(RetirementCost_Savings!$B$9:$B$26,"TY3",RetirementCost_Savings!AA$9:AA$26)-SUMIF(RetirementCost_Savings!$A$9:$A$26,"GR",RetirementCost_Savings!AA$9:AA$26)-SUMIF(RetirementCost_Savings!$A$9:$A$26,"CR",RetirementCost_Savings!AA$9:AA$26)-SUMIF(RetirementCost_Savings!$B$9:$B$26,"BR1",RetirementCost_Savings!AA$9:AA$26)-SUMIF(RetirementCost_Savings!$B$9:$B$26,"BR2",RetirementCost_Savings!AA$9:AA$26)-SUMIF(RetirementCost_Savings!$B$9:$B$26,"MC1",RetirementCost_Savings!AA$9:AA$26)-SUMIF(RetirementCost_Savings!$B$9:$B$26,"MC2",RetirementCost_Savings!AA$9:AA$26)</f>
        <v>186044.50279041092</v>
      </c>
      <c r="AB383" s="8">
        <f>SUM(RetirementCost_Savings!AB$9:AB$26)-SUMIF(RetirementCost_Savings!$B$9:$B$26,"TY3",RetirementCost_Savings!AB$9:AB$26)-SUMIF(RetirementCost_Savings!$A$9:$A$26,"GR",RetirementCost_Savings!AB$9:AB$26)-SUMIF(RetirementCost_Savings!$A$9:$A$26,"CR",RetirementCost_Savings!AB$9:AB$26)-SUMIF(RetirementCost_Savings!$B$9:$B$26,"BR1",RetirementCost_Savings!AB$9:AB$26)-SUMIF(RetirementCost_Savings!$B$9:$B$26,"BR2",RetirementCost_Savings!AB$9:AB$26)-SUMIF(RetirementCost_Savings!$B$9:$B$26,"MC1",RetirementCost_Savings!AB$9:AB$26)-SUMIF(RetirementCost_Savings!$B$9:$B$26,"MC2",RetirementCost_Savings!AB$9:AB$26)</f>
        <v>189765.39284621898</v>
      </c>
      <c r="AC383" s="8">
        <f>SUM(RetirementCost_Savings!AC$9:AC$26)-SUMIF(RetirementCost_Savings!$B$9:$B$26,"TY3",RetirementCost_Savings!AC$9:AC$26)-SUMIF(RetirementCost_Savings!$A$9:$A$26,"GR",RetirementCost_Savings!AC$9:AC$26)-SUMIF(RetirementCost_Savings!$A$9:$A$26,"CR",RetirementCost_Savings!AC$9:AC$26)-SUMIF(RetirementCost_Savings!$B$9:$B$26,"BR1",RetirementCost_Savings!AC$9:AC$26)-SUMIF(RetirementCost_Savings!$B$9:$B$26,"BR2",RetirementCost_Savings!AC$9:AC$26)-SUMIF(RetirementCost_Savings!$B$9:$B$26,"MC1",RetirementCost_Savings!AC$9:AC$26)-SUMIF(RetirementCost_Savings!$B$9:$B$26,"MC2",RetirementCost_Savings!AC$9:AC$26)</f>
        <v>193560.7007031434</v>
      </c>
      <c r="AD383" s="8">
        <f>SUM(RetirementCost_Savings!AD$9:AD$26)-SUMIF(RetirementCost_Savings!$B$9:$B$26,"TY3",RetirementCost_Savings!AD$9:AD$26)-SUMIF(RetirementCost_Savings!$A$9:$A$26,"GR",RetirementCost_Savings!AD$9:AD$26)-SUMIF(RetirementCost_Savings!$A$9:$A$26,"CR",RetirementCost_Savings!AD$9:AD$26)-SUMIF(RetirementCost_Savings!$B$9:$B$26,"BR1",RetirementCost_Savings!AD$9:AD$26)-SUMIF(RetirementCost_Savings!$B$9:$B$26,"BR2",RetirementCost_Savings!AD$9:AD$26)-SUMIF(RetirementCost_Savings!$B$9:$B$26,"MC1",RetirementCost_Savings!AD$9:AD$26)-SUMIF(RetirementCost_Savings!$B$9:$B$26,"MC2",RetirementCost_Savings!AD$9:AD$26)</f>
        <v>197431.91471720629</v>
      </c>
      <c r="AE383" s="8">
        <f>SUM(RetirementCost_Savings!AE$9:AE$26)-SUMIF(RetirementCost_Savings!$B$9:$B$26,"TY3",RetirementCost_Savings!AE$9:AE$26)-SUMIF(RetirementCost_Savings!$A$9:$A$26,"GR",RetirementCost_Savings!AE$9:AE$26)-SUMIF(RetirementCost_Savings!$A$9:$A$26,"CR",RetirementCost_Savings!AE$9:AE$26)-SUMIF(RetirementCost_Savings!$B$9:$B$26,"BR1",RetirementCost_Savings!AE$9:AE$26)-SUMIF(RetirementCost_Savings!$B$9:$B$26,"BR2",RetirementCost_Savings!AE$9:AE$26)-SUMIF(RetirementCost_Savings!$B$9:$B$26,"MC1",RetirementCost_Savings!AE$9:AE$26)-SUMIF(RetirementCost_Savings!$B$9:$B$26,"MC2",RetirementCost_Savings!AE$9:AE$26)</f>
        <v>201380.55301155039</v>
      </c>
      <c r="AF383" s="8">
        <f>SUM(RetirementCost_Savings!AF$9:AF$26)-SUMIF(RetirementCost_Savings!$B$9:$B$26,"TY3",RetirementCost_Savings!AF$9:AF$26)-SUMIF(RetirementCost_Savings!$A$9:$A$26,"GR",RetirementCost_Savings!AF$9:AF$26)-SUMIF(RetirementCost_Savings!$A$9:$A$26,"CR",RetirementCost_Savings!AF$9:AF$26)-SUMIF(RetirementCost_Savings!$B$9:$B$26,"BR1",RetirementCost_Savings!AF$9:AF$26)-SUMIF(RetirementCost_Savings!$B$9:$B$26,"BR2",RetirementCost_Savings!AF$9:AF$26)-SUMIF(RetirementCost_Savings!$B$9:$B$26,"MC1",RetirementCost_Savings!AF$9:AF$26)-SUMIF(RetirementCost_Savings!$B$9:$B$26,"MC2",RetirementCost_Savings!AF$9:AF$26)</f>
        <v>205408.16407178139</v>
      </c>
      <c r="AG383" s="8">
        <f>SUM(RetirementCost_Savings!AG$9:AG$26)-SUMIF(RetirementCost_Savings!$B$9:$B$26,"TY3",RetirementCost_Savings!AG$9:AG$26)-SUMIF(RetirementCost_Savings!$A$9:$A$26,"GR",RetirementCost_Savings!AG$9:AG$26)-SUMIF(RetirementCost_Savings!$A$9:$A$26,"CR",RetirementCost_Savings!AG$9:AG$26)-SUMIF(RetirementCost_Savings!$B$9:$B$26,"BR1",RetirementCost_Savings!AG$9:AG$26)-SUMIF(RetirementCost_Savings!$B$9:$B$26,"BR2",RetirementCost_Savings!AG$9:AG$26)-SUMIF(RetirementCost_Savings!$B$9:$B$26,"MC1",RetirementCost_Savings!AG$9:AG$26)-SUMIF(RetirementCost_Savings!$B$9:$B$26,"MC2",RetirementCost_Savings!AG$9:AG$26)</f>
        <v>209516.32735321697</v>
      </c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</row>
    <row r="384" spans="2:71" x14ac:dyDescent="0.3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</row>
    <row r="385" spans="2:71" x14ac:dyDescent="0.3">
      <c r="B385" s="21" t="str">
        <f>B364&amp;" Delta"</f>
        <v>Existing Unit Fixed O&amp;M Delta</v>
      </c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</row>
    <row r="386" spans="2:71" x14ac:dyDescent="0.3">
      <c r="B386" s="22" t="str">
        <f>B365</f>
        <v>No Retirements</v>
      </c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</row>
    <row r="387" spans="2:71" x14ac:dyDescent="0.3">
      <c r="B387" s="24" t="str">
        <f>B366</f>
        <v>Retire TY</v>
      </c>
      <c r="C387" s="23">
        <f t="shared" ref="C387:AG387" si="243">C366-C$365</f>
        <v>-4.916989678464688</v>
      </c>
      <c r="D387" s="23">
        <f t="shared" si="243"/>
        <v>0</v>
      </c>
      <c r="E387" s="23">
        <f t="shared" si="243"/>
        <v>0</v>
      </c>
      <c r="F387" s="23">
        <f t="shared" si="243"/>
        <v>0</v>
      </c>
      <c r="G387" s="23">
        <f t="shared" si="243"/>
        <v>0</v>
      </c>
      <c r="H387" s="23">
        <f t="shared" si="243"/>
        <v>0</v>
      </c>
      <c r="I387" s="23">
        <f t="shared" si="243"/>
        <v>-443.88844948800397</v>
      </c>
      <c r="J387" s="23">
        <f t="shared" si="243"/>
        <v>-452.76621847777278</v>
      </c>
      <c r="K387" s="23">
        <f t="shared" si="243"/>
        <v>-461.82154284731951</v>
      </c>
      <c r="L387" s="23">
        <f t="shared" si="243"/>
        <v>-471.05797370427172</v>
      </c>
      <c r="M387" s="23">
        <f t="shared" si="243"/>
        <v>-480.47913317833445</v>
      </c>
      <c r="N387" s="23">
        <f t="shared" si="243"/>
        <v>-490.08871584190638</v>
      </c>
      <c r="O387" s="23">
        <f t="shared" si="243"/>
        <v>-499.89049015875207</v>
      </c>
      <c r="P387" s="23">
        <f t="shared" si="243"/>
        <v>-509.88829996192362</v>
      </c>
      <c r="Q387" s="23">
        <f t="shared" si="243"/>
        <v>-520.08606596116442</v>
      </c>
      <c r="R387" s="23">
        <f t="shared" si="243"/>
        <v>-530.48778728040634</v>
      </c>
      <c r="S387" s="23">
        <f t="shared" si="243"/>
        <v>-541.09754302597139</v>
      </c>
      <c r="T387" s="23">
        <f t="shared" si="243"/>
        <v>-551.91949388652574</v>
      </c>
      <c r="U387" s="23">
        <f t="shared" si="243"/>
        <v>-562.95788376423297</v>
      </c>
      <c r="V387" s="23">
        <f t="shared" si="243"/>
        <v>-574.21704143955139</v>
      </c>
      <c r="W387" s="23">
        <f t="shared" si="243"/>
        <v>-585.7013822683366</v>
      </c>
      <c r="X387" s="23">
        <f t="shared" si="243"/>
        <v>-597.41540991369402</v>
      </c>
      <c r="Y387" s="23">
        <f t="shared" si="243"/>
        <v>-609.36371811194113</v>
      </c>
      <c r="Z387" s="23">
        <f t="shared" si="243"/>
        <v>-621.55099247419275</v>
      </c>
      <c r="AA387" s="23">
        <f t="shared" si="243"/>
        <v>-633.98201232368592</v>
      </c>
      <c r="AB387" s="23">
        <f t="shared" si="243"/>
        <v>-646.66165257018292</v>
      </c>
      <c r="AC387" s="23">
        <f t="shared" si="243"/>
        <v>-659.59488562156912</v>
      </c>
      <c r="AD387" s="23">
        <f t="shared" si="243"/>
        <v>-672.7867833339842</v>
      </c>
      <c r="AE387" s="23">
        <f t="shared" si="243"/>
        <v>-686.24251900066156</v>
      </c>
      <c r="AF387" s="23">
        <f t="shared" si="243"/>
        <v>-699.96736938069807</v>
      </c>
      <c r="AG387" s="23">
        <f t="shared" si="243"/>
        <v>-713.96671676827827</v>
      </c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  <c r="BA387" s="23"/>
      <c r="BB387" s="23"/>
      <c r="BC387" s="23"/>
      <c r="BD387" s="23"/>
      <c r="BE387" s="23"/>
      <c r="BF387" s="23"/>
      <c r="BG387" s="23"/>
      <c r="BH387" s="23"/>
      <c r="BI387" s="23"/>
      <c r="BJ387" s="23"/>
      <c r="BK387" s="23"/>
      <c r="BL387" s="23"/>
      <c r="BM387" s="23"/>
      <c r="BN387" s="23"/>
      <c r="BO387" s="23"/>
      <c r="BP387" s="23"/>
      <c r="BQ387" s="23"/>
      <c r="BR387" s="23"/>
      <c r="BS387" s="23"/>
    </row>
    <row r="388" spans="2:71" x14ac:dyDescent="0.3">
      <c r="B388" s="24" t="str">
        <f t="shared" ref="B388:B404" si="244">B367</f>
        <v>Retire TY and GR3</v>
      </c>
      <c r="C388" s="23">
        <f>C367-C$366</f>
        <v>-51.248622984592657</v>
      </c>
      <c r="D388" s="23">
        <f t="shared" ref="D388:AG388" si="245">D367-D$366</f>
        <v>0</v>
      </c>
      <c r="E388" s="23">
        <f t="shared" si="245"/>
        <v>0</v>
      </c>
      <c r="F388" s="23">
        <f t="shared" si="245"/>
        <v>0</v>
      </c>
      <c r="G388" s="23">
        <f t="shared" si="245"/>
        <v>0</v>
      </c>
      <c r="H388" s="23">
        <f t="shared" si="245"/>
        <v>0</v>
      </c>
      <c r="I388" s="23">
        <f t="shared" si="245"/>
        <v>-4626.5445491297287</v>
      </c>
      <c r="J388" s="23">
        <f t="shared" si="245"/>
        <v>-4719.0754401123268</v>
      </c>
      <c r="K388" s="23">
        <f t="shared" si="245"/>
        <v>-4813.4569489145651</v>
      </c>
      <c r="L388" s="23">
        <f t="shared" si="245"/>
        <v>-4909.7260878928646</v>
      </c>
      <c r="M388" s="23">
        <f t="shared" si="245"/>
        <v>-5007.9206096506969</v>
      </c>
      <c r="N388" s="23">
        <f t="shared" si="245"/>
        <v>-5108.0790218437323</v>
      </c>
      <c r="O388" s="23">
        <f t="shared" si="245"/>
        <v>-5210.2406022805953</v>
      </c>
      <c r="P388" s="23">
        <f t="shared" si="245"/>
        <v>-5314.4454143262119</v>
      </c>
      <c r="Q388" s="23">
        <f t="shared" si="245"/>
        <v>-5420.7343226127268</v>
      </c>
      <c r="R388" s="23">
        <f t="shared" si="245"/>
        <v>-5529.1490090650041</v>
      </c>
      <c r="S388" s="23">
        <f t="shared" si="245"/>
        <v>-5639.7319892462692</v>
      </c>
      <c r="T388" s="23">
        <f t="shared" si="245"/>
        <v>-5752.5266290312284</v>
      </c>
      <c r="U388" s="23">
        <f t="shared" si="245"/>
        <v>-5867.5771616118145</v>
      </c>
      <c r="V388" s="23">
        <f t="shared" si="245"/>
        <v>-5984.9287048440892</v>
      </c>
      <c r="W388" s="23">
        <f t="shared" si="245"/>
        <v>-6104.627278940985</v>
      </c>
      <c r="X388" s="23">
        <f t="shared" si="245"/>
        <v>-6226.7198245197651</v>
      </c>
      <c r="Y388" s="23">
        <f t="shared" si="245"/>
        <v>-6351.2542210101965</v>
      </c>
      <c r="Z388" s="23">
        <f t="shared" si="245"/>
        <v>-6478.279305430362</v>
      </c>
      <c r="AA388" s="23">
        <f t="shared" si="245"/>
        <v>-6607.8448915389599</v>
      </c>
      <c r="AB388" s="23">
        <f t="shared" si="245"/>
        <v>-6740.0017893697368</v>
      </c>
      <c r="AC388" s="23">
        <f t="shared" si="245"/>
        <v>-6874.8018251571339</v>
      </c>
      <c r="AD388" s="23">
        <f t="shared" si="245"/>
        <v>-7012.2978616603068</v>
      </c>
      <c r="AE388" s="23">
        <f t="shared" si="245"/>
        <v>-7152.5438188934932</v>
      </c>
      <c r="AF388" s="23">
        <f t="shared" si="245"/>
        <v>-7295.5946952714003</v>
      </c>
      <c r="AG388" s="23">
        <f t="shared" si="245"/>
        <v>-7441.5065891768318</v>
      </c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  <c r="AZ388" s="23"/>
      <c r="BA388" s="23"/>
      <c r="BB388" s="23"/>
      <c r="BC388" s="23"/>
      <c r="BD388" s="23"/>
      <c r="BE388" s="23"/>
      <c r="BF388" s="23"/>
      <c r="BG388" s="23"/>
      <c r="BH388" s="23"/>
      <c r="BI388" s="23"/>
      <c r="BJ388" s="23"/>
      <c r="BK388" s="23"/>
      <c r="BL388" s="23"/>
      <c r="BM388" s="23"/>
      <c r="BN388" s="23"/>
      <c r="BO388" s="23"/>
      <c r="BP388" s="23"/>
      <c r="BQ388" s="23"/>
      <c r="BR388" s="23"/>
      <c r="BS388" s="23"/>
    </row>
    <row r="389" spans="2:71" x14ac:dyDescent="0.3">
      <c r="B389" s="24" t="str">
        <f t="shared" si="244"/>
        <v>Retire TY GR3 and BR3</v>
      </c>
      <c r="C389" s="23">
        <f>C368-C$367</f>
        <v>-175.19397015505456</v>
      </c>
      <c r="D389" s="23">
        <f t="shared" ref="D389:AG389" si="246">D368-D$367</f>
        <v>0</v>
      </c>
      <c r="E389" s="23">
        <f t="shared" si="246"/>
        <v>0</v>
      </c>
      <c r="F389" s="23">
        <f t="shared" si="246"/>
        <v>0</v>
      </c>
      <c r="G389" s="23">
        <f t="shared" si="246"/>
        <v>0</v>
      </c>
      <c r="H389" s="23">
        <f t="shared" si="246"/>
        <v>0</v>
      </c>
      <c r="I389" s="23">
        <f t="shared" si="246"/>
        <v>-15815.892417342198</v>
      </c>
      <c r="J389" s="23">
        <f t="shared" si="246"/>
        <v>-16132.210265689035</v>
      </c>
      <c r="K389" s="23">
        <f t="shared" si="246"/>
        <v>-16454.854471002822</v>
      </c>
      <c r="L389" s="23">
        <f t="shared" si="246"/>
        <v>-16783.951560422865</v>
      </c>
      <c r="M389" s="23">
        <f t="shared" si="246"/>
        <v>-17119.630591631343</v>
      </c>
      <c r="N389" s="23">
        <f t="shared" si="246"/>
        <v>-17462.023203463963</v>
      </c>
      <c r="O389" s="23">
        <f t="shared" si="246"/>
        <v>-17811.263667533232</v>
      </c>
      <c r="P389" s="23">
        <f t="shared" si="246"/>
        <v>-18167.488940883894</v>
      </c>
      <c r="Q389" s="23">
        <f t="shared" si="246"/>
        <v>-18530.838719701569</v>
      </c>
      <c r="R389" s="23">
        <f t="shared" si="246"/>
        <v>-18901.45549409563</v>
      </c>
      <c r="S389" s="23">
        <f t="shared" si="246"/>
        <v>-19279.484603977529</v>
      </c>
      <c r="T389" s="23">
        <f t="shared" si="246"/>
        <v>-19665.074296057079</v>
      </c>
      <c r="U389" s="23">
        <f t="shared" si="246"/>
        <v>-20058.375781978219</v>
      </c>
      <c r="V389" s="23">
        <f t="shared" si="246"/>
        <v>-20459.543297617784</v>
      </c>
      <c r="W389" s="23">
        <f t="shared" si="246"/>
        <v>-20868.73416357016</v>
      </c>
      <c r="X389" s="23">
        <f t="shared" si="246"/>
        <v>-21286.108846841555</v>
      </c>
      <c r="Y389" s="23">
        <f t="shared" si="246"/>
        <v>-21711.831023778359</v>
      </c>
      <c r="Z389" s="23">
        <f t="shared" si="246"/>
        <v>-22146.067644253955</v>
      </c>
      <c r="AA389" s="23">
        <f t="shared" si="246"/>
        <v>-22588.988997139037</v>
      </c>
      <c r="AB389" s="23">
        <f t="shared" si="246"/>
        <v>-23040.768777081801</v>
      </c>
      <c r="AC389" s="23">
        <f t="shared" si="246"/>
        <v>-23501.584152623429</v>
      </c>
      <c r="AD389" s="23">
        <f t="shared" si="246"/>
        <v>-23971.615835675912</v>
      </c>
      <c r="AE389" s="23">
        <f t="shared" si="246"/>
        <v>-24451.048152389412</v>
      </c>
      <c r="AF389" s="23">
        <f t="shared" si="246"/>
        <v>-24940.069115437218</v>
      </c>
      <c r="AG389" s="23">
        <f t="shared" si="246"/>
        <v>-25438.870497745986</v>
      </c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  <c r="BA389" s="23"/>
      <c r="BB389" s="23"/>
      <c r="BC389" s="23"/>
      <c r="BD389" s="23"/>
      <c r="BE389" s="23"/>
      <c r="BF389" s="23"/>
      <c r="BG389" s="23"/>
      <c r="BH389" s="23"/>
      <c r="BI389" s="23"/>
      <c r="BJ389" s="23"/>
      <c r="BK389" s="23"/>
      <c r="BL389" s="23"/>
      <c r="BM389" s="23"/>
      <c r="BN389" s="23"/>
      <c r="BO389" s="23"/>
      <c r="BP389" s="23"/>
      <c r="BQ389" s="23"/>
      <c r="BR389" s="23"/>
      <c r="BS389" s="23"/>
    </row>
    <row r="390" spans="2:71" x14ac:dyDescent="0.3">
      <c r="B390" s="24" t="str">
        <f t="shared" si="244"/>
        <v>Retire TY GR3 and CR4</v>
      </c>
      <c r="C390" s="23">
        <f>C369-C$367</f>
        <v>-141.39889400801621</v>
      </c>
      <c r="D390" s="23">
        <f t="shared" ref="D390:AG390" si="247">D369-D$367</f>
        <v>0</v>
      </c>
      <c r="E390" s="23">
        <f t="shared" si="247"/>
        <v>0</v>
      </c>
      <c r="F390" s="23">
        <f t="shared" si="247"/>
        <v>0</v>
      </c>
      <c r="G390" s="23">
        <f t="shared" si="247"/>
        <v>0</v>
      </c>
      <c r="H390" s="23">
        <f t="shared" si="247"/>
        <v>0</v>
      </c>
      <c r="I390" s="23">
        <f t="shared" si="247"/>
        <v>-12764.992388623388</v>
      </c>
      <c r="J390" s="23">
        <f t="shared" si="247"/>
        <v>-13020.29223639585</v>
      </c>
      <c r="K390" s="23">
        <f t="shared" si="247"/>
        <v>-13280.698081123759</v>
      </c>
      <c r="L390" s="23">
        <f t="shared" si="247"/>
        <v>-13546.312042746256</v>
      </c>
      <c r="M390" s="23">
        <f t="shared" si="247"/>
        <v>-13817.238283601182</v>
      </c>
      <c r="N390" s="23">
        <f t="shared" si="247"/>
        <v>-14093.583049273206</v>
      </c>
      <c r="O390" s="23">
        <f t="shared" si="247"/>
        <v>-14375.454710258666</v>
      </c>
      <c r="P390" s="23">
        <f t="shared" si="247"/>
        <v>-14662.963804463827</v>
      </c>
      <c r="Q390" s="23">
        <f t="shared" si="247"/>
        <v>-14956.223080553114</v>
      </c>
      <c r="R390" s="23">
        <f t="shared" si="247"/>
        <v>-15255.347542164178</v>
      </c>
      <c r="S390" s="23">
        <f t="shared" si="247"/>
        <v>-15560.454493007448</v>
      </c>
      <c r="T390" s="23">
        <f t="shared" si="247"/>
        <v>-15871.663582867594</v>
      </c>
      <c r="U390" s="23">
        <f t="shared" si="247"/>
        <v>-16189.096854524949</v>
      </c>
      <c r="V390" s="23">
        <f t="shared" si="247"/>
        <v>-16512.878791615483</v>
      </c>
      <c r="W390" s="23">
        <f t="shared" si="247"/>
        <v>-16843.136367447791</v>
      </c>
      <c r="X390" s="23">
        <f t="shared" si="247"/>
        <v>-17179.999094796716</v>
      </c>
      <c r="Y390" s="23">
        <f t="shared" si="247"/>
        <v>-17523.599076692655</v>
      </c>
      <c r="Z390" s="23">
        <f t="shared" si="247"/>
        <v>-17874.071058226516</v>
      </c>
      <c r="AA390" s="23">
        <f t="shared" si="247"/>
        <v>-18231.552479391044</v>
      </c>
      <c r="AB390" s="23">
        <f t="shared" si="247"/>
        <v>-18596.183528978843</v>
      </c>
      <c r="AC390" s="23">
        <f t="shared" si="247"/>
        <v>-18968.107199558464</v>
      </c>
      <c r="AD390" s="23">
        <f t="shared" si="247"/>
        <v>-19347.46934354963</v>
      </c>
      <c r="AE390" s="23">
        <f t="shared" si="247"/>
        <v>-19734.418730420584</v>
      </c>
      <c r="AF390" s="23">
        <f t="shared" si="247"/>
        <v>-20129.10710502899</v>
      </c>
      <c r="AG390" s="23">
        <f t="shared" si="247"/>
        <v>-20531.689247129601</v>
      </c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  <c r="BA390" s="23"/>
      <c r="BB390" s="23"/>
      <c r="BC390" s="23"/>
      <c r="BD390" s="23"/>
      <c r="BE390" s="23"/>
      <c r="BF390" s="23"/>
      <c r="BG390" s="23"/>
      <c r="BH390" s="23"/>
      <c r="BI390" s="23"/>
      <c r="BJ390" s="23"/>
      <c r="BK390" s="23"/>
      <c r="BL390" s="23"/>
      <c r="BM390" s="23"/>
      <c r="BN390" s="23"/>
      <c r="BO390" s="23"/>
      <c r="BP390" s="23"/>
      <c r="BQ390" s="23"/>
      <c r="BR390" s="23"/>
      <c r="BS390" s="23"/>
    </row>
    <row r="391" spans="2:71" x14ac:dyDescent="0.3">
      <c r="B391" s="24" t="str">
        <f t="shared" si="244"/>
        <v>Retire TY GR3 CR4 and CR6</v>
      </c>
      <c r="C391" s="23">
        <f>C370-C$369</f>
        <v>-119.58114803654144</v>
      </c>
      <c r="D391" s="23">
        <f t="shared" ref="D391:AG391" si="248">D370-D$369</f>
        <v>0</v>
      </c>
      <c r="E391" s="23">
        <f t="shared" si="248"/>
        <v>0</v>
      </c>
      <c r="F391" s="23">
        <f t="shared" si="248"/>
        <v>0</v>
      </c>
      <c r="G391" s="23">
        <f t="shared" si="248"/>
        <v>0</v>
      </c>
      <c r="H391" s="23">
        <f t="shared" si="248"/>
        <v>0</v>
      </c>
      <c r="I391" s="23">
        <f t="shared" si="248"/>
        <v>-10795.363395294582</v>
      </c>
      <c r="J391" s="23">
        <f t="shared" si="248"/>
        <v>-11011.27066320047</v>
      </c>
      <c r="K391" s="23">
        <f t="shared" si="248"/>
        <v>-11231.496076464478</v>
      </c>
      <c r="L391" s="23">
        <f t="shared" si="248"/>
        <v>-11456.125997993775</v>
      </c>
      <c r="M391" s="23">
        <f t="shared" si="248"/>
        <v>-11685.248517953645</v>
      </c>
      <c r="N391" s="23">
        <f t="shared" si="248"/>
        <v>-11918.95348831272</v>
      </c>
      <c r="O391" s="23">
        <f t="shared" si="248"/>
        <v>-12157.332558078982</v>
      </c>
      <c r="P391" s="23">
        <f t="shared" si="248"/>
        <v>-12400.479209240555</v>
      </c>
      <c r="Q391" s="23">
        <f t="shared" si="248"/>
        <v>-12648.488793425378</v>
      </c>
      <c r="R391" s="23">
        <f t="shared" si="248"/>
        <v>-12901.458569293871</v>
      </c>
      <c r="S391" s="23">
        <f t="shared" si="248"/>
        <v>-13159.48774067976</v>
      </c>
      <c r="T391" s="23">
        <f t="shared" si="248"/>
        <v>-13422.67749549335</v>
      </c>
      <c r="U391" s="23">
        <f t="shared" si="248"/>
        <v>-13691.131045403221</v>
      </c>
      <c r="V391" s="23">
        <f t="shared" si="248"/>
        <v>-13964.953666311281</v>
      </c>
      <c r="W391" s="23">
        <f t="shared" si="248"/>
        <v>-14244.252739637508</v>
      </c>
      <c r="X391" s="23">
        <f t="shared" si="248"/>
        <v>-14529.13779443028</v>
      </c>
      <c r="Y391" s="23">
        <f t="shared" si="248"/>
        <v>-14819.720550318889</v>
      </c>
      <c r="Z391" s="23">
        <f t="shared" si="248"/>
        <v>-15116.114961325249</v>
      </c>
      <c r="AA391" s="23">
        <f t="shared" si="248"/>
        <v>-15418.437260551786</v>
      </c>
      <c r="AB391" s="23">
        <f t="shared" si="248"/>
        <v>-15726.806005762774</v>
      </c>
      <c r="AC391" s="23">
        <f t="shared" si="248"/>
        <v>-16041.342125878029</v>
      </c>
      <c r="AD391" s="23">
        <f t="shared" si="248"/>
        <v>-16362.168968395621</v>
      </c>
      <c r="AE391" s="23">
        <f t="shared" si="248"/>
        <v>-16689.412347763544</v>
      </c>
      <c r="AF391" s="23">
        <f t="shared" si="248"/>
        <v>-17023.200594718801</v>
      </c>
      <c r="AG391" s="23">
        <f t="shared" si="248"/>
        <v>-17363.664606613165</v>
      </c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  <c r="BA391" s="23"/>
      <c r="BB391" s="23"/>
      <c r="BC391" s="23"/>
      <c r="BD391" s="23"/>
      <c r="BE391" s="23"/>
      <c r="BF391" s="23"/>
      <c r="BG391" s="23"/>
      <c r="BH391" s="23"/>
      <c r="BI391" s="23"/>
      <c r="BJ391" s="23"/>
      <c r="BK391" s="23"/>
      <c r="BL391" s="23"/>
      <c r="BM391" s="23"/>
      <c r="BN391" s="23"/>
      <c r="BO391" s="23"/>
      <c r="BP391" s="23"/>
      <c r="BQ391" s="23"/>
      <c r="BR391" s="23"/>
      <c r="BS391" s="23"/>
    </row>
    <row r="392" spans="2:71" x14ac:dyDescent="0.3">
      <c r="B392" s="24" t="str">
        <f t="shared" si="244"/>
        <v>Retire TY GR3 CR4 CR6 and BR1-2</v>
      </c>
      <c r="C392" s="23">
        <f>C371-C$370</f>
        <v>-131.91761327645236</v>
      </c>
      <c r="D392" s="23">
        <f t="shared" ref="D392:AG392" si="249">D371-D$370</f>
        <v>0</v>
      </c>
      <c r="E392" s="23">
        <f t="shared" si="249"/>
        <v>0</v>
      </c>
      <c r="F392" s="23">
        <f t="shared" si="249"/>
        <v>0</v>
      </c>
      <c r="G392" s="23">
        <f t="shared" si="249"/>
        <v>0</v>
      </c>
      <c r="H392" s="23">
        <f t="shared" si="249"/>
        <v>0</v>
      </c>
      <c r="I392" s="23">
        <f t="shared" si="249"/>
        <v>-11909.055874961807</v>
      </c>
      <c r="J392" s="23">
        <f t="shared" si="249"/>
        <v>-12147.236992461054</v>
      </c>
      <c r="K392" s="23">
        <f t="shared" si="249"/>
        <v>-12390.181732310273</v>
      </c>
      <c r="L392" s="23">
        <f t="shared" si="249"/>
        <v>-12637.985366956476</v>
      </c>
      <c r="M392" s="23">
        <f t="shared" si="249"/>
        <v>-12890.745074295584</v>
      </c>
      <c r="N392" s="23">
        <f t="shared" si="249"/>
        <v>-13148.559975781507</v>
      </c>
      <c r="O392" s="23">
        <f t="shared" si="249"/>
        <v>-13411.531175297161</v>
      </c>
      <c r="P392" s="23">
        <f t="shared" si="249"/>
        <v>-13679.761798803083</v>
      </c>
      <c r="Q392" s="23">
        <f t="shared" si="249"/>
        <v>-13953.357034779154</v>
      </c>
      <c r="R392" s="23">
        <f t="shared" si="249"/>
        <v>-14232.424175474735</v>
      </c>
      <c r="S392" s="23">
        <f t="shared" si="249"/>
        <v>-14517.072658984223</v>
      </c>
      <c r="T392" s="23">
        <f t="shared" si="249"/>
        <v>-14807.414112163911</v>
      </c>
      <c r="U392" s="23">
        <f t="shared" si="249"/>
        <v>-15103.562394407199</v>
      </c>
      <c r="V392" s="23">
        <f t="shared" si="249"/>
        <v>-15405.633642295346</v>
      </c>
      <c r="W392" s="23">
        <f t="shared" si="249"/>
        <v>-15713.746315141238</v>
      </c>
      <c r="X392" s="23">
        <f t="shared" si="249"/>
        <v>-16028.021241444076</v>
      </c>
      <c r="Y392" s="23">
        <f t="shared" si="249"/>
        <v>-16348.581666272948</v>
      </c>
      <c r="Z392" s="23">
        <f t="shared" si="249"/>
        <v>-16675.553299598396</v>
      </c>
      <c r="AA392" s="23">
        <f t="shared" si="249"/>
        <v>-17009.06436559037</v>
      </c>
      <c r="AB392" s="23">
        <f t="shared" si="249"/>
        <v>-17349.245652902231</v>
      </c>
      <c r="AC392" s="23">
        <f t="shared" si="249"/>
        <v>-17696.230565960228</v>
      </c>
      <c r="AD392" s="23">
        <f t="shared" si="249"/>
        <v>-18050.155177279434</v>
      </c>
      <c r="AE392" s="23">
        <f t="shared" si="249"/>
        <v>-18411.15828082501</v>
      </c>
      <c r="AF392" s="23">
        <f t="shared" si="249"/>
        <v>-18779.381446441519</v>
      </c>
      <c r="AG392" s="23">
        <f t="shared" si="249"/>
        <v>-19154.969075370347</v>
      </c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  <c r="BA392" s="23"/>
      <c r="BB392" s="23"/>
      <c r="BC392" s="23"/>
      <c r="BD392" s="23"/>
      <c r="BE392" s="23"/>
      <c r="BF392" s="23"/>
      <c r="BG392" s="23"/>
      <c r="BH392" s="23"/>
      <c r="BI392" s="23"/>
      <c r="BJ392" s="23"/>
      <c r="BK392" s="23"/>
      <c r="BL392" s="23"/>
      <c r="BM392" s="23"/>
      <c r="BN392" s="23"/>
      <c r="BO392" s="23"/>
      <c r="BP392" s="23"/>
      <c r="BQ392" s="23"/>
      <c r="BR392" s="23"/>
      <c r="BS392" s="23"/>
    </row>
    <row r="393" spans="2:71" x14ac:dyDescent="0.3">
      <c r="B393" s="24" t="str">
        <f t="shared" si="244"/>
        <v>Retire TY GR3 and CR</v>
      </c>
      <c r="C393" s="23">
        <f>C372-C$370</f>
        <v>-150.35886015064534</v>
      </c>
      <c r="D393" s="23">
        <f t="shared" ref="D393:AG393" si="250">D372-D$370</f>
        <v>0</v>
      </c>
      <c r="E393" s="23">
        <f t="shared" si="250"/>
        <v>0</v>
      </c>
      <c r="F393" s="23">
        <f t="shared" si="250"/>
        <v>0</v>
      </c>
      <c r="G393" s="23">
        <f t="shared" si="250"/>
        <v>0</v>
      </c>
      <c r="H393" s="23">
        <f t="shared" si="250"/>
        <v>0</v>
      </c>
      <c r="I393" s="23">
        <f t="shared" si="250"/>
        <v>-13573.866463738028</v>
      </c>
      <c r="J393" s="23">
        <f t="shared" si="250"/>
        <v>-13845.343793012813</v>
      </c>
      <c r="K393" s="23">
        <f t="shared" si="250"/>
        <v>-14122.250668873079</v>
      </c>
      <c r="L393" s="23">
        <f t="shared" si="250"/>
        <v>-14404.695682250487</v>
      </c>
      <c r="M393" s="23">
        <f t="shared" si="250"/>
        <v>-14692.789595895534</v>
      </c>
      <c r="N393" s="23">
        <f t="shared" si="250"/>
        <v>-14986.64538781342</v>
      </c>
      <c r="O393" s="23">
        <f t="shared" si="250"/>
        <v>-15286.37829556971</v>
      </c>
      <c r="P393" s="23">
        <f t="shared" si="250"/>
        <v>-15592.105861481105</v>
      </c>
      <c r="Q393" s="23">
        <f t="shared" si="250"/>
        <v>-15903.947978710697</v>
      </c>
      <c r="R393" s="23">
        <f t="shared" si="250"/>
        <v>-16222.026938284922</v>
      </c>
      <c r="S393" s="23">
        <f t="shared" si="250"/>
        <v>-16546.467477050639</v>
      </c>
      <c r="T393" s="23">
        <f t="shared" si="250"/>
        <v>-16877.396826591663</v>
      </c>
      <c r="U393" s="23">
        <f t="shared" si="250"/>
        <v>-17214.944763123465</v>
      </c>
      <c r="V393" s="23">
        <f t="shared" si="250"/>
        <v>-17559.243658385909</v>
      </c>
      <c r="W393" s="23">
        <f t="shared" si="250"/>
        <v>-17910.428531553625</v>
      </c>
      <c r="X393" s="23">
        <f t="shared" si="250"/>
        <v>-18268.63710218473</v>
      </c>
      <c r="Y393" s="23">
        <f t="shared" si="250"/>
        <v>-18634.009844228392</v>
      </c>
      <c r="Z393" s="23">
        <f t="shared" si="250"/>
        <v>-19006.690041112975</v>
      </c>
      <c r="AA393" s="23">
        <f t="shared" si="250"/>
        <v>-19386.823841935198</v>
      </c>
      <c r="AB393" s="23">
        <f t="shared" si="250"/>
        <v>-19774.560318773962</v>
      </c>
      <c r="AC393" s="23">
        <f t="shared" si="250"/>
        <v>-20170.051525149436</v>
      </c>
      <c r="AD393" s="23">
        <f t="shared" si="250"/>
        <v>-20573.452555652417</v>
      </c>
      <c r="AE393" s="23">
        <f t="shared" si="250"/>
        <v>-20984.921606765478</v>
      </c>
      <c r="AF393" s="23">
        <f t="shared" si="250"/>
        <v>-21404.620038900815</v>
      </c>
      <c r="AG393" s="23">
        <f t="shared" si="250"/>
        <v>-21832.712439678784</v>
      </c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  <c r="BA393" s="23"/>
      <c r="BB393" s="23"/>
      <c r="BC393" s="23"/>
      <c r="BD393" s="23"/>
      <c r="BE393" s="23"/>
      <c r="BF393" s="23"/>
      <c r="BG393" s="23"/>
      <c r="BH393" s="23"/>
      <c r="BI393" s="23"/>
      <c r="BJ393" s="23"/>
      <c r="BK393" s="23"/>
      <c r="BL393" s="23"/>
      <c r="BM393" s="23"/>
      <c r="BN393" s="23"/>
      <c r="BO393" s="23"/>
      <c r="BP393" s="23"/>
      <c r="BQ393" s="23"/>
      <c r="BR393" s="23"/>
      <c r="BS393" s="23"/>
    </row>
    <row r="394" spans="2:71" x14ac:dyDescent="0.3">
      <c r="B394" s="24" t="str">
        <f t="shared" si="244"/>
        <v>Retire TY GR3 CR and GH3</v>
      </c>
      <c r="C394" s="23">
        <f>C373-C$372</f>
        <v>-146.64360614794259</v>
      </c>
      <c r="D394" s="23">
        <f t="shared" ref="D394:AG394" si="251">D373-D$372</f>
        <v>0</v>
      </c>
      <c r="E394" s="23">
        <f t="shared" si="251"/>
        <v>0</v>
      </c>
      <c r="F394" s="23">
        <f t="shared" si="251"/>
        <v>0</v>
      </c>
      <c r="G394" s="23">
        <f t="shared" si="251"/>
        <v>0</v>
      </c>
      <c r="H394" s="23">
        <f t="shared" si="251"/>
        <v>0</v>
      </c>
      <c r="I394" s="23">
        <f t="shared" si="251"/>
        <v>-13238.466463624762</v>
      </c>
      <c r="J394" s="23">
        <f t="shared" si="251"/>
        <v>-13503.235792897234</v>
      </c>
      <c r="K394" s="23">
        <f t="shared" si="251"/>
        <v>-13773.300508755201</v>
      </c>
      <c r="L394" s="23">
        <f t="shared" si="251"/>
        <v>-14048.766518930293</v>
      </c>
      <c r="M394" s="23">
        <f t="shared" si="251"/>
        <v>-14329.741849308892</v>
      </c>
      <c r="N394" s="23">
        <f t="shared" si="251"/>
        <v>-14616.336686295079</v>
      </c>
      <c r="O394" s="23">
        <f t="shared" si="251"/>
        <v>-14908.663420020981</v>
      </c>
      <c r="P394" s="23">
        <f t="shared" si="251"/>
        <v>-15206.836688421405</v>
      </c>
      <c r="Q394" s="23">
        <f t="shared" si="251"/>
        <v>-15510.973422189825</v>
      </c>
      <c r="R394" s="23">
        <f t="shared" si="251"/>
        <v>-15821.192890633625</v>
      </c>
      <c r="S394" s="23">
        <f t="shared" si="251"/>
        <v>-16137.616748446308</v>
      </c>
      <c r="T394" s="23">
        <f t="shared" si="251"/>
        <v>-16460.369083415222</v>
      </c>
      <c r="U394" s="23">
        <f t="shared" si="251"/>
        <v>-16789.576465083519</v>
      </c>
      <c r="V394" s="23">
        <f t="shared" si="251"/>
        <v>-17125.367994385189</v>
      </c>
      <c r="W394" s="23">
        <f t="shared" si="251"/>
        <v>-17467.875354272895</v>
      </c>
      <c r="X394" s="23">
        <f t="shared" si="251"/>
        <v>-17817.232861358352</v>
      </c>
      <c r="Y394" s="23">
        <f t="shared" si="251"/>
        <v>-18173.577518585516</v>
      </c>
      <c r="Z394" s="23">
        <f t="shared" si="251"/>
        <v>-18537.049068957247</v>
      </c>
      <c r="AA394" s="23">
        <f t="shared" si="251"/>
        <v>-18907.790050336393</v>
      </c>
      <c r="AB394" s="23">
        <f t="shared" si="251"/>
        <v>-19285.945851343102</v>
      </c>
      <c r="AC394" s="23">
        <f t="shared" si="251"/>
        <v>-19671.664768369985</v>
      </c>
      <c r="AD394" s="23">
        <f t="shared" si="251"/>
        <v>-20065.098063737358</v>
      </c>
      <c r="AE394" s="23">
        <f t="shared" si="251"/>
        <v>-20466.400025012117</v>
      </c>
      <c r="AF394" s="23">
        <f t="shared" si="251"/>
        <v>-20875.728025512362</v>
      </c>
      <c r="AG394" s="23">
        <f t="shared" si="251"/>
        <v>-21293.242586022592</v>
      </c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  <c r="BA394" s="23"/>
      <c r="BB394" s="23"/>
      <c r="BC394" s="23"/>
      <c r="BD394" s="23"/>
      <c r="BE394" s="23"/>
      <c r="BF394" s="23"/>
      <c r="BG394" s="23"/>
      <c r="BH394" s="23"/>
      <c r="BI394" s="23"/>
      <c r="BJ394" s="23"/>
      <c r="BK394" s="23"/>
      <c r="BL394" s="23"/>
      <c r="BM394" s="23"/>
      <c r="BN394" s="23"/>
      <c r="BO394" s="23"/>
      <c r="BP394" s="23"/>
      <c r="BQ394" s="23"/>
      <c r="BR394" s="23"/>
      <c r="BS394" s="23"/>
    </row>
    <row r="395" spans="2:71" x14ac:dyDescent="0.3">
      <c r="B395" s="24" t="str">
        <f t="shared" si="244"/>
        <v>Retire TY GR3 CR and GH1</v>
      </c>
      <c r="C395" s="23">
        <f>C374-C$372</f>
        <v>-211.18733664118599</v>
      </c>
      <c r="D395" s="23">
        <f t="shared" ref="D395:AG395" si="252">D374-D$372</f>
        <v>0</v>
      </c>
      <c r="E395" s="23">
        <f t="shared" si="252"/>
        <v>0</v>
      </c>
      <c r="F395" s="23">
        <f t="shared" si="252"/>
        <v>0</v>
      </c>
      <c r="G395" s="23">
        <f t="shared" si="252"/>
        <v>0</v>
      </c>
      <c r="H395" s="23">
        <f t="shared" si="252"/>
        <v>0</v>
      </c>
      <c r="I395" s="23">
        <f t="shared" si="252"/>
        <v>-19065.246328203444</v>
      </c>
      <c r="J395" s="23">
        <f t="shared" si="252"/>
        <v>-19446.551254767488</v>
      </c>
      <c r="K395" s="23">
        <f t="shared" si="252"/>
        <v>-19835.482279862859</v>
      </c>
      <c r="L395" s="23">
        <f t="shared" si="252"/>
        <v>-20232.191925460094</v>
      </c>
      <c r="M395" s="23">
        <f t="shared" si="252"/>
        <v>-20636.835763969313</v>
      </c>
      <c r="N395" s="23">
        <f t="shared" si="252"/>
        <v>-21049.572479248687</v>
      </c>
      <c r="O395" s="23">
        <f t="shared" si="252"/>
        <v>-21470.563928833668</v>
      </c>
      <c r="P395" s="23">
        <f t="shared" si="252"/>
        <v>-21899.975207410345</v>
      </c>
      <c r="Q395" s="23">
        <f t="shared" si="252"/>
        <v>-22337.974711558549</v>
      </c>
      <c r="R395" s="23">
        <f t="shared" si="252"/>
        <v>-22784.734205789719</v>
      </c>
      <c r="S395" s="23">
        <f t="shared" si="252"/>
        <v>-23240.42888990551</v>
      </c>
      <c r="T395" s="23">
        <f t="shared" si="252"/>
        <v>-23705.237467703613</v>
      </c>
      <c r="U395" s="23">
        <f t="shared" si="252"/>
        <v>-24179.342217057711</v>
      </c>
      <c r="V395" s="23">
        <f t="shared" si="252"/>
        <v>-24662.929061398841</v>
      </c>
      <c r="W395" s="23">
        <f t="shared" si="252"/>
        <v>-25156.187642626814</v>
      </c>
      <c r="X395" s="23">
        <f t="shared" si="252"/>
        <v>-25659.311395479366</v>
      </c>
      <c r="Y395" s="23">
        <f t="shared" si="252"/>
        <v>-26172.497623388947</v>
      </c>
      <c r="Z395" s="23">
        <f t="shared" si="252"/>
        <v>-26695.947575856728</v>
      </c>
      <c r="AA395" s="23">
        <f t="shared" si="252"/>
        <v>-27229.866527373873</v>
      </c>
      <c r="AB395" s="23">
        <f t="shared" si="252"/>
        <v>-27774.463857921335</v>
      </c>
      <c r="AC395" s="23">
        <f t="shared" si="252"/>
        <v>-28329.953135079762</v>
      </c>
      <c r="AD395" s="23">
        <f t="shared" si="252"/>
        <v>-28896.552197781362</v>
      </c>
      <c r="AE395" s="23">
        <f t="shared" si="252"/>
        <v>-29474.483241737005</v>
      </c>
      <c r="AF395" s="23">
        <f t="shared" si="252"/>
        <v>-30063.972906571726</v>
      </c>
      <c r="AG395" s="23">
        <f t="shared" si="252"/>
        <v>-30665.252364703163</v>
      </c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  <c r="BA395" s="23"/>
      <c r="BB395" s="23"/>
      <c r="BC395" s="23"/>
      <c r="BD395" s="23"/>
      <c r="BE395" s="23"/>
      <c r="BF395" s="23"/>
      <c r="BG395" s="23"/>
      <c r="BH395" s="23"/>
      <c r="BI395" s="23"/>
      <c r="BJ395" s="23"/>
      <c r="BK395" s="23"/>
      <c r="BL395" s="23"/>
      <c r="BM395" s="23"/>
      <c r="BN395" s="23"/>
      <c r="BO395" s="23"/>
      <c r="BP395" s="23"/>
      <c r="BQ395" s="23"/>
      <c r="BR395" s="23"/>
      <c r="BS395" s="23"/>
    </row>
    <row r="396" spans="2:71" x14ac:dyDescent="0.3">
      <c r="B396" s="24" t="str">
        <f t="shared" si="244"/>
        <v>Retire TY GR and CR</v>
      </c>
      <c r="C396" s="23">
        <f>C375-C$372</f>
        <v>-101.47963388805147</v>
      </c>
      <c r="D396" s="23">
        <f t="shared" ref="D396:AG396" si="253">D375-D$372</f>
        <v>0</v>
      </c>
      <c r="E396" s="23">
        <f t="shared" si="253"/>
        <v>0</v>
      </c>
      <c r="F396" s="23">
        <f t="shared" si="253"/>
        <v>0</v>
      </c>
      <c r="G396" s="23">
        <f t="shared" si="253"/>
        <v>0</v>
      </c>
      <c r="H396" s="23">
        <f t="shared" si="253"/>
        <v>0</v>
      </c>
      <c r="I396" s="23">
        <f t="shared" si="253"/>
        <v>-9161.2226762382779</v>
      </c>
      <c r="J396" s="23">
        <f t="shared" si="253"/>
        <v>-9344.4471297630225</v>
      </c>
      <c r="K396" s="23">
        <f t="shared" si="253"/>
        <v>-9531.3360723583028</v>
      </c>
      <c r="L396" s="23">
        <f t="shared" si="253"/>
        <v>-9721.9627938054618</v>
      </c>
      <c r="M396" s="23">
        <f t="shared" si="253"/>
        <v>-9916.4020496815792</v>
      </c>
      <c r="N396" s="23">
        <f t="shared" si="253"/>
        <v>-10114.730090675206</v>
      </c>
      <c r="O396" s="23">
        <f t="shared" si="253"/>
        <v>-10317.024692488718</v>
      </c>
      <c r="P396" s="23">
        <f t="shared" si="253"/>
        <v>-10523.365186338488</v>
      </c>
      <c r="Q396" s="23">
        <f t="shared" si="253"/>
        <v>-10733.832490065281</v>
      </c>
      <c r="R396" s="23">
        <f t="shared" si="253"/>
        <v>-10948.509139866568</v>
      </c>
      <c r="S396" s="23">
        <f t="shared" si="253"/>
        <v>-11167.479322663916</v>
      </c>
      <c r="T396" s="23">
        <f t="shared" si="253"/>
        <v>-11390.828909117175</v>
      </c>
      <c r="U396" s="23">
        <f t="shared" si="253"/>
        <v>-11618.645487299538</v>
      </c>
      <c r="V396" s="23">
        <f t="shared" si="253"/>
        <v>-11851.018397045496</v>
      </c>
      <c r="W396" s="23">
        <f t="shared" si="253"/>
        <v>-12088.038764986384</v>
      </c>
      <c r="X396" s="23">
        <f t="shared" si="253"/>
        <v>-12329.799540286185</v>
      </c>
      <c r="Y396" s="23">
        <f t="shared" si="253"/>
        <v>-12576.395531091839</v>
      </c>
      <c r="Z396" s="23">
        <f t="shared" si="253"/>
        <v>-12827.923441713734</v>
      </c>
      <c r="AA396" s="23">
        <f t="shared" si="253"/>
        <v>-13084.481910547998</v>
      </c>
      <c r="AB396" s="23">
        <f t="shared" si="253"/>
        <v>-13346.171548759012</v>
      </c>
      <c r="AC396" s="23">
        <f t="shared" si="253"/>
        <v>-13613.09497973416</v>
      </c>
      <c r="AD396" s="23">
        <f t="shared" si="253"/>
        <v>-13885.356879328756</v>
      </c>
      <c r="AE396" s="23">
        <f t="shared" si="253"/>
        <v>-14163.064016915392</v>
      </c>
      <c r="AF396" s="23">
        <f t="shared" si="253"/>
        <v>-14446.325297253672</v>
      </c>
      <c r="AG396" s="23">
        <f t="shared" si="253"/>
        <v>-14735.251803198771</v>
      </c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  <c r="BA396" s="23"/>
      <c r="BB396" s="23"/>
      <c r="BC396" s="23"/>
      <c r="BD396" s="23"/>
      <c r="BE396" s="23"/>
      <c r="BF396" s="23"/>
      <c r="BG396" s="23"/>
      <c r="BH396" s="23"/>
      <c r="BI396" s="23"/>
      <c r="BJ396" s="23"/>
      <c r="BK396" s="23"/>
      <c r="BL396" s="23"/>
      <c r="BM396" s="23"/>
      <c r="BN396" s="23"/>
      <c r="BO396" s="23"/>
      <c r="BP396" s="23"/>
      <c r="BQ396" s="23"/>
      <c r="BR396" s="23"/>
      <c r="BS396" s="23"/>
    </row>
    <row r="397" spans="2:71" x14ac:dyDescent="0.3">
      <c r="B397" s="24" t="str">
        <f t="shared" si="244"/>
        <v>Retire TY GR CR and MC4</v>
      </c>
      <c r="C397" s="23">
        <f>C376-C$375</f>
        <v>-202.71568747437959</v>
      </c>
      <c r="D397" s="23">
        <f t="shared" ref="D397:AG402" si="254">D376-D$375</f>
        <v>0</v>
      </c>
      <c r="E397" s="23">
        <f t="shared" si="254"/>
        <v>0</v>
      </c>
      <c r="F397" s="23">
        <f t="shared" si="254"/>
        <v>0</v>
      </c>
      <c r="G397" s="23">
        <f t="shared" si="254"/>
        <v>0</v>
      </c>
      <c r="H397" s="23">
        <f t="shared" si="254"/>
        <v>0</v>
      </c>
      <c r="I397" s="23">
        <f t="shared" si="254"/>
        <v>-18300.455783751095</v>
      </c>
      <c r="J397" s="23">
        <f t="shared" si="254"/>
        <v>-18666.464899426093</v>
      </c>
      <c r="K397" s="23">
        <f t="shared" si="254"/>
        <v>-19039.794197414623</v>
      </c>
      <c r="L397" s="23">
        <f t="shared" si="254"/>
        <v>-19420.590081362927</v>
      </c>
      <c r="M397" s="23">
        <f t="shared" si="254"/>
        <v>-19809.001882990182</v>
      </c>
      <c r="N397" s="23">
        <f t="shared" si="254"/>
        <v>-20205.181920649979</v>
      </c>
      <c r="O397" s="23">
        <f t="shared" si="254"/>
        <v>-20609.285559062992</v>
      </c>
      <c r="P397" s="23">
        <f t="shared" si="254"/>
        <v>-21021.471270244248</v>
      </c>
      <c r="Q397" s="23">
        <f t="shared" si="254"/>
        <v>-21441.900695649121</v>
      </c>
      <c r="R397" s="23">
        <f t="shared" si="254"/>
        <v>-21870.738709562109</v>
      </c>
      <c r="S397" s="23">
        <f t="shared" si="254"/>
        <v>-22308.153483753355</v>
      </c>
      <c r="T397" s="23">
        <f t="shared" si="254"/>
        <v>-22754.31655342842</v>
      </c>
      <c r="U397" s="23">
        <f t="shared" si="254"/>
        <v>-23209.402884496987</v>
      </c>
      <c r="V397" s="23">
        <f t="shared" si="254"/>
        <v>-23673.590942186915</v>
      </c>
      <c r="W397" s="23">
        <f t="shared" si="254"/>
        <v>-24147.062761030655</v>
      </c>
      <c r="X397" s="23">
        <f t="shared" si="254"/>
        <v>-24630.004016251274</v>
      </c>
      <c r="Y397" s="23">
        <f t="shared" si="254"/>
        <v>-25122.60409657631</v>
      </c>
      <c r="Z397" s="23">
        <f t="shared" si="254"/>
        <v>-25625.056178507832</v>
      </c>
      <c r="AA397" s="23">
        <f t="shared" si="254"/>
        <v>-26137.557302077999</v>
      </c>
      <c r="AB397" s="23">
        <f t="shared" si="254"/>
        <v>-26660.308448119555</v>
      </c>
      <c r="AC397" s="23">
        <f t="shared" si="254"/>
        <v>-27193.514617081935</v>
      </c>
      <c r="AD397" s="23">
        <f t="shared" si="254"/>
        <v>-27737.384909423563</v>
      </c>
      <c r="AE397" s="23">
        <f t="shared" si="254"/>
        <v>-28292.13260761206</v>
      </c>
      <c r="AF397" s="23">
        <f t="shared" si="254"/>
        <v>-28857.975259764295</v>
      </c>
      <c r="AG397" s="23">
        <f t="shared" si="254"/>
        <v>-29435.13476495957</v>
      </c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  <c r="BA397" s="23"/>
      <c r="BB397" s="23"/>
      <c r="BC397" s="23"/>
      <c r="BD397" s="23"/>
      <c r="BE397" s="23"/>
      <c r="BF397" s="23"/>
      <c r="BG397" s="23"/>
      <c r="BH397" s="23"/>
      <c r="BI397" s="23"/>
      <c r="BJ397" s="23"/>
      <c r="BK397" s="23"/>
      <c r="BL397" s="23"/>
      <c r="BM397" s="23"/>
      <c r="BN397" s="23"/>
      <c r="BO397" s="23"/>
      <c r="BP397" s="23"/>
      <c r="BQ397" s="23"/>
      <c r="BR397" s="23"/>
      <c r="BS397" s="23"/>
    </row>
    <row r="398" spans="2:71" x14ac:dyDescent="0.3">
      <c r="B398" s="24" t="str">
        <f t="shared" si="244"/>
        <v>Retire TY GR CR and TC1</v>
      </c>
      <c r="C398" s="23">
        <f t="shared" ref="C398:R402" si="255">C377-C$375</f>
        <v>-204.56954321144258</v>
      </c>
      <c r="D398" s="23">
        <f t="shared" si="255"/>
        <v>0</v>
      </c>
      <c r="E398" s="23">
        <f t="shared" si="255"/>
        <v>0</v>
      </c>
      <c r="F398" s="23">
        <f t="shared" si="255"/>
        <v>0</v>
      </c>
      <c r="G398" s="23">
        <f t="shared" si="255"/>
        <v>0</v>
      </c>
      <c r="H398" s="23">
        <f t="shared" si="255"/>
        <v>0</v>
      </c>
      <c r="I398" s="23">
        <f t="shared" si="255"/>
        <v>-18467.815327396907</v>
      </c>
      <c r="J398" s="23">
        <f t="shared" si="255"/>
        <v>-18837.171633944847</v>
      </c>
      <c r="K398" s="23">
        <f t="shared" si="255"/>
        <v>-19213.91506662374</v>
      </c>
      <c r="L398" s="23">
        <f t="shared" si="255"/>
        <v>-19598.193367956235</v>
      </c>
      <c r="M398" s="23">
        <f t="shared" si="255"/>
        <v>-19990.157235315361</v>
      </c>
      <c r="N398" s="23">
        <f t="shared" si="255"/>
        <v>-20389.960380021657</v>
      </c>
      <c r="O398" s="23">
        <f t="shared" si="255"/>
        <v>-20797.759587622102</v>
      </c>
      <c r="P398" s="23">
        <f t="shared" si="255"/>
        <v>-21213.714779374539</v>
      </c>
      <c r="Q398" s="23">
        <f t="shared" si="255"/>
        <v>-21637.989074962039</v>
      </c>
      <c r="R398" s="23">
        <f t="shared" si="255"/>
        <v>-22070.748856461258</v>
      </c>
      <c r="S398" s="23">
        <f t="shared" si="254"/>
        <v>-22512.163833590486</v>
      </c>
      <c r="T398" s="23">
        <f t="shared" si="254"/>
        <v>-22962.407110262313</v>
      </c>
      <c r="U398" s="23">
        <f t="shared" si="254"/>
        <v>-23421.65525246755</v>
      </c>
      <c r="V398" s="23">
        <f t="shared" si="254"/>
        <v>-23890.088357516914</v>
      </c>
      <c r="W398" s="23">
        <f t="shared" si="254"/>
        <v>-24367.890124667261</v>
      </c>
      <c r="X398" s="23">
        <f t="shared" si="254"/>
        <v>-24855.247927160584</v>
      </c>
      <c r="Y398" s="23">
        <f t="shared" si="254"/>
        <v>-25352.352885703818</v>
      </c>
      <c r="Z398" s="23">
        <f t="shared" si="254"/>
        <v>-25859.399943417899</v>
      </c>
      <c r="AA398" s="23">
        <f t="shared" si="254"/>
        <v>-26376.587942286249</v>
      </c>
      <c r="AB398" s="23">
        <f t="shared" si="254"/>
        <v>-26904.119701131975</v>
      </c>
      <c r="AC398" s="23">
        <f t="shared" si="254"/>
        <v>-27442.202095154615</v>
      </c>
      <c r="AD398" s="23">
        <f t="shared" si="254"/>
        <v>-27991.04613705771</v>
      </c>
      <c r="AE398" s="23">
        <f t="shared" si="254"/>
        <v>-28550.867059798853</v>
      </c>
      <c r="AF398" s="23">
        <f t="shared" si="254"/>
        <v>-29121.884400994837</v>
      </c>
      <c r="AG398" s="23">
        <f t="shared" si="254"/>
        <v>-29704.32208901472</v>
      </c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  <c r="BA398" s="23"/>
      <c r="BB398" s="23"/>
      <c r="BC398" s="23"/>
      <c r="BD398" s="23"/>
      <c r="BE398" s="23"/>
      <c r="BF398" s="23"/>
      <c r="BG398" s="23"/>
      <c r="BH398" s="23"/>
      <c r="BI398" s="23"/>
      <c r="BJ398" s="23"/>
      <c r="BK398" s="23"/>
      <c r="BL398" s="23"/>
      <c r="BM398" s="23"/>
      <c r="BN398" s="23"/>
      <c r="BO398" s="23"/>
      <c r="BP398" s="23"/>
      <c r="BQ398" s="23"/>
      <c r="BR398" s="23"/>
      <c r="BS398" s="23"/>
    </row>
    <row r="399" spans="2:71" x14ac:dyDescent="0.3">
      <c r="B399" s="24" t="str">
        <f t="shared" si="244"/>
        <v>Retire TY GR CR and GH4</v>
      </c>
      <c r="C399" s="23">
        <f t="shared" si="255"/>
        <v>-142.29764273976843</v>
      </c>
      <c r="D399" s="23">
        <f t="shared" si="254"/>
        <v>0</v>
      </c>
      <c r="E399" s="23">
        <f t="shared" si="254"/>
        <v>0</v>
      </c>
      <c r="F399" s="23">
        <f t="shared" si="254"/>
        <v>0</v>
      </c>
      <c r="G399" s="23">
        <f t="shared" si="254"/>
        <v>0</v>
      </c>
      <c r="H399" s="23">
        <f t="shared" si="254"/>
        <v>0</v>
      </c>
      <c r="I399" s="23">
        <f t="shared" si="254"/>
        <v>-12846.128247574583</v>
      </c>
      <c r="J399" s="23">
        <f t="shared" si="254"/>
        <v>-13103.050812526082</v>
      </c>
      <c r="K399" s="23">
        <f t="shared" si="254"/>
        <v>-13365.1118287766</v>
      </c>
      <c r="L399" s="23">
        <f t="shared" si="254"/>
        <v>-13632.414065352146</v>
      </c>
      <c r="M399" s="23">
        <f t="shared" si="254"/>
        <v>-13905.062346659193</v>
      </c>
      <c r="N399" s="23">
        <f t="shared" si="254"/>
        <v>-14183.163593592355</v>
      </c>
      <c r="O399" s="23">
        <f t="shared" si="254"/>
        <v>-14466.826865464216</v>
      </c>
      <c r="P399" s="23">
        <f t="shared" si="254"/>
        <v>-14756.163402773498</v>
      </c>
      <c r="Q399" s="23">
        <f t="shared" si="254"/>
        <v>-15051.286670828966</v>
      </c>
      <c r="R399" s="23">
        <f t="shared" si="254"/>
        <v>-15352.312404245546</v>
      </c>
      <c r="S399" s="23">
        <f t="shared" si="254"/>
        <v>-15659.358652330469</v>
      </c>
      <c r="T399" s="23">
        <f t="shared" si="254"/>
        <v>-15972.545825377078</v>
      </c>
      <c r="U399" s="23">
        <f t="shared" si="254"/>
        <v>-16291.996741884621</v>
      </c>
      <c r="V399" s="23">
        <f t="shared" si="254"/>
        <v>-16617.836676722305</v>
      </c>
      <c r="W399" s="23">
        <f t="shared" si="254"/>
        <v>-16950.193410256732</v>
      </c>
      <c r="X399" s="23">
        <f t="shared" si="254"/>
        <v>-17289.197278461885</v>
      </c>
      <c r="Y399" s="23">
        <f t="shared" si="254"/>
        <v>-17634.981224031129</v>
      </c>
      <c r="Z399" s="23">
        <f t="shared" si="254"/>
        <v>-17987.680848511751</v>
      </c>
      <c r="AA399" s="23">
        <f t="shared" si="254"/>
        <v>-18347.434465481987</v>
      </c>
      <c r="AB399" s="23">
        <f t="shared" si="254"/>
        <v>-18714.383154791605</v>
      </c>
      <c r="AC399" s="23">
        <f t="shared" si="254"/>
        <v>-19088.67081788744</v>
      </c>
      <c r="AD399" s="23">
        <f t="shared" si="254"/>
        <v>-19470.444234245195</v>
      </c>
      <c r="AE399" s="23">
        <f t="shared" si="254"/>
        <v>-19859.853118930099</v>
      </c>
      <c r="AF399" s="23">
        <f t="shared" si="254"/>
        <v>-20257.050181308703</v>
      </c>
      <c r="AG399" s="23">
        <f t="shared" si="254"/>
        <v>-20662.191184934869</v>
      </c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  <c r="BA399" s="23"/>
      <c r="BB399" s="23"/>
      <c r="BC399" s="23"/>
      <c r="BD399" s="23"/>
      <c r="BE399" s="23"/>
      <c r="BF399" s="23"/>
      <c r="BG399" s="23"/>
      <c r="BH399" s="23"/>
      <c r="BI399" s="23"/>
      <c r="BJ399" s="23"/>
      <c r="BK399" s="23"/>
      <c r="BL399" s="23"/>
      <c r="BM399" s="23"/>
      <c r="BN399" s="23"/>
      <c r="BO399" s="23"/>
      <c r="BP399" s="23"/>
      <c r="BQ399" s="23"/>
      <c r="BR399" s="23"/>
      <c r="BS399" s="23"/>
    </row>
    <row r="400" spans="2:71" x14ac:dyDescent="0.3">
      <c r="B400" s="24" t="str">
        <f t="shared" si="244"/>
        <v>Retire TY GR CR and MC3</v>
      </c>
      <c r="C400" s="23">
        <f t="shared" si="255"/>
        <v>-202.43753654010698</v>
      </c>
      <c r="D400" s="23">
        <f t="shared" si="254"/>
        <v>0</v>
      </c>
      <c r="E400" s="23">
        <f t="shared" si="254"/>
        <v>0</v>
      </c>
      <c r="F400" s="23">
        <f t="shared" si="254"/>
        <v>0</v>
      </c>
      <c r="G400" s="23">
        <f t="shared" si="254"/>
        <v>0</v>
      </c>
      <c r="H400" s="23">
        <f t="shared" si="254"/>
        <v>0</v>
      </c>
      <c r="I400" s="23">
        <f t="shared" si="254"/>
        <v>-18275.345300505927</v>
      </c>
      <c r="J400" s="23">
        <f t="shared" si="254"/>
        <v>-18640.852206516051</v>
      </c>
      <c r="K400" s="23">
        <f t="shared" si="254"/>
        <v>-19013.669250646373</v>
      </c>
      <c r="L400" s="23">
        <f t="shared" si="254"/>
        <v>-19393.942635659303</v>
      </c>
      <c r="M400" s="23">
        <f t="shared" si="254"/>
        <v>-19781.821488372487</v>
      </c>
      <c r="N400" s="23">
        <f t="shared" si="254"/>
        <v>-20177.457918139931</v>
      </c>
      <c r="O400" s="23">
        <f t="shared" si="254"/>
        <v>-20581.007076502749</v>
      </c>
      <c r="P400" s="23">
        <f t="shared" si="254"/>
        <v>-20992.627218032809</v>
      </c>
      <c r="Q400" s="23">
        <f t="shared" si="254"/>
        <v>-21412.479762393457</v>
      </c>
      <c r="R400" s="23">
        <f t="shared" si="254"/>
        <v>-21840.729357641307</v>
      </c>
      <c r="S400" s="23">
        <f t="shared" si="254"/>
        <v>-22277.543944794161</v>
      </c>
      <c r="T400" s="23">
        <f t="shared" si="254"/>
        <v>-22723.094823690044</v>
      </c>
      <c r="U400" s="23">
        <f t="shared" si="254"/>
        <v>-23177.556720163848</v>
      </c>
      <c r="V400" s="23">
        <f t="shared" si="254"/>
        <v>-23641.107854567119</v>
      </c>
      <c r="W400" s="23">
        <f t="shared" si="254"/>
        <v>-24113.930011658464</v>
      </c>
      <c r="X400" s="23">
        <f t="shared" si="254"/>
        <v>-24596.208611891634</v>
      </c>
      <c r="Y400" s="23">
        <f t="shared" si="254"/>
        <v>-25088.13278412947</v>
      </c>
      <c r="Z400" s="23">
        <f t="shared" si="254"/>
        <v>-25589.89543981204</v>
      </c>
      <c r="AA400" s="23">
        <f t="shared" si="254"/>
        <v>-26101.693348608271</v>
      </c>
      <c r="AB400" s="23">
        <f t="shared" si="254"/>
        <v>-26623.727215580438</v>
      </c>
      <c r="AC400" s="23">
        <f t="shared" si="254"/>
        <v>-27156.20175989205</v>
      </c>
      <c r="AD400" s="23">
        <f t="shared" si="254"/>
        <v>-27699.325795089913</v>
      </c>
      <c r="AE400" s="23">
        <f t="shared" si="254"/>
        <v>-28253.312310991692</v>
      </c>
      <c r="AF400" s="23">
        <f t="shared" si="254"/>
        <v>-28818.378557211545</v>
      </c>
      <c r="AG400" s="23">
        <f t="shared" si="254"/>
        <v>-29394.746128355764</v>
      </c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  <c r="BA400" s="23"/>
      <c r="BB400" s="23"/>
      <c r="BC400" s="23"/>
      <c r="BD400" s="23"/>
      <c r="BE400" s="23"/>
      <c r="BF400" s="23"/>
      <c r="BG400" s="23"/>
      <c r="BH400" s="23"/>
      <c r="BI400" s="23"/>
      <c r="BJ400" s="23"/>
      <c r="BK400" s="23"/>
      <c r="BL400" s="23"/>
      <c r="BM400" s="23"/>
      <c r="BN400" s="23"/>
      <c r="BO400" s="23"/>
      <c r="BP400" s="23"/>
      <c r="BQ400" s="23"/>
      <c r="BR400" s="23"/>
      <c r="BS400" s="23"/>
    </row>
    <row r="401" spans="2:71" x14ac:dyDescent="0.3">
      <c r="B401" s="24" t="str">
        <f t="shared" si="244"/>
        <v>Retire TY GR CR and GH2</v>
      </c>
      <c r="C401" s="23">
        <f t="shared" si="255"/>
        <v>-157.86454231264361</v>
      </c>
      <c r="D401" s="23">
        <f t="shared" si="254"/>
        <v>0</v>
      </c>
      <c r="E401" s="23">
        <f t="shared" si="254"/>
        <v>0</v>
      </c>
      <c r="F401" s="23">
        <f t="shared" si="254"/>
        <v>0</v>
      </c>
      <c r="G401" s="23">
        <f t="shared" si="254"/>
        <v>0</v>
      </c>
      <c r="H401" s="23">
        <f t="shared" si="254"/>
        <v>0</v>
      </c>
      <c r="I401" s="23">
        <f t="shared" si="254"/>
        <v>-14251.452921125223</v>
      </c>
      <c r="J401" s="23">
        <f t="shared" si="254"/>
        <v>-14536.481979547738</v>
      </c>
      <c r="K401" s="23">
        <f t="shared" si="254"/>
        <v>-14827.211619138689</v>
      </c>
      <c r="L401" s="23">
        <f t="shared" si="254"/>
        <v>-15123.755851521448</v>
      </c>
      <c r="M401" s="23">
        <f t="shared" si="254"/>
        <v>-15426.230968551885</v>
      </c>
      <c r="N401" s="23">
        <f t="shared" si="254"/>
        <v>-15734.755587922933</v>
      </c>
      <c r="O401" s="23">
        <f t="shared" si="254"/>
        <v>-16049.450699681387</v>
      </c>
      <c r="P401" s="23">
        <f t="shared" si="254"/>
        <v>-16370.439713675005</v>
      </c>
      <c r="Q401" s="23">
        <f t="shared" si="254"/>
        <v>-16697.848507948511</v>
      </c>
      <c r="R401" s="23">
        <f t="shared" si="254"/>
        <v>-17031.805478107475</v>
      </c>
      <c r="S401" s="23">
        <f t="shared" si="254"/>
        <v>-17372.441587669629</v>
      </c>
      <c r="T401" s="23">
        <f t="shared" si="254"/>
        <v>-17719.890419423027</v>
      </c>
      <c r="U401" s="23">
        <f t="shared" si="254"/>
        <v>-18074.288227811485</v>
      </c>
      <c r="V401" s="23">
        <f t="shared" si="254"/>
        <v>-18435.773992367729</v>
      </c>
      <c r="W401" s="23">
        <f t="shared" si="254"/>
        <v>-18804.489472215093</v>
      </c>
      <c r="X401" s="23">
        <f t="shared" si="254"/>
        <v>-19180.579261659383</v>
      </c>
      <c r="Y401" s="23">
        <f t="shared" si="254"/>
        <v>-19564.190846892569</v>
      </c>
      <c r="Z401" s="23">
        <f t="shared" si="254"/>
        <v>-19955.47466383042</v>
      </c>
      <c r="AA401" s="23">
        <f t="shared" si="254"/>
        <v>-20354.584157107049</v>
      </c>
      <c r="AB401" s="23">
        <f t="shared" si="254"/>
        <v>-20761.675840249169</v>
      </c>
      <c r="AC401" s="23">
        <f t="shared" si="254"/>
        <v>-21176.909357054159</v>
      </c>
      <c r="AD401" s="23">
        <f t="shared" si="254"/>
        <v>-21600.447544195253</v>
      </c>
      <c r="AE401" s="23">
        <f t="shared" si="254"/>
        <v>-22032.456495079154</v>
      </c>
      <c r="AF401" s="23">
        <f t="shared" si="254"/>
        <v>-22473.10562498073</v>
      </c>
      <c r="AG401" s="23">
        <f t="shared" si="254"/>
        <v>-22922.567737480334</v>
      </c>
      <c r="AH401" s="23"/>
      <c r="AI401" s="23"/>
      <c r="AJ401" s="23"/>
      <c r="AK401" s="23"/>
      <c r="AL401" s="23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  <c r="AZ401" s="23"/>
      <c r="BA401" s="23"/>
      <c r="BB401" s="23"/>
      <c r="BC401" s="23"/>
      <c r="BD401" s="23"/>
      <c r="BE401" s="23"/>
      <c r="BF401" s="23"/>
      <c r="BG401" s="23"/>
      <c r="BH401" s="23"/>
      <c r="BI401" s="23"/>
      <c r="BJ401" s="23"/>
      <c r="BK401" s="23"/>
      <c r="BL401" s="23"/>
      <c r="BM401" s="23"/>
      <c r="BN401" s="23"/>
      <c r="BO401" s="23"/>
      <c r="BP401" s="23"/>
      <c r="BQ401" s="23"/>
      <c r="BR401" s="23"/>
      <c r="BS401" s="23"/>
    </row>
    <row r="402" spans="2:71" x14ac:dyDescent="0.3">
      <c r="B402" s="24" t="str">
        <f t="shared" si="244"/>
        <v>Retire TY GR CR and MC1-2</v>
      </c>
      <c r="C402" s="23">
        <f t="shared" si="255"/>
        <v>-327.61375075704518</v>
      </c>
      <c r="D402" s="23">
        <f t="shared" si="254"/>
        <v>0</v>
      </c>
      <c r="E402" s="23">
        <f t="shared" si="254"/>
        <v>0</v>
      </c>
      <c r="F402" s="23">
        <f t="shared" si="254"/>
        <v>0</v>
      </c>
      <c r="G402" s="23">
        <f t="shared" si="254"/>
        <v>0</v>
      </c>
      <c r="H402" s="23">
        <f t="shared" si="254"/>
        <v>0</v>
      </c>
      <c r="I402" s="23">
        <f t="shared" si="254"/>
        <v>-29575.811495278962</v>
      </c>
      <c r="J402" s="23">
        <f t="shared" si="254"/>
        <v>-30167.327725184557</v>
      </c>
      <c r="K402" s="23">
        <f t="shared" si="254"/>
        <v>-30770.674279688275</v>
      </c>
      <c r="L402" s="23">
        <f t="shared" si="254"/>
        <v>-31386.08776528202</v>
      </c>
      <c r="M402" s="23">
        <f t="shared" si="254"/>
        <v>-32013.809520587674</v>
      </c>
      <c r="N402" s="23">
        <f t="shared" si="254"/>
        <v>-32654.08571099941</v>
      </c>
      <c r="O402" s="23">
        <f t="shared" si="254"/>
        <v>-33307.167425219406</v>
      </c>
      <c r="P402" s="23">
        <f t="shared" si="254"/>
        <v>-33973.310773723788</v>
      </c>
      <c r="Q402" s="23">
        <f t="shared" si="254"/>
        <v>-34652.776989198261</v>
      </c>
      <c r="R402" s="23">
        <f t="shared" si="254"/>
        <v>-35345.832528982224</v>
      </c>
      <c r="S402" s="23">
        <f t="shared" si="254"/>
        <v>-36052.749179561855</v>
      </c>
      <c r="T402" s="23">
        <f t="shared" si="254"/>
        <v>-36773.804163153109</v>
      </c>
      <c r="U402" s="23">
        <f t="shared" si="254"/>
        <v>-37509.280246416165</v>
      </c>
      <c r="V402" s="23">
        <f t="shared" si="254"/>
        <v>-38259.465851344517</v>
      </c>
      <c r="W402" s="23">
        <f t="shared" si="254"/>
        <v>-39024.655168371362</v>
      </c>
      <c r="X402" s="23">
        <f t="shared" si="254"/>
        <v>-39805.148271738843</v>
      </c>
      <c r="Y402" s="23">
        <f t="shared" si="254"/>
        <v>-40601.251237173594</v>
      </c>
      <c r="Z402" s="23">
        <f t="shared" si="254"/>
        <v>-41413.276261917053</v>
      </c>
      <c r="AA402" s="23">
        <f t="shared" si="254"/>
        <v>-42241.541787155409</v>
      </c>
      <c r="AB402" s="23">
        <f t="shared" si="254"/>
        <v>-43086.372622898518</v>
      </c>
      <c r="AC402" s="23">
        <f t="shared" si="254"/>
        <v>-43948.100075356488</v>
      </c>
      <c r="AD402" s="23">
        <f t="shared" si="254"/>
        <v>-44827.0620768636</v>
      </c>
      <c r="AE402" s="23">
        <f t="shared" si="254"/>
        <v>-45723.603318400914</v>
      </c>
      <c r="AF402" s="23">
        <f t="shared" si="254"/>
        <v>-46638.07538476889</v>
      </c>
      <c r="AG402" s="23">
        <f t="shared" si="254"/>
        <v>-47570.836892464285</v>
      </c>
      <c r="AH402" s="23"/>
      <c r="AI402" s="23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  <c r="AZ402" s="23"/>
      <c r="BA402" s="23"/>
      <c r="BB402" s="23"/>
      <c r="BC402" s="23"/>
      <c r="BD402" s="23"/>
      <c r="BE402" s="23"/>
      <c r="BF402" s="23"/>
      <c r="BG402" s="23"/>
      <c r="BH402" s="23"/>
      <c r="BI402" s="23"/>
      <c r="BJ402" s="23"/>
      <c r="BK402" s="23"/>
      <c r="BL402" s="23"/>
      <c r="BM402" s="23"/>
      <c r="BN402" s="23"/>
      <c r="BO402" s="23"/>
      <c r="BP402" s="23"/>
      <c r="BQ402" s="23"/>
      <c r="BR402" s="23"/>
      <c r="BS402" s="23"/>
    </row>
    <row r="403" spans="2:71" x14ac:dyDescent="0.3">
      <c r="B403" s="24" t="str">
        <f t="shared" si="244"/>
        <v>Retire TY GR CR and BR1-2</v>
      </c>
      <c r="C403" s="23">
        <f t="shared" ref="C403:AG403" si="256">C382-C$375</f>
        <v>-131.91761327645145</v>
      </c>
      <c r="D403" s="23">
        <f t="shared" si="256"/>
        <v>0</v>
      </c>
      <c r="E403" s="23">
        <f t="shared" si="256"/>
        <v>0</v>
      </c>
      <c r="F403" s="23">
        <f t="shared" si="256"/>
        <v>0</v>
      </c>
      <c r="G403" s="23">
        <f t="shared" si="256"/>
        <v>0</v>
      </c>
      <c r="H403" s="23">
        <f t="shared" si="256"/>
        <v>0</v>
      </c>
      <c r="I403" s="23">
        <f t="shared" si="256"/>
        <v>-11909.055874961807</v>
      </c>
      <c r="J403" s="23">
        <f t="shared" si="256"/>
        <v>-12147.236992461054</v>
      </c>
      <c r="K403" s="23">
        <f t="shared" si="256"/>
        <v>-12390.181732310273</v>
      </c>
      <c r="L403" s="23">
        <f t="shared" si="256"/>
        <v>-12637.985366956476</v>
      </c>
      <c r="M403" s="23">
        <f t="shared" si="256"/>
        <v>-12890.745074295613</v>
      </c>
      <c r="N403" s="23">
        <f t="shared" si="256"/>
        <v>-13148.559975781507</v>
      </c>
      <c r="O403" s="23">
        <f t="shared" si="256"/>
        <v>-13411.531175297161</v>
      </c>
      <c r="P403" s="23">
        <f t="shared" si="256"/>
        <v>-13679.761798803083</v>
      </c>
      <c r="Q403" s="23">
        <f t="shared" si="256"/>
        <v>-13953.357034779154</v>
      </c>
      <c r="R403" s="23">
        <f t="shared" si="256"/>
        <v>-14232.424175474735</v>
      </c>
      <c r="S403" s="23">
        <f t="shared" si="256"/>
        <v>-14517.072658984223</v>
      </c>
      <c r="T403" s="23">
        <f t="shared" si="256"/>
        <v>-14807.414112163911</v>
      </c>
      <c r="U403" s="23">
        <f t="shared" si="256"/>
        <v>-15103.562394407199</v>
      </c>
      <c r="V403" s="23">
        <f t="shared" si="256"/>
        <v>-15405.633642295346</v>
      </c>
      <c r="W403" s="23">
        <f t="shared" si="256"/>
        <v>-15713.746315141238</v>
      </c>
      <c r="X403" s="23">
        <f t="shared" si="256"/>
        <v>-16028.021241444076</v>
      </c>
      <c r="Y403" s="23">
        <f t="shared" si="256"/>
        <v>-16348.581666272948</v>
      </c>
      <c r="Z403" s="23">
        <f t="shared" si="256"/>
        <v>-16675.553299598425</v>
      </c>
      <c r="AA403" s="23">
        <f t="shared" si="256"/>
        <v>-17009.06436559037</v>
      </c>
      <c r="AB403" s="23">
        <f t="shared" si="256"/>
        <v>-17349.245652902202</v>
      </c>
      <c r="AC403" s="23">
        <f t="shared" si="256"/>
        <v>-17696.230565960257</v>
      </c>
      <c r="AD403" s="23">
        <f t="shared" si="256"/>
        <v>-18050.155177279434</v>
      </c>
      <c r="AE403" s="23">
        <f t="shared" si="256"/>
        <v>-18411.15828082501</v>
      </c>
      <c r="AF403" s="23">
        <f t="shared" si="256"/>
        <v>-18779.381446441519</v>
      </c>
      <c r="AG403" s="23">
        <f t="shared" si="256"/>
        <v>-19154.969075370347</v>
      </c>
      <c r="AH403" s="23"/>
      <c r="AI403" s="23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  <c r="AZ403" s="23"/>
      <c r="BA403" s="23"/>
      <c r="BB403" s="23"/>
      <c r="BC403" s="23"/>
      <c r="BD403" s="23"/>
      <c r="BE403" s="23"/>
      <c r="BF403" s="23"/>
      <c r="BG403" s="23"/>
      <c r="BH403" s="23"/>
      <c r="BI403" s="23"/>
      <c r="BJ403" s="23"/>
      <c r="BK403" s="23"/>
      <c r="BL403" s="23"/>
      <c r="BM403" s="23"/>
      <c r="BN403" s="23"/>
      <c r="BO403" s="23"/>
      <c r="BP403" s="23"/>
      <c r="BQ403" s="23"/>
      <c r="BR403" s="23"/>
      <c r="BS403" s="23"/>
    </row>
    <row r="404" spans="2:71" x14ac:dyDescent="0.3">
      <c r="B404" s="24" t="str">
        <f t="shared" si="244"/>
        <v>Retire TY GR CR BR1-2 and MC1-2</v>
      </c>
      <c r="C404" s="23">
        <f>C383-C$382</f>
        <v>-327.61375075704609</v>
      </c>
      <c r="D404" s="23">
        <f t="shared" ref="D404:AG404" si="257">D383-D$382</f>
        <v>0</v>
      </c>
      <c r="E404" s="23">
        <f t="shared" si="257"/>
        <v>0</v>
      </c>
      <c r="F404" s="23">
        <f t="shared" si="257"/>
        <v>0</v>
      </c>
      <c r="G404" s="23">
        <f t="shared" si="257"/>
        <v>0</v>
      </c>
      <c r="H404" s="23">
        <f t="shared" si="257"/>
        <v>0</v>
      </c>
      <c r="I404" s="23">
        <f t="shared" si="257"/>
        <v>-29575.811495278977</v>
      </c>
      <c r="J404" s="23">
        <f t="shared" si="257"/>
        <v>-30167.327725184557</v>
      </c>
      <c r="K404" s="23">
        <f t="shared" si="257"/>
        <v>-30770.674279688275</v>
      </c>
      <c r="L404" s="23">
        <f t="shared" si="257"/>
        <v>-31386.08776528202</v>
      </c>
      <c r="M404" s="23">
        <f t="shared" si="257"/>
        <v>-32013.809520587674</v>
      </c>
      <c r="N404" s="23">
        <f t="shared" si="257"/>
        <v>-32654.08571099941</v>
      </c>
      <c r="O404" s="23">
        <f t="shared" si="257"/>
        <v>-33307.167425219406</v>
      </c>
      <c r="P404" s="23">
        <f t="shared" si="257"/>
        <v>-33973.310773723788</v>
      </c>
      <c r="Q404" s="23">
        <f t="shared" si="257"/>
        <v>-34652.776989198261</v>
      </c>
      <c r="R404" s="23">
        <f t="shared" si="257"/>
        <v>-35345.832528982224</v>
      </c>
      <c r="S404" s="23">
        <f t="shared" si="257"/>
        <v>-36052.749179561855</v>
      </c>
      <c r="T404" s="23">
        <f t="shared" si="257"/>
        <v>-36773.804163153109</v>
      </c>
      <c r="U404" s="23">
        <f t="shared" si="257"/>
        <v>-37509.280246416194</v>
      </c>
      <c r="V404" s="23">
        <f t="shared" si="257"/>
        <v>-38259.465851344517</v>
      </c>
      <c r="W404" s="23">
        <f t="shared" si="257"/>
        <v>-39024.655168371391</v>
      </c>
      <c r="X404" s="23">
        <f t="shared" si="257"/>
        <v>-39805.148271738813</v>
      </c>
      <c r="Y404" s="23">
        <f t="shared" si="257"/>
        <v>-40601.251237173594</v>
      </c>
      <c r="Z404" s="23">
        <f t="shared" si="257"/>
        <v>-41413.276261917053</v>
      </c>
      <c r="AA404" s="23">
        <f t="shared" si="257"/>
        <v>-42241.54178715538</v>
      </c>
      <c r="AB404" s="23">
        <f t="shared" si="257"/>
        <v>-43086.372622898518</v>
      </c>
      <c r="AC404" s="23">
        <f t="shared" si="257"/>
        <v>-43948.100075356488</v>
      </c>
      <c r="AD404" s="23">
        <f t="shared" si="257"/>
        <v>-44827.0620768636</v>
      </c>
      <c r="AE404" s="23">
        <f t="shared" si="257"/>
        <v>-45723.603318400914</v>
      </c>
      <c r="AF404" s="23">
        <f t="shared" si="257"/>
        <v>-46638.07538476889</v>
      </c>
      <c r="AG404" s="23">
        <f t="shared" si="257"/>
        <v>-47570.836892464285</v>
      </c>
      <c r="AH404" s="23"/>
      <c r="AI404" s="23"/>
      <c r="AJ404" s="23"/>
      <c r="AK404" s="23"/>
      <c r="AL404" s="23"/>
      <c r="AM404" s="23"/>
      <c r="AN404" s="23"/>
      <c r="AO404" s="23"/>
      <c r="AP404" s="23"/>
      <c r="AQ404" s="23"/>
      <c r="AR404" s="23"/>
      <c r="AS404" s="23"/>
      <c r="AT404" s="23"/>
      <c r="AU404" s="23"/>
      <c r="AV404" s="23"/>
      <c r="AW404" s="23"/>
      <c r="AX404" s="23"/>
      <c r="AY404" s="23"/>
      <c r="AZ404" s="23"/>
      <c r="BA404" s="23"/>
      <c r="BB404" s="23"/>
      <c r="BC404" s="23"/>
      <c r="BD404" s="23"/>
      <c r="BE404" s="23"/>
      <c r="BF404" s="23"/>
      <c r="BG404" s="23"/>
      <c r="BH404" s="23"/>
      <c r="BI404" s="23"/>
      <c r="BJ404" s="23"/>
      <c r="BK404" s="23"/>
      <c r="BL404" s="23"/>
      <c r="BM404" s="23"/>
      <c r="BN404" s="23"/>
      <c r="BO404" s="23"/>
      <c r="BP404" s="23"/>
      <c r="BQ404" s="23"/>
      <c r="BR404" s="23"/>
      <c r="BS404" s="23"/>
    </row>
    <row r="405" spans="2:71" x14ac:dyDescent="0.3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</row>
    <row r="406" spans="2:71" x14ac:dyDescent="0.3">
      <c r="B406" s="21" t="s">
        <v>87</v>
      </c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</row>
    <row r="407" spans="2:71" x14ac:dyDescent="0.3">
      <c r="B407" s="22" t="str">
        <f t="shared" ref="B407:B425" si="258">B302</f>
        <v>No Retirements</v>
      </c>
      <c r="C407" s="23">
        <f t="shared" ref="C407:C423" si="259">(D407+NPV($C$2,E407:AG407))/1000</f>
        <v>419.14261845894862</v>
      </c>
      <c r="D407" s="8">
        <f>SUM(NewControlsFOM!H$4:H$55)/1000</f>
        <v>0</v>
      </c>
      <c r="E407" s="8">
        <f>SUM(NewControlsFOM!I$4:I$55)/1000</f>
        <v>8.0637199448008765</v>
      </c>
      <c r="F407" s="8">
        <f>SUM(NewControlsFOM!J$4:J$55)/1000</f>
        <v>98.699932124362746</v>
      </c>
      <c r="G407" s="8">
        <f>SUM(NewControlsFOM!K$4:K$55)/1000</f>
        <v>4448.9556582416462</v>
      </c>
      <c r="H407" s="8">
        <f>SUM(NewControlsFOM!L$4:L$55)/1000</f>
        <v>11882.220298138744</v>
      </c>
      <c r="I407" s="8">
        <f>SUM(NewControlsFOM!M$4:M$55)/1000</f>
        <v>36521.863811919873</v>
      </c>
      <c r="J407" s="8">
        <f>SUM(NewControlsFOM!N$4:N$55)/1000</f>
        <v>37291.356273692261</v>
      </c>
      <c r="K407" s="8">
        <f>SUM(NewControlsFOM!O$4:O$55)/1000</f>
        <v>38076.238584700106</v>
      </c>
      <c r="L407" s="8">
        <f>SUM(NewControlsFOM!P$4:P$55)/1000</f>
        <v>38876.818541928107</v>
      </c>
      <c r="M407" s="8">
        <f>SUM(NewControlsFOM!Q$4:Q$55)/1000</f>
        <v>39693.410098300672</v>
      </c>
      <c r="N407" s="8">
        <f>SUM(NewControlsFOM!R$4:R$55)/1000</f>
        <v>40526.333485800678</v>
      </c>
      <c r="O407" s="8">
        <f>SUM(NewControlsFOM!S$4:S$55)/1000</f>
        <v>41336.860155516697</v>
      </c>
      <c r="P407" s="8">
        <f>SUM(NewControlsFOM!T$4:T$55)/1000</f>
        <v>42163.597358627027</v>
      </c>
      <c r="Q407" s="8">
        <f>SUM(NewControlsFOM!U$4:U$55)/1000</f>
        <v>43006.869305799555</v>
      </c>
      <c r="R407" s="8">
        <f>SUM(NewControlsFOM!V$4:V$55)/1000</f>
        <v>43867.006691915565</v>
      </c>
      <c r="S407" s="8">
        <f>SUM(NewControlsFOM!W$4:W$55)/1000</f>
        <v>44744.346825753877</v>
      </c>
      <c r="T407" s="8">
        <f>SUM(NewControlsFOM!X$4:X$55)/1000</f>
        <v>45639.233762268952</v>
      </c>
      <c r="U407" s="8">
        <f>SUM(NewControlsFOM!Y$4:Y$55)/1000</f>
        <v>46552.018437514322</v>
      </c>
      <c r="V407" s="8">
        <f>SUM(NewControlsFOM!Z$4:Z$55)/1000</f>
        <v>47483.058806264627</v>
      </c>
      <c r="W407" s="8">
        <f>SUM(NewControlsFOM!AA$4:AA$55)/1000</f>
        <v>48432.719982389906</v>
      </c>
      <c r="X407" s="8">
        <f>SUM(NewControlsFOM!AB$4:AB$55)/1000</f>
        <v>49401.374382037713</v>
      </c>
      <c r="Y407" s="8">
        <f>SUM(NewControlsFOM!AC$4:AC$55)/1000</f>
        <v>50389.40186967847</v>
      </c>
      <c r="Z407" s="8">
        <f>SUM(NewControlsFOM!AD$4:AD$55)/1000</f>
        <v>51397.189907072017</v>
      </c>
      <c r="AA407" s="8">
        <f>SUM(NewControlsFOM!AE$4:AE$55)/1000</f>
        <v>52425.133705213477</v>
      </c>
      <c r="AB407" s="8">
        <f>SUM(NewControlsFOM!AF$4:AF$55)/1000</f>
        <v>53473.636379317722</v>
      </c>
      <c r="AC407" s="8">
        <f>SUM(NewControlsFOM!AG$4:AG$55)/1000</f>
        <v>54543.109106904092</v>
      </c>
      <c r="AD407" s="8">
        <f>SUM(NewControlsFOM!AH$4:AH$55)/1000</f>
        <v>55633.971289042172</v>
      </c>
      <c r="AE407" s="8">
        <f>SUM(NewControlsFOM!AI$4:AI$55)/1000</f>
        <v>56746.650714823023</v>
      </c>
      <c r="AF407" s="8">
        <f>SUM(NewControlsFOM!AJ$4:AJ$55)/1000</f>
        <v>57881.583729119484</v>
      </c>
      <c r="AG407" s="8">
        <f>SUM(NewControlsFOM!AK$4:AK$55)/1000</f>
        <v>59039.215403701863</v>
      </c>
    </row>
    <row r="408" spans="2:71" x14ac:dyDescent="0.3">
      <c r="B408" s="24" t="str">
        <f t="shared" si="258"/>
        <v>Retire TY</v>
      </c>
      <c r="C408" s="23">
        <f t="shared" si="259"/>
        <v>375.94309317121946</v>
      </c>
      <c r="D408" s="8">
        <f>(SUM(NewControlsFOM!H$4:H$55)-SUMIF(NewControlsFOM!$B$4:$B$55,"GR3",NewControlsFOM!H$4:H$55))/1000</f>
        <v>0</v>
      </c>
      <c r="E408" s="8">
        <f>(SUM(NewControlsFOM!I$4:I$55)-SUMIF(NewControlsFOM!$B$4:$B$55,"GR3",NewControlsFOM!I$4:I$55))/1000</f>
        <v>8.0637199448008765</v>
      </c>
      <c r="F408" s="8">
        <f>(SUM(NewControlsFOM!J$4:J$55)-SUMIF(NewControlsFOM!$B$4:$B$55,"GR3",NewControlsFOM!J$4:J$55))/1000</f>
        <v>98.699932124362746</v>
      </c>
      <c r="G408" s="8">
        <f>(SUM(NewControlsFOM!K$4:K$55)-SUMIF(NewControlsFOM!$B$4:$B$55,"GR3",NewControlsFOM!K$4:K$55))/1000</f>
        <v>4448.9556582416462</v>
      </c>
      <c r="H408" s="8">
        <f>(SUM(NewControlsFOM!L$4:L$55)-SUMIF(NewControlsFOM!$B$4:$B$55,"GR3",NewControlsFOM!L$4:L$55))/1000</f>
        <v>11882.220298138744</v>
      </c>
      <c r="I408" s="8">
        <f>(SUM(NewControlsFOM!M$4:M$55)-SUMIF(NewControlsFOM!$B$4:$B$55,"GR3",NewControlsFOM!M$4:M$55))/1000</f>
        <v>32621.963354008643</v>
      </c>
      <c r="J408" s="8">
        <f>(SUM(NewControlsFOM!N$4:N$55)-SUMIF(NewControlsFOM!$B$4:$B$55,"GR3",NewControlsFOM!N$4:N$55))/1000</f>
        <v>33313.457806622806</v>
      </c>
      <c r="K408" s="8">
        <f>(SUM(NewControlsFOM!O$4:O$55)-SUMIF(NewControlsFOM!$B$4:$B$55,"GR3",NewControlsFOM!O$4:O$55))/1000</f>
        <v>34018.782148289261</v>
      </c>
      <c r="L408" s="8">
        <f>(SUM(NewControlsFOM!P$4:P$55)-SUMIF(NewControlsFOM!$B$4:$B$55,"GR3",NewControlsFOM!P$4:P$55))/1000</f>
        <v>34738.212976789044</v>
      </c>
      <c r="M408" s="8">
        <f>(SUM(NewControlsFOM!Q$4:Q$55)-SUMIF(NewControlsFOM!$B$4:$B$55,"GR3",NewControlsFOM!Q$4:Q$55))/1000</f>
        <v>35472.032421858836</v>
      </c>
      <c r="N408" s="8">
        <f>(SUM(NewControlsFOM!R$4:R$55)-SUMIF(NewControlsFOM!$B$4:$B$55,"GR3",NewControlsFOM!R$4:R$55))/1000</f>
        <v>36220.528255829995</v>
      </c>
      <c r="O408" s="8">
        <f>(SUM(NewControlsFOM!S$4:S$55)-SUMIF(NewControlsFOM!$B$4:$B$55,"GR3",NewControlsFOM!S$4:S$55))/1000</f>
        <v>36944.938820946605</v>
      </c>
      <c r="P408" s="8">
        <f>(SUM(NewControlsFOM!T$4:T$55)-SUMIF(NewControlsFOM!$B$4:$B$55,"GR3",NewControlsFOM!T$4:T$55))/1000</f>
        <v>37683.837597365535</v>
      </c>
      <c r="Q408" s="8">
        <f>(SUM(NewControlsFOM!U$4:U$55)-SUMIF(NewControlsFOM!$B$4:$B$55,"GR3",NewControlsFOM!U$4:U$55))/1000</f>
        <v>38437.514349312834</v>
      </c>
      <c r="R408" s="8">
        <f>(SUM(NewControlsFOM!V$4:V$55)-SUMIF(NewControlsFOM!$B$4:$B$55,"GR3",NewControlsFOM!V$4:V$55))/1000</f>
        <v>39206.2646362991</v>
      </c>
      <c r="S408" s="8">
        <f>(SUM(NewControlsFOM!W$4:W$55)-SUMIF(NewControlsFOM!$B$4:$B$55,"GR3",NewControlsFOM!W$4:W$55))/1000</f>
        <v>39990.389929025085</v>
      </c>
      <c r="T408" s="8">
        <f>(SUM(NewControlsFOM!X$4:X$55)-SUMIF(NewControlsFOM!$B$4:$B$55,"GR3",NewControlsFOM!X$4:X$55))/1000</f>
        <v>40790.197727605591</v>
      </c>
      <c r="U408" s="8">
        <f>(SUM(NewControlsFOM!Y$4:Y$55)-SUMIF(NewControlsFOM!$B$4:$B$55,"GR3",NewControlsFOM!Y$4:Y$55))/1000</f>
        <v>41606.001682157686</v>
      </c>
      <c r="V408" s="8">
        <f>(SUM(NewControlsFOM!Z$4:Z$55)-SUMIF(NewControlsFOM!$B$4:$B$55,"GR3",NewControlsFOM!Z$4:Z$55))/1000</f>
        <v>42438.121715800859</v>
      </c>
      <c r="W408" s="8">
        <f>(SUM(NewControlsFOM!AA$4:AA$55)-SUMIF(NewControlsFOM!$B$4:$B$55,"GR3",NewControlsFOM!AA$4:AA$55))/1000</f>
        <v>43286.884150116864</v>
      </c>
      <c r="X408" s="8">
        <f>(SUM(NewControlsFOM!AB$4:AB$55)-SUMIF(NewControlsFOM!$B$4:$B$55,"GR3",NewControlsFOM!AB$4:AB$55))/1000</f>
        <v>44152.621833119214</v>
      </c>
      <c r="Y408" s="8">
        <f>(SUM(NewControlsFOM!AC$4:AC$55)-SUMIF(NewControlsFOM!$B$4:$B$55,"GR3",NewControlsFOM!AC$4:AC$55))/1000</f>
        <v>45035.674269781593</v>
      </c>
      <c r="Z408" s="8">
        <f>(SUM(NewControlsFOM!AD$4:AD$55)-SUMIF(NewControlsFOM!$B$4:$B$55,"GR3",NewControlsFOM!AD$4:AD$55))/1000</f>
        <v>45936.387755177209</v>
      </c>
      <c r="AA408" s="8">
        <f>(SUM(NewControlsFOM!AE$4:AE$55)-SUMIF(NewControlsFOM!$B$4:$B$55,"GR3",NewControlsFOM!AE$4:AE$55))/1000</f>
        <v>46855.115510280775</v>
      </c>
      <c r="AB408" s="8">
        <f>(SUM(NewControlsFOM!AF$4:AF$55)-SUMIF(NewControlsFOM!$B$4:$B$55,"GR3",NewControlsFOM!AF$4:AF$55))/1000</f>
        <v>47792.217820486367</v>
      </c>
      <c r="AC408" s="8">
        <f>(SUM(NewControlsFOM!AG$4:AG$55)-SUMIF(NewControlsFOM!$B$4:$B$55,"GR3",NewControlsFOM!AG$4:AG$55))/1000</f>
        <v>48748.062176896099</v>
      </c>
      <c r="AD408" s="8">
        <f>(SUM(NewControlsFOM!AH$4:AH$55)-SUMIF(NewControlsFOM!$B$4:$B$55,"GR3",NewControlsFOM!AH$4:AH$55))/1000</f>
        <v>49723.02342043403</v>
      </c>
      <c r="AE408" s="8">
        <f>(SUM(NewControlsFOM!AI$4:AI$55)-SUMIF(NewControlsFOM!$B$4:$B$55,"GR3",NewControlsFOM!AI$4:AI$55))/1000</f>
        <v>50717.483888842718</v>
      </c>
      <c r="AF408" s="8">
        <f>(SUM(NewControlsFOM!AJ$4:AJ$55)-SUMIF(NewControlsFOM!$B$4:$B$55,"GR3",NewControlsFOM!AJ$4:AJ$55))/1000</f>
        <v>51731.833566619578</v>
      </c>
      <c r="AG408" s="8">
        <f>(SUM(NewControlsFOM!AK$4:AK$55)-SUMIF(NewControlsFOM!$B$4:$B$55,"GR3",NewControlsFOM!AK$4:AK$55))/1000</f>
        <v>52766.470237951951</v>
      </c>
    </row>
    <row r="409" spans="2:71" x14ac:dyDescent="0.3">
      <c r="B409" s="24" t="str">
        <f t="shared" si="258"/>
        <v>Retire TY and GR3</v>
      </c>
      <c r="C409" s="23">
        <f t="shared" si="259"/>
        <v>332.74356788349019</v>
      </c>
      <c r="D409" s="8">
        <f>(SUM(NewControlsFOM!H$4:H$55)-SUMIF(NewControlsFOM!$B$4:$B$55,"GR3",NewControlsFOM!H$4:H$55)-SUMIF(NewControlsFOM!$B$4:$B$55,"GR3",NewControlsFOM!H$4:H$55))/1000</f>
        <v>0</v>
      </c>
      <c r="E409" s="8">
        <f>(SUM(NewControlsFOM!I$4:I$55)-SUMIF(NewControlsFOM!$B$4:$B$55,"GR3",NewControlsFOM!I$4:I$55)-SUMIF(NewControlsFOM!$B$4:$B$55,"GR3",NewControlsFOM!I$4:I$55))/1000</f>
        <v>8.0637199448008765</v>
      </c>
      <c r="F409" s="8">
        <f>(SUM(NewControlsFOM!J$4:J$55)-SUMIF(NewControlsFOM!$B$4:$B$55,"GR3",NewControlsFOM!J$4:J$55)-SUMIF(NewControlsFOM!$B$4:$B$55,"GR3",NewControlsFOM!J$4:J$55))/1000</f>
        <v>98.699932124362746</v>
      </c>
      <c r="G409" s="8">
        <f>(SUM(NewControlsFOM!K$4:K$55)-SUMIF(NewControlsFOM!$B$4:$B$55,"GR3",NewControlsFOM!K$4:K$55)-SUMIF(NewControlsFOM!$B$4:$B$55,"GR3",NewControlsFOM!K$4:K$55))/1000</f>
        <v>4448.9556582416462</v>
      </c>
      <c r="H409" s="8">
        <f>(SUM(NewControlsFOM!L$4:L$55)-SUMIF(NewControlsFOM!$B$4:$B$55,"GR3",NewControlsFOM!L$4:L$55)-SUMIF(NewControlsFOM!$B$4:$B$55,"GR3",NewControlsFOM!L$4:L$55))/1000</f>
        <v>11882.220298138744</v>
      </c>
      <c r="I409" s="8">
        <f>(SUM(NewControlsFOM!M$4:M$55)-SUMIF(NewControlsFOM!$B$4:$B$55,"GR3",NewControlsFOM!M$4:M$55)-SUMIF(NewControlsFOM!$B$4:$B$55,"GR3",NewControlsFOM!M$4:M$55))/1000</f>
        <v>28722.062896097414</v>
      </c>
      <c r="J409" s="8">
        <f>(SUM(NewControlsFOM!N$4:N$55)-SUMIF(NewControlsFOM!$B$4:$B$55,"GR3",NewControlsFOM!N$4:N$55)-SUMIF(NewControlsFOM!$B$4:$B$55,"GR3",NewControlsFOM!N$4:N$55))/1000</f>
        <v>29335.559339553347</v>
      </c>
      <c r="K409" s="8">
        <f>(SUM(NewControlsFOM!O$4:O$55)-SUMIF(NewControlsFOM!$B$4:$B$55,"GR3",NewControlsFOM!O$4:O$55)-SUMIF(NewControlsFOM!$B$4:$B$55,"GR3",NewControlsFOM!O$4:O$55))/1000</f>
        <v>29961.32571187842</v>
      </c>
      <c r="L409" s="8">
        <f>(SUM(NewControlsFOM!P$4:P$55)-SUMIF(NewControlsFOM!$B$4:$B$55,"GR3",NewControlsFOM!P$4:P$55)-SUMIF(NewControlsFOM!$B$4:$B$55,"GR3",NewControlsFOM!P$4:P$55))/1000</f>
        <v>30599.60741164998</v>
      </c>
      <c r="M409" s="8">
        <f>(SUM(NewControlsFOM!Q$4:Q$55)-SUMIF(NewControlsFOM!$B$4:$B$55,"GR3",NewControlsFOM!Q$4:Q$55)-SUMIF(NewControlsFOM!$B$4:$B$55,"GR3",NewControlsFOM!Q$4:Q$55))/1000</f>
        <v>31250.654745416989</v>
      </c>
      <c r="N409" s="8">
        <f>(SUM(NewControlsFOM!R$4:R$55)-SUMIF(NewControlsFOM!$B$4:$B$55,"GR3",NewControlsFOM!R$4:R$55)-SUMIF(NewControlsFOM!$B$4:$B$55,"GR3",NewControlsFOM!R$4:R$55))/1000</f>
        <v>31914.723025859319</v>
      </c>
      <c r="O409" s="8">
        <f>(SUM(NewControlsFOM!S$4:S$55)-SUMIF(NewControlsFOM!$B$4:$B$55,"GR3",NewControlsFOM!S$4:S$55)-SUMIF(NewControlsFOM!$B$4:$B$55,"GR3",NewControlsFOM!S$4:S$55))/1000</f>
        <v>32553.01748637651</v>
      </c>
      <c r="P409" s="8">
        <f>(SUM(NewControlsFOM!T$4:T$55)-SUMIF(NewControlsFOM!$B$4:$B$55,"GR3",NewControlsFOM!T$4:T$55)-SUMIF(NewControlsFOM!$B$4:$B$55,"GR3",NewControlsFOM!T$4:T$55))/1000</f>
        <v>33204.077836104036</v>
      </c>
      <c r="Q409" s="8">
        <f>(SUM(NewControlsFOM!U$4:U$55)-SUMIF(NewControlsFOM!$B$4:$B$55,"GR3",NewControlsFOM!U$4:U$55)-SUMIF(NewControlsFOM!$B$4:$B$55,"GR3",NewControlsFOM!U$4:U$55))/1000</f>
        <v>33868.159392826114</v>
      </c>
      <c r="R409" s="8">
        <f>(SUM(NewControlsFOM!V$4:V$55)-SUMIF(NewControlsFOM!$B$4:$B$55,"GR3",NewControlsFOM!V$4:V$55)-SUMIF(NewControlsFOM!$B$4:$B$55,"GR3",NewControlsFOM!V$4:V$55))/1000</f>
        <v>34545.522580682642</v>
      </c>
      <c r="S409" s="8">
        <f>(SUM(NewControlsFOM!W$4:W$55)-SUMIF(NewControlsFOM!$B$4:$B$55,"GR3",NewControlsFOM!W$4:W$55)-SUMIF(NewControlsFOM!$B$4:$B$55,"GR3",NewControlsFOM!W$4:W$55))/1000</f>
        <v>35236.433032296292</v>
      </c>
      <c r="T409" s="8">
        <f>(SUM(NewControlsFOM!X$4:X$55)-SUMIF(NewControlsFOM!$B$4:$B$55,"GR3",NewControlsFOM!X$4:X$55)-SUMIF(NewControlsFOM!$B$4:$B$55,"GR3",NewControlsFOM!X$4:X$55))/1000</f>
        <v>35941.161692942223</v>
      </c>
      <c r="U409" s="8">
        <f>(SUM(NewControlsFOM!Y$4:Y$55)-SUMIF(NewControlsFOM!$B$4:$B$55,"GR3",NewControlsFOM!Y$4:Y$55)-SUMIF(NewControlsFOM!$B$4:$B$55,"GR3",NewControlsFOM!Y$4:Y$55))/1000</f>
        <v>36659.984926801058</v>
      </c>
      <c r="V409" s="8">
        <f>(SUM(NewControlsFOM!Z$4:Z$55)-SUMIF(NewControlsFOM!$B$4:$B$55,"GR3",NewControlsFOM!Z$4:Z$55)-SUMIF(NewControlsFOM!$B$4:$B$55,"GR3",NewControlsFOM!Z$4:Z$55))/1000</f>
        <v>37393.184625337097</v>
      </c>
      <c r="W409" s="8">
        <f>(SUM(NewControlsFOM!AA$4:AA$55)-SUMIF(NewControlsFOM!$B$4:$B$55,"GR3",NewControlsFOM!AA$4:AA$55)-SUMIF(NewControlsFOM!$B$4:$B$55,"GR3",NewControlsFOM!AA$4:AA$55))/1000</f>
        <v>38141.048317843815</v>
      </c>
      <c r="X409" s="8">
        <f>(SUM(NewControlsFOM!AB$4:AB$55)-SUMIF(NewControlsFOM!$B$4:$B$55,"GR3",NewControlsFOM!AB$4:AB$55)-SUMIF(NewControlsFOM!$B$4:$B$55,"GR3",NewControlsFOM!AB$4:AB$55))/1000</f>
        <v>38903.869284200715</v>
      </c>
      <c r="Y409" s="8">
        <f>(SUM(NewControlsFOM!AC$4:AC$55)-SUMIF(NewControlsFOM!$B$4:$B$55,"GR3",NewControlsFOM!AC$4:AC$55)-SUMIF(NewControlsFOM!$B$4:$B$55,"GR3",NewControlsFOM!AC$4:AC$55))/1000</f>
        <v>39681.946669884725</v>
      </c>
      <c r="Z409" s="8">
        <f>(SUM(NewControlsFOM!AD$4:AD$55)-SUMIF(NewControlsFOM!$B$4:$B$55,"GR3",NewControlsFOM!AD$4:AD$55)-SUMIF(NewControlsFOM!$B$4:$B$55,"GR3",NewControlsFOM!AD$4:AD$55))/1000</f>
        <v>40475.585603282401</v>
      </c>
      <c r="AA409" s="8">
        <f>(SUM(NewControlsFOM!AE$4:AE$55)-SUMIF(NewControlsFOM!$B$4:$B$55,"GR3",NewControlsFOM!AE$4:AE$55)-SUMIF(NewControlsFOM!$B$4:$B$55,"GR3",NewControlsFOM!AE$4:AE$55))/1000</f>
        <v>41285.097315348066</v>
      </c>
      <c r="AB409" s="8">
        <f>(SUM(NewControlsFOM!AF$4:AF$55)-SUMIF(NewControlsFOM!$B$4:$B$55,"GR3",NewControlsFOM!AF$4:AF$55)-SUMIF(NewControlsFOM!$B$4:$B$55,"GR3",NewControlsFOM!AF$4:AF$55))/1000</f>
        <v>42110.799261655011</v>
      </c>
      <c r="AC409" s="8">
        <f>(SUM(NewControlsFOM!AG$4:AG$55)-SUMIF(NewControlsFOM!$B$4:$B$55,"GR3",NewControlsFOM!AG$4:AG$55)-SUMIF(NewControlsFOM!$B$4:$B$55,"GR3",NewControlsFOM!AG$4:AG$55))/1000</f>
        <v>42953.015246888113</v>
      </c>
      <c r="AD409" s="8">
        <f>(SUM(NewControlsFOM!AH$4:AH$55)-SUMIF(NewControlsFOM!$B$4:$B$55,"GR3",NewControlsFOM!AH$4:AH$55)-SUMIF(NewControlsFOM!$B$4:$B$55,"GR3",NewControlsFOM!AH$4:AH$55))/1000</f>
        <v>43812.075551825881</v>
      </c>
      <c r="AE409" s="8">
        <f>(SUM(NewControlsFOM!AI$4:AI$55)-SUMIF(NewControlsFOM!$B$4:$B$55,"GR3",NewControlsFOM!AI$4:AI$55)-SUMIF(NewControlsFOM!$B$4:$B$55,"GR3",NewControlsFOM!AI$4:AI$55))/1000</f>
        <v>44688.317062862414</v>
      </c>
      <c r="AF409" s="8">
        <f>(SUM(NewControlsFOM!AJ$4:AJ$55)-SUMIF(NewControlsFOM!$B$4:$B$55,"GR3",NewControlsFOM!AJ$4:AJ$55)-SUMIF(NewControlsFOM!$B$4:$B$55,"GR3",NewControlsFOM!AJ$4:AJ$55))/1000</f>
        <v>45582.083404119665</v>
      </c>
      <c r="AG409" s="8">
        <f>(SUM(NewControlsFOM!AK$4:AK$55)-SUMIF(NewControlsFOM!$B$4:$B$55,"GR3",NewControlsFOM!AK$4:AK$55)-SUMIF(NewControlsFOM!$B$4:$B$55,"GR3",NewControlsFOM!AK$4:AK$55))/1000</f>
        <v>46493.725072202033</v>
      </c>
    </row>
    <row r="410" spans="2:71" x14ac:dyDescent="0.3">
      <c r="B410" s="24" t="str">
        <f t="shared" si="258"/>
        <v>Retire TY GR3 and BR3</v>
      </c>
      <c r="C410" s="23">
        <f t="shared" si="259"/>
        <v>319.85828652075395</v>
      </c>
      <c r="D410" s="8">
        <f>(SUM(NewControlsFOM!H$4:H$55)-SUMIF(NewControlsFOM!$B$4:$B$55,"GR3",NewControlsFOM!H$4:H$55)-SUMIF(NewControlsFOM!$B$4:$B$55,"GR3",NewControlsFOM!H$4:H$55)-SUMIF(NewControlsFOM!$B$4:$B$55,"BR3",NewControlsFOM!H$4:H$55))/1000</f>
        <v>0</v>
      </c>
      <c r="E410" s="8">
        <f>(SUM(NewControlsFOM!I$4:I$55)-SUMIF(NewControlsFOM!$B$4:$B$55,"GR3",NewControlsFOM!I$4:I$55)-SUMIF(NewControlsFOM!$B$4:$B$55,"GR3",NewControlsFOM!I$4:I$55)-SUMIF(NewControlsFOM!$B$4:$B$55,"BR3",NewControlsFOM!I$4:I$55))/1000</f>
        <v>8.0637199448008765</v>
      </c>
      <c r="F410" s="8">
        <f>(SUM(NewControlsFOM!J$4:J$55)-SUMIF(NewControlsFOM!$B$4:$B$55,"GR3",NewControlsFOM!J$4:J$55)-SUMIF(NewControlsFOM!$B$4:$B$55,"GR3",NewControlsFOM!J$4:J$55)-SUMIF(NewControlsFOM!$B$4:$B$55,"BR3",NewControlsFOM!J$4:J$55))/1000</f>
        <v>98.699932124362746</v>
      </c>
      <c r="G410" s="8">
        <f>(SUM(NewControlsFOM!K$4:K$55)-SUMIF(NewControlsFOM!$B$4:$B$55,"GR3",NewControlsFOM!K$4:K$55)-SUMIF(NewControlsFOM!$B$4:$B$55,"GR3",NewControlsFOM!K$4:K$55)-SUMIF(NewControlsFOM!$B$4:$B$55,"BR3",NewControlsFOM!K$4:K$55))/1000</f>
        <v>4448.9556582416462</v>
      </c>
      <c r="H410" s="8">
        <f>(SUM(NewControlsFOM!L$4:L$55)-SUMIF(NewControlsFOM!$B$4:$B$55,"GR3",NewControlsFOM!L$4:L$55)-SUMIF(NewControlsFOM!$B$4:$B$55,"GR3",NewControlsFOM!L$4:L$55)-SUMIF(NewControlsFOM!$B$4:$B$55,"BR3",NewControlsFOM!L$4:L$55))/1000</f>
        <v>10814.660756017143</v>
      </c>
      <c r="I410" s="8">
        <f>(SUM(NewControlsFOM!M$4:M$55)-SUMIF(NewControlsFOM!$B$4:$B$55,"GR3",NewControlsFOM!M$4:M$55)-SUMIF(NewControlsFOM!$B$4:$B$55,"GR3",NewControlsFOM!M$4:M$55)-SUMIF(NewControlsFOM!$B$4:$B$55,"BR3",NewControlsFOM!M$4:M$55))/1000</f>
        <v>27633.152163133382</v>
      </c>
      <c r="J410" s="8">
        <f>(SUM(NewControlsFOM!N$4:N$55)-SUMIF(NewControlsFOM!$B$4:$B$55,"GR3",NewControlsFOM!N$4:N$55)-SUMIF(NewControlsFOM!$B$4:$B$55,"GR3",NewControlsFOM!N$4:N$55)-SUMIF(NewControlsFOM!$B$4:$B$55,"BR3",NewControlsFOM!N$4:N$55))/1000</f>
        <v>28224.870391930035</v>
      </c>
      <c r="K410" s="8">
        <f>(SUM(NewControlsFOM!O$4:O$55)-SUMIF(NewControlsFOM!$B$4:$B$55,"GR3",NewControlsFOM!O$4:O$55)-SUMIF(NewControlsFOM!$B$4:$B$55,"GR3",NewControlsFOM!O$4:O$55)-SUMIF(NewControlsFOM!$B$4:$B$55,"BR3",NewControlsFOM!O$4:O$55))/1000</f>
        <v>28828.422985302641</v>
      </c>
      <c r="L410" s="8">
        <f>(SUM(NewControlsFOM!P$4:P$55)-SUMIF(NewControlsFOM!$B$4:$B$55,"GR3",NewControlsFOM!P$4:P$55)-SUMIF(NewControlsFOM!$B$4:$B$55,"GR3",NewControlsFOM!P$4:P$55)-SUMIF(NewControlsFOM!$B$4:$B$55,"BR3",NewControlsFOM!P$4:P$55))/1000</f>
        <v>29444.046630542685</v>
      </c>
      <c r="M410" s="8">
        <f>(SUM(NewControlsFOM!Q$4:Q$55)-SUMIF(NewControlsFOM!$B$4:$B$55,"GR3",NewControlsFOM!Q$4:Q$55)-SUMIF(NewControlsFOM!$B$4:$B$55,"GR3",NewControlsFOM!Q$4:Q$55)-SUMIF(NewControlsFOM!$B$4:$B$55,"BR3",NewControlsFOM!Q$4:Q$55))/1000</f>
        <v>30071.982748687547</v>
      </c>
      <c r="N410" s="8">
        <f>(SUM(NewControlsFOM!R$4:R$55)-SUMIF(NewControlsFOM!$B$4:$B$55,"GR3",NewControlsFOM!R$4:R$55)-SUMIF(NewControlsFOM!$B$4:$B$55,"GR3",NewControlsFOM!R$4:R$55)-SUMIF(NewControlsFOM!$B$4:$B$55,"BR3",NewControlsFOM!R$4:R$55))/1000</f>
        <v>30712.477589195289</v>
      </c>
      <c r="O410" s="8">
        <f>(SUM(NewControlsFOM!S$4:S$55)-SUMIF(NewControlsFOM!$B$4:$B$55,"GR3",NewControlsFOM!S$4:S$55)-SUMIF(NewControlsFOM!$B$4:$B$55,"GR3",NewControlsFOM!S$4:S$55)-SUMIF(NewControlsFOM!$B$4:$B$55,"BR3",NewControlsFOM!S$4:S$55))/1000</f>
        <v>31326.727140979201</v>
      </c>
      <c r="P410" s="8">
        <f>(SUM(NewControlsFOM!T$4:T$55)-SUMIF(NewControlsFOM!$B$4:$B$55,"GR3",NewControlsFOM!T$4:T$55)-SUMIF(NewControlsFOM!$B$4:$B$55,"GR3",NewControlsFOM!T$4:T$55)-SUMIF(NewControlsFOM!$B$4:$B$55,"BR3",NewControlsFOM!T$4:T$55))/1000</f>
        <v>31953.261683798781</v>
      </c>
      <c r="Q410" s="8">
        <f>(SUM(NewControlsFOM!U$4:U$55)-SUMIF(NewControlsFOM!$B$4:$B$55,"GR3",NewControlsFOM!U$4:U$55)-SUMIF(NewControlsFOM!$B$4:$B$55,"GR3",NewControlsFOM!U$4:U$55)-SUMIF(NewControlsFOM!$B$4:$B$55,"BR3",NewControlsFOM!U$4:U$55))/1000</f>
        <v>32592.326917474751</v>
      </c>
      <c r="R410" s="8">
        <f>(SUM(NewControlsFOM!V$4:V$55)-SUMIF(NewControlsFOM!$B$4:$B$55,"GR3",NewControlsFOM!V$4:V$55)-SUMIF(NewControlsFOM!$B$4:$B$55,"GR3",NewControlsFOM!V$4:V$55)-SUMIF(NewControlsFOM!$B$4:$B$55,"BR3",NewControlsFOM!V$4:V$55))/1000</f>
        <v>33244.173455824253</v>
      </c>
      <c r="S410" s="8">
        <f>(SUM(NewControlsFOM!W$4:W$55)-SUMIF(NewControlsFOM!$B$4:$B$55,"GR3",NewControlsFOM!W$4:W$55)-SUMIF(NewControlsFOM!$B$4:$B$55,"GR3",NewControlsFOM!W$4:W$55)-SUMIF(NewControlsFOM!$B$4:$B$55,"BR3",NewControlsFOM!W$4:W$55))/1000</f>
        <v>33909.056924940734</v>
      </c>
      <c r="T410" s="8">
        <f>(SUM(NewControlsFOM!X$4:X$55)-SUMIF(NewControlsFOM!$B$4:$B$55,"GR3",NewControlsFOM!X$4:X$55)-SUMIF(NewControlsFOM!$B$4:$B$55,"GR3",NewControlsFOM!X$4:X$55)-SUMIF(NewControlsFOM!$B$4:$B$55,"BR3",NewControlsFOM!X$4:X$55))/1000</f>
        <v>34587.238063439552</v>
      </c>
      <c r="U410" s="8">
        <f>(SUM(NewControlsFOM!Y$4:Y$55)-SUMIF(NewControlsFOM!$B$4:$B$55,"GR3",NewControlsFOM!Y$4:Y$55)-SUMIF(NewControlsFOM!$B$4:$B$55,"GR3",NewControlsFOM!Y$4:Y$55)-SUMIF(NewControlsFOM!$B$4:$B$55,"BR3",NewControlsFOM!Y$4:Y$55))/1000</f>
        <v>35278.982824708335</v>
      </c>
      <c r="V410" s="8">
        <f>(SUM(NewControlsFOM!Z$4:Z$55)-SUMIF(NewControlsFOM!$B$4:$B$55,"GR3",NewControlsFOM!Z$4:Z$55)-SUMIF(NewControlsFOM!$B$4:$B$55,"GR3",NewControlsFOM!Z$4:Z$55)-SUMIF(NewControlsFOM!$B$4:$B$55,"BR3",NewControlsFOM!Z$4:Z$55))/1000</f>
        <v>35984.56248120252</v>
      </c>
      <c r="W410" s="8">
        <f>(SUM(NewControlsFOM!AA$4:AA$55)-SUMIF(NewControlsFOM!$B$4:$B$55,"GR3",NewControlsFOM!AA$4:AA$55)-SUMIF(NewControlsFOM!$B$4:$B$55,"GR3",NewControlsFOM!AA$4:AA$55)-SUMIF(NewControlsFOM!$B$4:$B$55,"BR3",NewControlsFOM!AA$4:AA$55))/1000</f>
        <v>36704.253730826553</v>
      </c>
      <c r="X410" s="8">
        <f>(SUM(NewControlsFOM!AB$4:AB$55)-SUMIF(NewControlsFOM!$B$4:$B$55,"GR3",NewControlsFOM!AB$4:AB$55)-SUMIF(NewControlsFOM!$B$4:$B$55,"GR3",NewControlsFOM!AB$4:AB$55)-SUMIF(NewControlsFOM!$B$4:$B$55,"BR3",NewControlsFOM!AB$4:AB$55))/1000</f>
        <v>37438.338805443098</v>
      </c>
      <c r="Y410" s="8">
        <f>(SUM(NewControlsFOM!AC$4:AC$55)-SUMIF(NewControlsFOM!$B$4:$B$55,"GR3",NewControlsFOM!AC$4:AC$55)-SUMIF(NewControlsFOM!$B$4:$B$55,"GR3",NewControlsFOM!AC$4:AC$55)-SUMIF(NewControlsFOM!$B$4:$B$55,"BR3",NewControlsFOM!AC$4:AC$55))/1000</f>
        <v>38187.105581551965</v>
      </c>
      <c r="Z410" s="8">
        <f>(SUM(NewControlsFOM!AD$4:AD$55)-SUMIF(NewControlsFOM!$B$4:$B$55,"GR3",NewControlsFOM!AD$4:AD$55)-SUMIF(NewControlsFOM!$B$4:$B$55,"GR3",NewControlsFOM!AD$4:AD$55)-SUMIF(NewControlsFOM!$B$4:$B$55,"BR3",NewControlsFOM!AD$4:AD$55))/1000</f>
        <v>38950.847693182979</v>
      </c>
      <c r="AA410" s="8">
        <f>(SUM(NewControlsFOM!AE$4:AE$55)-SUMIF(NewControlsFOM!$B$4:$B$55,"GR3",NewControlsFOM!AE$4:AE$55)-SUMIF(NewControlsFOM!$B$4:$B$55,"GR3",NewControlsFOM!AE$4:AE$55)-SUMIF(NewControlsFOM!$B$4:$B$55,"BR3",NewControlsFOM!AE$4:AE$55))/1000</f>
        <v>39729.864647046656</v>
      </c>
      <c r="AB410" s="8">
        <f>(SUM(NewControlsFOM!AF$4:AF$55)-SUMIF(NewControlsFOM!$B$4:$B$55,"GR3",NewControlsFOM!AF$4:AF$55)-SUMIF(NewControlsFOM!$B$4:$B$55,"GR3",NewControlsFOM!AF$4:AF$55)-SUMIF(NewControlsFOM!$B$4:$B$55,"BR3",NewControlsFOM!AF$4:AF$55))/1000</f>
        <v>40524.461939987581</v>
      </c>
      <c r="AC410" s="8">
        <f>(SUM(NewControlsFOM!AG$4:AG$55)-SUMIF(NewControlsFOM!$B$4:$B$55,"GR3",NewControlsFOM!AG$4:AG$55)-SUMIF(NewControlsFOM!$B$4:$B$55,"GR3",NewControlsFOM!AG$4:AG$55)-SUMIF(NewControlsFOM!$B$4:$B$55,"BR3",NewControlsFOM!AG$4:AG$55))/1000</f>
        <v>41334.951178787327</v>
      </c>
      <c r="AD410" s="8">
        <f>(SUM(NewControlsFOM!AH$4:AH$55)-SUMIF(NewControlsFOM!$B$4:$B$55,"GR3",NewControlsFOM!AH$4:AH$55)-SUMIF(NewControlsFOM!$B$4:$B$55,"GR3",NewControlsFOM!AH$4:AH$55)-SUMIF(NewControlsFOM!$B$4:$B$55,"BR3",NewControlsFOM!AH$4:AH$55))/1000</f>
        <v>42161.650202363082</v>
      </c>
      <c r="AE410" s="8">
        <f>(SUM(NewControlsFOM!AI$4:AI$55)-SUMIF(NewControlsFOM!$B$4:$B$55,"GR3",NewControlsFOM!AI$4:AI$55)-SUMIF(NewControlsFOM!$B$4:$B$55,"GR3",NewControlsFOM!AI$4:AI$55)-SUMIF(NewControlsFOM!$B$4:$B$55,"BR3",NewControlsFOM!AI$4:AI$55))/1000</f>
        <v>43004.883206410355</v>
      </c>
      <c r="AF410" s="8">
        <f>(SUM(NewControlsFOM!AJ$4:AJ$55)-SUMIF(NewControlsFOM!$B$4:$B$55,"GR3",NewControlsFOM!AJ$4:AJ$55)-SUMIF(NewControlsFOM!$B$4:$B$55,"GR3",NewControlsFOM!AJ$4:AJ$55)-SUMIF(NewControlsFOM!$B$4:$B$55,"BR3",NewControlsFOM!AJ$4:AJ$55))/1000</f>
        <v>43864.980870538566</v>
      </c>
      <c r="AG410" s="8">
        <f>(SUM(NewControlsFOM!AK$4:AK$55)-SUMIF(NewControlsFOM!$B$4:$B$55,"GR3",NewControlsFOM!AK$4:AK$55)-SUMIF(NewControlsFOM!$B$4:$B$55,"GR3",NewControlsFOM!AK$4:AK$55)-SUMIF(NewControlsFOM!$B$4:$B$55,"BR3",NewControlsFOM!AK$4:AK$55))/1000</f>
        <v>44742.280487949312</v>
      </c>
    </row>
    <row r="411" spans="2:71" x14ac:dyDescent="0.3">
      <c r="B411" s="24" t="str">
        <f t="shared" si="258"/>
        <v>Retire TY GR3 and CR4</v>
      </c>
      <c r="C411" s="23">
        <f t="shared" si="259"/>
        <v>290.26756915270232</v>
      </c>
      <c r="D411" s="8">
        <f>(SUM(NewControlsFOM!H$4:H$55)-SUMIF(NewControlsFOM!$B$4:$B$55,"GR3",NewControlsFOM!H$4:H$55)-SUMIF(NewControlsFOM!$B$4:$B$55,"GR3",NewControlsFOM!H$4:H$55)-SUMIF(NewControlsFOM!$B$4:$B$55,"CR4",NewControlsFOM!H$4:H$55))/1000</f>
        <v>0</v>
      </c>
      <c r="E411" s="8">
        <f>(SUM(NewControlsFOM!I$4:I$55)-SUMIF(NewControlsFOM!$B$4:$B$55,"GR3",NewControlsFOM!I$4:I$55)-SUMIF(NewControlsFOM!$B$4:$B$55,"GR3",NewControlsFOM!I$4:I$55)-SUMIF(NewControlsFOM!$B$4:$B$55,"CR4",NewControlsFOM!I$4:I$55))/1000</f>
        <v>8.0637199448008765</v>
      </c>
      <c r="F411" s="8">
        <f>(SUM(NewControlsFOM!J$4:J$55)-SUMIF(NewControlsFOM!$B$4:$B$55,"GR3",NewControlsFOM!J$4:J$55)-SUMIF(NewControlsFOM!$B$4:$B$55,"GR3",NewControlsFOM!J$4:J$55)-SUMIF(NewControlsFOM!$B$4:$B$55,"CR4",NewControlsFOM!J$4:J$55))/1000</f>
        <v>98.699932124362746</v>
      </c>
      <c r="G411" s="8">
        <f>(SUM(NewControlsFOM!K$4:K$55)-SUMIF(NewControlsFOM!$B$4:$B$55,"GR3",NewControlsFOM!K$4:K$55)-SUMIF(NewControlsFOM!$B$4:$B$55,"GR3",NewControlsFOM!K$4:K$55)-SUMIF(NewControlsFOM!$B$4:$B$55,"CR4",NewControlsFOM!K$4:K$55))/1000</f>
        <v>4448.9556582416462</v>
      </c>
      <c r="H411" s="8">
        <f>(SUM(NewControlsFOM!L$4:L$55)-SUMIF(NewControlsFOM!$B$4:$B$55,"GR3",NewControlsFOM!L$4:L$55)-SUMIF(NewControlsFOM!$B$4:$B$55,"GR3",NewControlsFOM!L$4:L$55)-SUMIF(NewControlsFOM!$B$4:$B$55,"CR4",NewControlsFOM!L$4:L$55))/1000</f>
        <v>11882.220298138744</v>
      </c>
      <c r="I411" s="8">
        <f>(SUM(NewControlsFOM!M$4:M$55)-SUMIF(NewControlsFOM!$B$4:$B$55,"GR3",NewControlsFOM!M$4:M$55)-SUMIF(NewControlsFOM!$B$4:$B$55,"GR3",NewControlsFOM!M$4:M$55)-SUMIF(NewControlsFOM!$B$4:$B$55,"CR4",NewControlsFOM!M$4:M$55))/1000</f>
        <v>24887.479858503495</v>
      </c>
      <c r="J411" s="8">
        <f>(SUM(NewControlsFOM!N$4:N$55)-SUMIF(NewControlsFOM!$B$4:$B$55,"GR3",NewControlsFOM!N$4:N$55)-SUMIF(NewControlsFOM!$B$4:$B$55,"GR3",NewControlsFOM!N$4:N$55)-SUMIF(NewControlsFOM!$B$4:$B$55,"CR4",NewControlsFOM!N$4:N$55))/1000</f>
        <v>25424.284641207549</v>
      </c>
      <c r="K411" s="8">
        <f>(SUM(NewControlsFOM!O$4:O$55)-SUMIF(NewControlsFOM!$B$4:$B$55,"GR3",NewControlsFOM!O$4:O$55)-SUMIF(NewControlsFOM!$B$4:$B$55,"GR3",NewControlsFOM!O$4:O$55)-SUMIF(NewControlsFOM!$B$4:$B$55,"CR4",NewControlsFOM!O$4:O$55))/1000</f>
        <v>25971.825519565704</v>
      </c>
      <c r="L411" s="8">
        <f>(SUM(NewControlsFOM!P$4:P$55)-SUMIF(NewControlsFOM!$B$4:$B$55,"GR3",NewControlsFOM!P$4:P$55)-SUMIF(NewControlsFOM!$B$4:$B$55,"GR3",NewControlsFOM!P$4:P$55)-SUMIF(NewControlsFOM!$B$4:$B$55,"CR4",NewControlsFOM!P$4:P$55))/1000</f>
        <v>26530.317215491013</v>
      </c>
      <c r="M411" s="8">
        <f>(SUM(NewControlsFOM!Q$4:Q$55)-SUMIF(NewControlsFOM!$B$4:$B$55,"GR3",NewControlsFOM!Q$4:Q$55)-SUMIF(NewControlsFOM!$B$4:$B$55,"GR3",NewControlsFOM!Q$4:Q$55)-SUMIF(NewControlsFOM!$B$4:$B$55,"CR4",NewControlsFOM!Q$4:Q$55))/1000</f>
        <v>27099.97874533484</v>
      </c>
      <c r="N411" s="8">
        <f>(SUM(NewControlsFOM!R$4:R$55)-SUMIF(NewControlsFOM!$B$4:$B$55,"GR3",NewControlsFOM!R$4:R$55)-SUMIF(NewControlsFOM!$B$4:$B$55,"GR3",NewControlsFOM!R$4:R$55)-SUMIF(NewControlsFOM!$B$4:$B$55,"CR4",NewControlsFOM!R$4:R$55))/1000</f>
        <v>27681.033505775529</v>
      </c>
      <c r="O411" s="8">
        <f>(SUM(NewControlsFOM!S$4:S$55)-SUMIF(NewControlsFOM!$B$4:$B$55,"GR3",NewControlsFOM!S$4:S$55)-SUMIF(NewControlsFOM!$B$4:$B$55,"GR3",NewControlsFOM!S$4:S$55)-SUMIF(NewControlsFOM!$B$4:$B$55,"CR4",NewControlsFOM!S$4:S$55))/1000</f>
        <v>28234.654175891043</v>
      </c>
      <c r="P411" s="8">
        <f>(SUM(NewControlsFOM!T$4:T$55)-SUMIF(NewControlsFOM!$B$4:$B$55,"GR3",NewControlsFOM!T$4:T$55)-SUMIF(NewControlsFOM!$B$4:$B$55,"GR3",NewControlsFOM!T$4:T$55)-SUMIF(NewControlsFOM!$B$4:$B$55,"CR4",NewControlsFOM!T$4:T$55))/1000</f>
        <v>28799.34725940886</v>
      </c>
      <c r="Q411" s="8">
        <f>(SUM(NewControlsFOM!U$4:U$55)-SUMIF(NewControlsFOM!$B$4:$B$55,"GR3",NewControlsFOM!U$4:U$55)-SUMIF(NewControlsFOM!$B$4:$B$55,"GR3",NewControlsFOM!U$4:U$55)-SUMIF(NewControlsFOM!$B$4:$B$55,"CR4",NewControlsFOM!U$4:U$55))/1000</f>
        <v>29375.334204597031</v>
      </c>
      <c r="R411" s="8">
        <f>(SUM(NewControlsFOM!V$4:V$55)-SUMIF(NewControlsFOM!$B$4:$B$55,"GR3",NewControlsFOM!V$4:V$55)-SUMIF(NewControlsFOM!$B$4:$B$55,"GR3",NewControlsFOM!V$4:V$55)-SUMIF(NewControlsFOM!$B$4:$B$55,"CR4",NewControlsFOM!V$4:V$55))/1000</f>
        <v>29962.840888688981</v>
      </c>
      <c r="S411" s="8">
        <f>(SUM(NewControlsFOM!W$4:W$55)-SUMIF(NewControlsFOM!$B$4:$B$55,"GR3",NewControlsFOM!W$4:W$55)-SUMIF(NewControlsFOM!$B$4:$B$55,"GR3",NewControlsFOM!W$4:W$55)-SUMIF(NewControlsFOM!$B$4:$B$55,"CR4",NewControlsFOM!W$4:W$55))/1000</f>
        <v>30562.097706462759</v>
      </c>
      <c r="T411" s="8">
        <f>(SUM(NewControlsFOM!X$4:X$55)-SUMIF(NewControlsFOM!$B$4:$B$55,"GR3",NewControlsFOM!X$4:X$55)-SUMIF(NewControlsFOM!$B$4:$B$55,"GR3",NewControlsFOM!X$4:X$55)-SUMIF(NewControlsFOM!$B$4:$B$55,"CR4",NewControlsFOM!X$4:X$55))/1000</f>
        <v>31173.339660592021</v>
      </c>
      <c r="U411" s="8">
        <f>(SUM(NewControlsFOM!Y$4:Y$55)-SUMIF(NewControlsFOM!$B$4:$B$55,"GR3",NewControlsFOM!Y$4:Y$55)-SUMIF(NewControlsFOM!$B$4:$B$55,"GR3",NewControlsFOM!Y$4:Y$55)-SUMIF(NewControlsFOM!$B$4:$B$55,"CR4",NewControlsFOM!Y$4:Y$55))/1000</f>
        <v>31796.806453803849</v>
      </c>
      <c r="V411" s="8">
        <f>(SUM(NewControlsFOM!Z$4:Z$55)-SUMIF(NewControlsFOM!$B$4:$B$55,"GR3",NewControlsFOM!Z$4:Z$55)-SUMIF(NewControlsFOM!$B$4:$B$55,"GR3",NewControlsFOM!Z$4:Z$55)-SUMIF(NewControlsFOM!$B$4:$B$55,"CR4",NewControlsFOM!Z$4:Z$55))/1000</f>
        <v>32432.742582879942</v>
      </c>
      <c r="W411" s="8">
        <f>(SUM(NewControlsFOM!AA$4:AA$55)-SUMIF(NewControlsFOM!$B$4:$B$55,"GR3",NewControlsFOM!AA$4:AA$55)-SUMIF(NewControlsFOM!$B$4:$B$55,"GR3",NewControlsFOM!AA$4:AA$55)-SUMIF(NewControlsFOM!$B$4:$B$55,"CR4",NewControlsFOM!AA$4:AA$55))/1000</f>
        <v>33081.397434537525</v>
      </c>
      <c r="X411" s="8">
        <f>(SUM(NewControlsFOM!AB$4:AB$55)-SUMIF(NewControlsFOM!$B$4:$B$55,"GR3",NewControlsFOM!AB$4:AB$55)-SUMIF(NewControlsFOM!$B$4:$B$55,"GR3",NewControlsFOM!AB$4:AB$55)-SUMIF(NewControlsFOM!$B$4:$B$55,"CR4",NewControlsFOM!AB$4:AB$55))/1000</f>
        <v>33743.025383228291</v>
      </c>
      <c r="Y411" s="8">
        <f>(SUM(NewControlsFOM!AC$4:AC$55)-SUMIF(NewControlsFOM!$B$4:$B$55,"GR3",NewControlsFOM!AC$4:AC$55)-SUMIF(NewControlsFOM!$B$4:$B$55,"GR3",NewControlsFOM!AC$4:AC$55)-SUMIF(NewControlsFOM!$B$4:$B$55,"CR4",NewControlsFOM!AC$4:AC$55))/1000</f>
        <v>34417.885890892852</v>
      </c>
      <c r="Z411" s="8">
        <f>(SUM(NewControlsFOM!AD$4:AD$55)-SUMIF(NewControlsFOM!$B$4:$B$55,"GR3",NewControlsFOM!AD$4:AD$55)-SUMIF(NewControlsFOM!$B$4:$B$55,"GR3",NewControlsFOM!AD$4:AD$55)-SUMIF(NewControlsFOM!$B$4:$B$55,"CR4",NewControlsFOM!AD$4:AD$55))/1000</f>
        <v>35106.243608710691</v>
      </c>
      <c r="AA411" s="8">
        <f>(SUM(NewControlsFOM!AE$4:AE$55)-SUMIF(NewControlsFOM!$B$4:$B$55,"GR3",NewControlsFOM!AE$4:AE$55)-SUMIF(NewControlsFOM!$B$4:$B$55,"GR3",NewControlsFOM!AE$4:AE$55)-SUMIF(NewControlsFOM!$B$4:$B$55,"CR4",NewControlsFOM!AE$4:AE$55))/1000</f>
        <v>35808.368480884921</v>
      </c>
      <c r="AB411" s="8">
        <f>(SUM(NewControlsFOM!AF$4:AF$55)-SUMIF(NewControlsFOM!$B$4:$B$55,"GR3",NewControlsFOM!AF$4:AF$55)-SUMIF(NewControlsFOM!$B$4:$B$55,"GR3",NewControlsFOM!AF$4:AF$55)-SUMIF(NewControlsFOM!$B$4:$B$55,"CR4",NewControlsFOM!AF$4:AF$55))/1000</f>
        <v>36524.535850502609</v>
      </c>
      <c r="AC411" s="8">
        <f>(SUM(NewControlsFOM!AG$4:AG$55)-SUMIF(NewControlsFOM!$B$4:$B$55,"GR3",NewControlsFOM!AG$4:AG$55)-SUMIF(NewControlsFOM!$B$4:$B$55,"GR3",NewControlsFOM!AG$4:AG$55)-SUMIF(NewControlsFOM!$B$4:$B$55,"CR4",NewControlsFOM!AG$4:AG$55))/1000</f>
        <v>37255.026567512665</v>
      </c>
      <c r="AD411" s="8">
        <f>(SUM(NewControlsFOM!AH$4:AH$55)-SUMIF(NewControlsFOM!$B$4:$B$55,"GR3",NewControlsFOM!AH$4:AH$55)-SUMIF(NewControlsFOM!$B$4:$B$55,"GR3",NewControlsFOM!AH$4:AH$55)-SUMIF(NewControlsFOM!$B$4:$B$55,"CR4",NewControlsFOM!AH$4:AH$55))/1000</f>
        <v>38000.127098862926</v>
      </c>
      <c r="AE411" s="8">
        <f>(SUM(NewControlsFOM!AI$4:AI$55)-SUMIF(NewControlsFOM!$B$4:$B$55,"GR3",NewControlsFOM!AI$4:AI$55)-SUMIF(NewControlsFOM!$B$4:$B$55,"GR3",NewControlsFOM!AI$4:AI$55)-SUMIF(NewControlsFOM!$B$4:$B$55,"CR4",NewControlsFOM!AI$4:AI$55))/1000</f>
        <v>38760.12964084019</v>
      </c>
      <c r="AF411" s="8">
        <f>(SUM(NewControlsFOM!AJ$4:AJ$55)-SUMIF(NewControlsFOM!$B$4:$B$55,"GR3",NewControlsFOM!AJ$4:AJ$55)-SUMIF(NewControlsFOM!$B$4:$B$55,"GR3",NewControlsFOM!AJ$4:AJ$55)-SUMIF(NewControlsFOM!$B$4:$B$55,"CR4",NewControlsFOM!AJ$4:AJ$55))/1000</f>
        <v>39535.332233656998</v>
      </c>
      <c r="AG411" s="8">
        <f>(SUM(NewControlsFOM!AK$4:AK$55)-SUMIF(NewControlsFOM!$B$4:$B$55,"GR3",NewControlsFOM!AK$4:AK$55)-SUMIF(NewControlsFOM!$B$4:$B$55,"GR3",NewControlsFOM!AK$4:AK$55)-SUMIF(NewControlsFOM!$B$4:$B$55,"CR4",NewControlsFOM!AK$4:AK$55))/1000</f>
        <v>40326.03887833011</v>
      </c>
    </row>
    <row r="412" spans="2:71" x14ac:dyDescent="0.3">
      <c r="B412" s="24" t="str">
        <f t="shared" si="258"/>
        <v>Retire TY GR3 CR4 and CR6</v>
      </c>
      <c r="C412" s="23">
        <f t="shared" si="259"/>
        <v>235.21717784610425</v>
      </c>
      <c r="D412" s="8">
        <f>(SUM(NewControlsFOM!H$4:H$55)-SUMIF(NewControlsFOM!$B$4:$B$55,"GR3",NewControlsFOM!H$4:H$55)-SUMIF(NewControlsFOM!$B$4:$B$55,"GR3",NewControlsFOM!H$4:H$55)-SUMIF(NewControlsFOM!$B$4:$B$55,"CR4",NewControlsFOM!H$4:H$55)-SUMIF(NewControlsFOM!$B$4:$B$55,"CR6",NewControlsFOM!H$4:H$55))/1000</f>
        <v>0</v>
      </c>
      <c r="E412" s="8">
        <f>(SUM(NewControlsFOM!I$4:I$55)-SUMIF(NewControlsFOM!$B$4:$B$55,"GR3",NewControlsFOM!I$4:I$55)-SUMIF(NewControlsFOM!$B$4:$B$55,"GR3",NewControlsFOM!I$4:I$55)-SUMIF(NewControlsFOM!$B$4:$B$55,"CR4",NewControlsFOM!I$4:I$55)-SUMIF(NewControlsFOM!$B$4:$B$55,"CR6",NewControlsFOM!I$4:I$55))/1000</f>
        <v>8.0637199448008765</v>
      </c>
      <c r="F412" s="8">
        <f>(SUM(NewControlsFOM!J$4:J$55)-SUMIF(NewControlsFOM!$B$4:$B$55,"GR3",NewControlsFOM!J$4:J$55)-SUMIF(NewControlsFOM!$B$4:$B$55,"GR3",NewControlsFOM!J$4:J$55)-SUMIF(NewControlsFOM!$B$4:$B$55,"CR4",NewControlsFOM!J$4:J$55)-SUMIF(NewControlsFOM!$B$4:$B$55,"CR6",NewControlsFOM!J$4:J$55))/1000</f>
        <v>98.699932124362746</v>
      </c>
      <c r="G412" s="8">
        <f>(SUM(NewControlsFOM!K$4:K$55)-SUMIF(NewControlsFOM!$B$4:$B$55,"GR3",NewControlsFOM!K$4:K$55)-SUMIF(NewControlsFOM!$B$4:$B$55,"GR3",NewControlsFOM!K$4:K$55)-SUMIF(NewControlsFOM!$B$4:$B$55,"CR4",NewControlsFOM!K$4:K$55)-SUMIF(NewControlsFOM!$B$4:$B$55,"CR6",NewControlsFOM!K$4:K$55))/1000</f>
        <v>4448.9556582416462</v>
      </c>
      <c r="H412" s="8">
        <f>(SUM(NewControlsFOM!L$4:L$55)-SUMIF(NewControlsFOM!$B$4:$B$55,"GR3",NewControlsFOM!L$4:L$55)-SUMIF(NewControlsFOM!$B$4:$B$55,"GR3",NewControlsFOM!L$4:L$55)-SUMIF(NewControlsFOM!$B$4:$B$55,"CR4",NewControlsFOM!L$4:L$55)-SUMIF(NewControlsFOM!$B$4:$B$55,"CR6",NewControlsFOM!L$4:L$55))/1000</f>
        <v>11882.220298138744</v>
      </c>
      <c r="I412" s="8">
        <f>(SUM(NewControlsFOM!M$4:M$55)-SUMIF(NewControlsFOM!$B$4:$B$55,"GR3",NewControlsFOM!M$4:M$55)-SUMIF(NewControlsFOM!$B$4:$B$55,"GR3",NewControlsFOM!M$4:M$55)-SUMIF(NewControlsFOM!$B$4:$B$55,"CR4",NewControlsFOM!M$4:M$55)-SUMIF(NewControlsFOM!$B$4:$B$55,"CR6",NewControlsFOM!M$4:M$55))/1000</f>
        <v>19917.725102291464</v>
      </c>
      <c r="J412" s="8">
        <f>(SUM(NewControlsFOM!N$4:N$55)-SUMIF(NewControlsFOM!$B$4:$B$55,"GR3",NewControlsFOM!N$4:N$55)-SUMIF(NewControlsFOM!$B$4:$B$55,"GR3",NewControlsFOM!N$4:N$55)-SUMIF(NewControlsFOM!$B$4:$B$55,"CR4",NewControlsFOM!N$4:N$55)-SUMIF(NewControlsFOM!$B$4:$B$55,"CR6",NewControlsFOM!N$4:N$55))/1000</f>
        <v>20355.134789871274</v>
      </c>
      <c r="K412" s="8">
        <f>(SUM(NewControlsFOM!O$4:O$55)-SUMIF(NewControlsFOM!$B$4:$B$55,"GR3",NewControlsFOM!O$4:O$55)-SUMIF(NewControlsFOM!$B$4:$B$55,"GR3",NewControlsFOM!O$4:O$55)-SUMIF(NewControlsFOM!$B$4:$B$55,"CR4",NewControlsFOM!O$4:O$55)-SUMIF(NewControlsFOM!$B$4:$B$55,"CR6",NewControlsFOM!O$4:O$55))/1000</f>
        <v>20801.292671202707</v>
      </c>
      <c r="L412" s="8">
        <f>(SUM(NewControlsFOM!P$4:P$55)-SUMIF(NewControlsFOM!$B$4:$B$55,"GR3",NewControlsFOM!P$4:P$55)-SUMIF(NewControlsFOM!$B$4:$B$55,"GR3",NewControlsFOM!P$4:P$55)-SUMIF(NewControlsFOM!$B$4:$B$55,"CR4",NewControlsFOM!P$4:P$55)-SUMIF(NewControlsFOM!$B$4:$B$55,"CR6",NewControlsFOM!P$4:P$55))/1000</f>
        <v>21256.373710160755</v>
      </c>
      <c r="M412" s="8">
        <f>(SUM(NewControlsFOM!Q$4:Q$55)-SUMIF(NewControlsFOM!$B$4:$B$55,"GR3",NewControlsFOM!Q$4:Q$55)-SUMIF(NewControlsFOM!$B$4:$B$55,"GR3",NewControlsFOM!Q$4:Q$55)-SUMIF(NewControlsFOM!$B$4:$B$55,"CR4",NewControlsFOM!Q$4:Q$55)-SUMIF(NewControlsFOM!$B$4:$B$55,"CR6",NewControlsFOM!Q$4:Q$55))/1000</f>
        <v>21720.556369897975</v>
      </c>
      <c r="N412" s="8">
        <f>(SUM(NewControlsFOM!R$4:R$55)-SUMIF(NewControlsFOM!$B$4:$B$55,"GR3",NewControlsFOM!R$4:R$55)-SUMIF(NewControlsFOM!$B$4:$B$55,"GR3",NewControlsFOM!R$4:R$55)-SUMIF(NewControlsFOM!$B$4:$B$55,"CR4",NewControlsFOM!R$4:R$55)-SUMIF(NewControlsFOM!$B$4:$B$55,"CR6",NewControlsFOM!R$4:R$55))/1000</f>
        <v>22194.022682829931</v>
      </c>
      <c r="O412" s="8">
        <f>(SUM(NewControlsFOM!S$4:S$55)-SUMIF(NewControlsFOM!$B$4:$B$55,"GR3",NewControlsFOM!S$4:S$55)-SUMIF(NewControlsFOM!$B$4:$B$55,"GR3",NewControlsFOM!S$4:S$55)-SUMIF(NewControlsFOM!$B$4:$B$55,"CR4",NewControlsFOM!S$4:S$55)-SUMIF(NewControlsFOM!$B$4:$B$55,"CR6",NewControlsFOM!S$4:S$55))/1000</f>
        <v>22637.90313648653</v>
      </c>
      <c r="P412" s="8">
        <f>(SUM(NewControlsFOM!T$4:T$55)-SUMIF(NewControlsFOM!$B$4:$B$55,"GR3",NewControlsFOM!T$4:T$55)-SUMIF(NewControlsFOM!$B$4:$B$55,"GR3",NewControlsFOM!T$4:T$55)-SUMIF(NewControlsFOM!$B$4:$B$55,"CR4",NewControlsFOM!T$4:T$55)-SUMIF(NewControlsFOM!$B$4:$B$55,"CR6",NewControlsFOM!T$4:T$55))/1000</f>
        <v>23090.661199216262</v>
      </c>
      <c r="Q412" s="8">
        <f>(SUM(NewControlsFOM!U$4:U$55)-SUMIF(NewControlsFOM!$B$4:$B$55,"GR3",NewControlsFOM!U$4:U$55)-SUMIF(NewControlsFOM!$B$4:$B$55,"GR3",NewControlsFOM!U$4:U$55)-SUMIF(NewControlsFOM!$B$4:$B$55,"CR4",NewControlsFOM!U$4:U$55)-SUMIF(NewControlsFOM!$B$4:$B$55,"CR6",NewControlsFOM!U$4:U$55))/1000</f>
        <v>23552.474423200572</v>
      </c>
      <c r="R412" s="8">
        <f>(SUM(NewControlsFOM!V$4:V$55)-SUMIF(NewControlsFOM!$B$4:$B$55,"GR3",NewControlsFOM!V$4:V$55)-SUMIF(NewControlsFOM!$B$4:$B$55,"GR3",NewControlsFOM!V$4:V$55)-SUMIF(NewControlsFOM!$B$4:$B$55,"CR4",NewControlsFOM!V$4:V$55)-SUMIF(NewControlsFOM!$B$4:$B$55,"CR6",NewControlsFOM!V$4:V$55))/1000</f>
        <v>24023.523911664597</v>
      </c>
      <c r="S412" s="8">
        <f>(SUM(NewControlsFOM!W$4:W$55)-SUMIF(NewControlsFOM!$B$4:$B$55,"GR3",NewControlsFOM!W$4:W$55)-SUMIF(NewControlsFOM!$B$4:$B$55,"GR3",NewControlsFOM!W$4:W$55)-SUMIF(NewControlsFOM!$B$4:$B$55,"CR4",NewControlsFOM!W$4:W$55)-SUMIF(NewControlsFOM!$B$4:$B$55,"CR6",NewControlsFOM!W$4:W$55))/1000</f>
        <v>24503.994389897889</v>
      </c>
      <c r="T412" s="8">
        <f>(SUM(NewControlsFOM!X$4:X$55)-SUMIF(NewControlsFOM!$B$4:$B$55,"GR3",NewControlsFOM!X$4:X$55)-SUMIF(NewControlsFOM!$B$4:$B$55,"GR3",NewControlsFOM!X$4:X$55)-SUMIF(NewControlsFOM!$B$4:$B$55,"CR4",NewControlsFOM!X$4:X$55)-SUMIF(NewControlsFOM!$B$4:$B$55,"CR6",NewControlsFOM!X$4:X$55))/1000</f>
        <v>24994.07427769585</v>
      </c>
      <c r="U412" s="8">
        <f>(SUM(NewControlsFOM!Y$4:Y$55)-SUMIF(NewControlsFOM!$B$4:$B$55,"GR3",NewControlsFOM!Y$4:Y$55)-SUMIF(NewControlsFOM!$B$4:$B$55,"GR3",NewControlsFOM!Y$4:Y$55)-SUMIF(NewControlsFOM!$B$4:$B$55,"CR4",NewControlsFOM!Y$4:Y$55)-SUMIF(NewControlsFOM!$B$4:$B$55,"CR6",NewControlsFOM!Y$4:Y$55))/1000</f>
        <v>25493.95576324976</v>
      </c>
      <c r="V412" s="8">
        <f>(SUM(NewControlsFOM!Z$4:Z$55)-SUMIF(NewControlsFOM!$B$4:$B$55,"GR3",NewControlsFOM!Z$4:Z$55)-SUMIF(NewControlsFOM!$B$4:$B$55,"GR3",NewControlsFOM!Z$4:Z$55)-SUMIF(NewControlsFOM!$B$4:$B$55,"CR4",NewControlsFOM!Z$4:Z$55)-SUMIF(NewControlsFOM!$B$4:$B$55,"CR6",NewControlsFOM!Z$4:Z$55))/1000</f>
        <v>26003.834878514772</v>
      </c>
      <c r="W412" s="8">
        <f>(SUM(NewControlsFOM!AA$4:AA$55)-SUMIF(NewControlsFOM!$B$4:$B$55,"GR3",NewControlsFOM!AA$4:AA$55)-SUMIF(NewControlsFOM!$B$4:$B$55,"GR3",NewControlsFOM!AA$4:AA$55)-SUMIF(NewControlsFOM!$B$4:$B$55,"CR4",NewControlsFOM!AA$4:AA$55)-SUMIF(NewControlsFOM!$B$4:$B$55,"CR6",NewControlsFOM!AA$4:AA$55))/1000</f>
        <v>26523.911576085047</v>
      </c>
      <c r="X412" s="8">
        <f>(SUM(NewControlsFOM!AB$4:AB$55)-SUMIF(NewControlsFOM!$B$4:$B$55,"GR3",NewControlsFOM!AB$4:AB$55)-SUMIF(NewControlsFOM!$B$4:$B$55,"GR3",NewControlsFOM!AB$4:AB$55)-SUMIF(NewControlsFOM!$B$4:$B$55,"CR4",NewControlsFOM!AB$4:AB$55)-SUMIF(NewControlsFOM!$B$4:$B$55,"CR6",NewControlsFOM!AB$4:AB$55))/1000</f>
        <v>27054.38980760676</v>
      </c>
      <c r="Y412" s="8">
        <f>(SUM(NewControlsFOM!AC$4:AC$55)-SUMIF(NewControlsFOM!$B$4:$B$55,"GR3",NewControlsFOM!AC$4:AC$55)-SUMIF(NewControlsFOM!$B$4:$B$55,"GR3",NewControlsFOM!AC$4:AC$55)-SUMIF(NewControlsFOM!$B$4:$B$55,"CR4",NewControlsFOM!AC$4:AC$55)-SUMIF(NewControlsFOM!$B$4:$B$55,"CR6",NewControlsFOM!AC$4:AC$55))/1000</f>
        <v>27595.477603758896</v>
      </c>
      <c r="Z412" s="8">
        <f>(SUM(NewControlsFOM!AD$4:AD$55)-SUMIF(NewControlsFOM!$B$4:$B$55,"GR3",NewControlsFOM!AD$4:AD$55)-SUMIF(NewControlsFOM!$B$4:$B$55,"GR3",NewControlsFOM!AD$4:AD$55)-SUMIF(NewControlsFOM!$B$4:$B$55,"CR4",NewControlsFOM!AD$4:AD$55)-SUMIF(NewControlsFOM!$B$4:$B$55,"CR6",NewControlsFOM!AD$4:AD$55))/1000</f>
        <v>28147.387155834058</v>
      </c>
      <c r="AA412" s="8">
        <f>(SUM(NewControlsFOM!AE$4:AE$55)-SUMIF(NewControlsFOM!$B$4:$B$55,"GR3",NewControlsFOM!AE$4:AE$55)-SUMIF(NewControlsFOM!$B$4:$B$55,"GR3",NewControlsFOM!AE$4:AE$55)-SUMIF(NewControlsFOM!$B$4:$B$55,"CR4",NewControlsFOM!AE$4:AE$55)-SUMIF(NewControlsFOM!$B$4:$B$55,"CR6",NewControlsFOM!AE$4:AE$55))/1000</f>
        <v>28710.334898950754</v>
      </c>
      <c r="AB412" s="8">
        <f>(SUM(NewControlsFOM!AF$4:AF$55)-SUMIF(NewControlsFOM!$B$4:$B$55,"GR3",NewControlsFOM!AF$4:AF$55)-SUMIF(NewControlsFOM!$B$4:$B$55,"GR3",NewControlsFOM!AF$4:AF$55)-SUMIF(NewControlsFOM!$B$4:$B$55,"CR4",NewControlsFOM!AF$4:AF$55)-SUMIF(NewControlsFOM!$B$4:$B$55,"CR6",NewControlsFOM!AF$4:AF$55))/1000</f>
        <v>29284.541596929757</v>
      </c>
      <c r="AC412" s="8">
        <f>(SUM(NewControlsFOM!AG$4:AG$55)-SUMIF(NewControlsFOM!$B$4:$B$55,"GR3",NewControlsFOM!AG$4:AG$55)-SUMIF(NewControlsFOM!$B$4:$B$55,"GR3",NewControlsFOM!AG$4:AG$55)-SUMIF(NewControlsFOM!$B$4:$B$55,"CR4",NewControlsFOM!AG$4:AG$55)-SUMIF(NewControlsFOM!$B$4:$B$55,"CR6",NewControlsFOM!AG$4:AG$55))/1000</f>
        <v>29870.232428868352</v>
      </c>
      <c r="AD412" s="8">
        <f>(SUM(NewControlsFOM!AH$4:AH$55)-SUMIF(NewControlsFOM!$B$4:$B$55,"GR3",NewControlsFOM!AH$4:AH$55)-SUMIF(NewControlsFOM!$B$4:$B$55,"GR3",NewControlsFOM!AH$4:AH$55)-SUMIF(NewControlsFOM!$B$4:$B$55,"CR4",NewControlsFOM!AH$4:AH$55)-SUMIF(NewControlsFOM!$B$4:$B$55,"CR6",NewControlsFOM!AH$4:AH$55))/1000</f>
        <v>30467.637077445732</v>
      </c>
      <c r="AE412" s="8">
        <f>(SUM(NewControlsFOM!AI$4:AI$55)-SUMIF(NewControlsFOM!$B$4:$B$55,"GR3",NewControlsFOM!AI$4:AI$55)-SUMIF(NewControlsFOM!$B$4:$B$55,"GR3",NewControlsFOM!AI$4:AI$55)-SUMIF(NewControlsFOM!$B$4:$B$55,"CR4",NewControlsFOM!AI$4:AI$55)-SUMIF(NewControlsFOM!$B$4:$B$55,"CR6",NewControlsFOM!AI$4:AI$55))/1000</f>
        <v>31076.989818994647</v>
      </c>
      <c r="AF412" s="8">
        <f>(SUM(NewControlsFOM!AJ$4:AJ$55)-SUMIF(NewControlsFOM!$B$4:$B$55,"GR3",NewControlsFOM!AJ$4:AJ$55)-SUMIF(NewControlsFOM!$B$4:$B$55,"GR3",NewControlsFOM!AJ$4:AJ$55)-SUMIF(NewControlsFOM!$B$4:$B$55,"CR4",NewControlsFOM!AJ$4:AJ$55)-SUMIF(NewControlsFOM!$B$4:$B$55,"CR6",NewControlsFOM!AJ$4:AJ$55))/1000</f>
        <v>31698.529615374548</v>
      </c>
      <c r="AG412" s="8">
        <f>(SUM(NewControlsFOM!AK$4:AK$55)-SUMIF(NewControlsFOM!$B$4:$B$55,"GR3",NewControlsFOM!AK$4:AK$55)-SUMIF(NewControlsFOM!$B$4:$B$55,"GR3",NewControlsFOM!AK$4:AK$55)-SUMIF(NewControlsFOM!$B$4:$B$55,"CR4",NewControlsFOM!AK$4:AK$55)-SUMIF(NewControlsFOM!$B$4:$B$55,"CR6",NewControlsFOM!AK$4:AK$55))/1000</f>
        <v>32332.500207682013</v>
      </c>
    </row>
    <row r="413" spans="2:71" x14ac:dyDescent="0.3">
      <c r="B413" s="24" t="str">
        <f t="shared" si="258"/>
        <v>Retire TY GR3 CR4 CR6 and BR1-2</v>
      </c>
      <c r="C413" s="23">
        <f t="shared" si="259"/>
        <v>214.48068708636146</v>
      </c>
      <c r="D413" s="8">
        <f>(SUM(NewControlsFOM!H$4:H$55)-SUMIF(NewControlsFOM!$B$4:$B$55,"GR3",NewControlsFOM!H$4:H$55)-SUMIF(NewControlsFOM!$B$4:$B$55,"GR3",NewControlsFOM!H$4:H$55)-SUMIF(NewControlsFOM!$B$4:$B$55,"CR4",NewControlsFOM!H$4:H$55)-SUMIF(NewControlsFOM!$B$4:$B$55,"CR6",NewControlsFOM!H$4:H$55)-SUMIF(NewControlsFOM!$B$4:$B$55,"BR1",NewControlsFOM!H$4:H$55)-SUMIF(NewControlsFOM!$B$4:$B$55,"BR2",NewControlsFOM!H$4:H$55))/1000</f>
        <v>0</v>
      </c>
      <c r="E413" s="8">
        <f>(SUM(NewControlsFOM!I$4:I$55)-SUMIF(NewControlsFOM!$B$4:$B$55,"GR3",NewControlsFOM!I$4:I$55)-SUMIF(NewControlsFOM!$B$4:$B$55,"GR3",NewControlsFOM!I$4:I$55)-SUMIF(NewControlsFOM!$B$4:$B$55,"CR4",NewControlsFOM!I$4:I$55)-SUMIF(NewControlsFOM!$B$4:$B$55,"CR6",NewControlsFOM!I$4:I$55)-SUMIF(NewControlsFOM!$B$4:$B$55,"BR1",NewControlsFOM!I$4:I$55)-SUMIF(NewControlsFOM!$B$4:$B$55,"BR2",NewControlsFOM!I$4:I$55))/1000</f>
        <v>8.0637199448008765</v>
      </c>
      <c r="F413" s="8">
        <f>(SUM(NewControlsFOM!J$4:J$55)-SUMIF(NewControlsFOM!$B$4:$B$55,"GR3",NewControlsFOM!J$4:J$55)-SUMIF(NewControlsFOM!$B$4:$B$55,"GR3",NewControlsFOM!J$4:J$55)-SUMIF(NewControlsFOM!$B$4:$B$55,"CR4",NewControlsFOM!J$4:J$55)-SUMIF(NewControlsFOM!$B$4:$B$55,"CR6",NewControlsFOM!J$4:J$55)-SUMIF(NewControlsFOM!$B$4:$B$55,"BR1",NewControlsFOM!J$4:J$55)-SUMIF(NewControlsFOM!$B$4:$B$55,"BR2",NewControlsFOM!J$4:J$55))/1000</f>
        <v>98.699932124362746</v>
      </c>
      <c r="G413" s="8">
        <f>(SUM(NewControlsFOM!K$4:K$55)-SUMIF(NewControlsFOM!$B$4:$B$55,"GR3",NewControlsFOM!K$4:K$55)-SUMIF(NewControlsFOM!$B$4:$B$55,"GR3",NewControlsFOM!K$4:K$55)-SUMIF(NewControlsFOM!$B$4:$B$55,"CR4",NewControlsFOM!K$4:K$55)-SUMIF(NewControlsFOM!$B$4:$B$55,"CR6",NewControlsFOM!K$4:K$55)-SUMIF(NewControlsFOM!$B$4:$B$55,"BR1",NewControlsFOM!K$4:K$55)-SUMIF(NewControlsFOM!$B$4:$B$55,"BR2",NewControlsFOM!K$4:K$55))/1000</f>
        <v>2922.7260205136467</v>
      </c>
      <c r="H413" s="8">
        <f>(SUM(NewControlsFOM!L$4:L$55)-SUMIF(NewControlsFOM!$B$4:$B$55,"GR3",NewControlsFOM!L$4:L$55)-SUMIF(NewControlsFOM!$B$4:$B$55,"GR3",NewControlsFOM!L$4:L$55)-SUMIF(NewControlsFOM!$B$4:$B$55,"CR4",NewControlsFOM!L$4:L$55)-SUMIF(NewControlsFOM!$B$4:$B$55,"CR6",NewControlsFOM!L$4:L$55)-SUMIF(NewControlsFOM!$B$4:$B$55,"BR1",NewControlsFOM!L$4:L$55)-SUMIF(NewControlsFOM!$B$4:$B$55,"BR2",NewControlsFOM!L$4:L$55))/1000</f>
        <v>10268.244067656184</v>
      </c>
      <c r="I413" s="8">
        <f>(SUM(NewControlsFOM!M$4:M$55)-SUMIF(NewControlsFOM!$B$4:$B$55,"GR3",NewControlsFOM!M$4:M$55)-SUMIF(NewControlsFOM!$B$4:$B$55,"GR3",NewControlsFOM!M$4:M$55)-SUMIF(NewControlsFOM!$B$4:$B$55,"CR4",NewControlsFOM!M$4:M$55)-SUMIF(NewControlsFOM!$B$4:$B$55,"CR6",NewControlsFOM!M$4:M$55)-SUMIF(NewControlsFOM!$B$4:$B$55,"BR1",NewControlsFOM!M$4:M$55)-SUMIF(NewControlsFOM!$B$4:$B$55,"BR2",NewControlsFOM!M$4:M$55))/1000</f>
        <v>18271.469347199254</v>
      </c>
      <c r="J413" s="8">
        <f>(SUM(NewControlsFOM!N$4:N$55)-SUMIF(NewControlsFOM!$B$4:$B$55,"GR3",NewControlsFOM!N$4:N$55)-SUMIF(NewControlsFOM!$B$4:$B$55,"GR3",NewControlsFOM!N$4:N$55)-SUMIF(NewControlsFOM!$B$4:$B$55,"CR4",NewControlsFOM!N$4:N$55)-SUMIF(NewControlsFOM!$B$4:$B$55,"CR6",NewControlsFOM!N$4:N$55)-SUMIF(NewControlsFOM!$B$4:$B$55,"BR1",NewControlsFOM!N$4:N$55)-SUMIF(NewControlsFOM!$B$4:$B$55,"BR2",NewControlsFOM!N$4:N$55))/1000</f>
        <v>18675.95391967722</v>
      </c>
      <c r="K413" s="8">
        <f>(SUM(NewControlsFOM!O$4:O$55)-SUMIF(NewControlsFOM!$B$4:$B$55,"GR3",NewControlsFOM!O$4:O$55)-SUMIF(NewControlsFOM!$B$4:$B$55,"GR3",NewControlsFOM!O$4:O$55)-SUMIF(NewControlsFOM!$B$4:$B$55,"CR4",NewControlsFOM!O$4:O$55)-SUMIF(NewControlsFOM!$B$4:$B$55,"CR6",NewControlsFOM!O$4:O$55)-SUMIF(NewControlsFOM!$B$4:$B$55,"BR1",NewControlsFOM!O$4:O$55)-SUMIF(NewControlsFOM!$B$4:$B$55,"BR2",NewControlsFOM!O$4:O$55))/1000</f>
        <v>19088.528183604772</v>
      </c>
      <c r="L413" s="8">
        <f>(SUM(NewControlsFOM!P$4:P$55)-SUMIF(NewControlsFOM!$B$4:$B$55,"GR3",NewControlsFOM!P$4:P$55)-SUMIF(NewControlsFOM!$B$4:$B$55,"GR3",NewControlsFOM!P$4:P$55)-SUMIF(NewControlsFOM!$B$4:$B$55,"CR4",NewControlsFOM!P$4:P$55)-SUMIF(NewControlsFOM!$B$4:$B$55,"CR6",NewControlsFOM!P$4:P$55)-SUMIF(NewControlsFOM!$B$4:$B$55,"BR1",NewControlsFOM!P$4:P$55)-SUMIF(NewControlsFOM!$B$4:$B$55,"BR2",NewControlsFOM!P$4:P$55))/1000</f>
        <v>19509.353932810856</v>
      </c>
      <c r="M413" s="8">
        <f>(SUM(NewControlsFOM!Q$4:Q$55)-SUMIF(NewControlsFOM!$B$4:$B$55,"GR3",NewControlsFOM!Q$4:Q$55)-SUMIF(NewControlsFOM!$B$4:$B$55,"GR3",NewControlsFOM!Q$4:Q$55)-SUMIF(NewControlsFOM!$B$4:$B$55,"CR4",NewControlsFOM!Q$4:Q$55)-SUMIF(NewControlsFOM!$B$4:$B$55,"CR6",NewControlsFOM!Q$4:Q$55)-SUMIF(NewControlsFOM!$B$4:$B$55,"BR1",NewControlsFOM!Q$4:Q$55)-SUMIF(NewControlsFOM!$B$4:$B$55,"BR2",NewControlsFOM!Q$4:Q$55))/1000</f>
        <v>19938.596197001083</v>
      </c>
      <c r="N413" s="8">
        <f>(SUM(NewControlsFOM!R$4:R$55)-SUMIF(NewControlsFOM!$B$4:$B$55,"GR3",NewControlsFOM!R$4:R$55)-SUMIF(NewControlsFOM!$B$4:$B$55,"GR3",NewControlsFOM!R$4:R$55)-SUMIF(NewControlsFOM!$B$4:$B$55,"CR4",NewControlsFOM!R$4:R$55)-SUMIF(NewControlsFOM!$B$4:$B$55,"CR6",NewControlsFOM!R$4:R$55)-SUMIF(NewControlsFOM!$B$4:$B$55,"BR1",NewControlsFOM!R$4:R$55)-SUMIF(NewControlsFOM!$B$4:$B$55,"BR2",NewControlsFOM!R$4:R$55))/1000</f>
        <v>20376.423306475102</v>
      </c>
      <c r="O413" s="8">
        <f>(SUM(NewControlsFOM!S$4:S$55)-SUMIF(NewControlsFOM!$B$4:$B$55,"GR3",NewControlsFOM!S$4:S$55)-SUMIF(NewControlsFOM!$B$4:$B$55,"GR3",NewControlsFOM!S$4:S$55)-SUMIF(NewControlsFOM!$B$4:$B$55,"CR4",NewControlsFOM!S$4:S$55)-SUMIF(NewControlsFOM!$B$4:$B$55,"CR6",NewControlsFOM!S$4:S$55)-SUMIF(NewControlsFOM!$B$4:$B$55,"BR1",NewControlsFOM!S$4:S$55)-SUMIF(NewControlsFOM!$B$4:$B$55,"BR2",NewControlsFOM!S$4:S$55))/1000</f>
        <v>20783.951772604603</v>
      </c>
      <c r="P413" s="8">
        <f>(SUM(NewControlsFOM!T$4:T$55)-SUMIF(NewControlsFOM!$B$4:$B$55,"GR3",NewControlsFOM!T$4:T$55)-SUMIF(NewControlsFOM!$B$4:$B$55,"GR3",NewControlsFOM!T$4:T$55)-SUMIF(NewControlsFOM!$B$4:$B$55,"CR4",NewControlsFOM!T$4:T$55)-SUMIF(NewControlsFOM!$B$4:$B$55,"CR6",NewControlsFOM!T$4:T$55)-SUMIF(NewControlsFOM!$B$4:$B$55,"BR1",NewControlsFOM!T$4:T$55)-SUMIF(NewControlsFOM!$B$4:$B$55,"BR2",NewControlsFOM!T$4:T$55))/1000</f>
        <v>21199.630808056696</v>
      </c>
      <c r="Q413" s="8">
        <f>(SUM(NewControlsFOM!U$4:U$55)-SUMIF(NewControlsFOM!$B$4:$B$55,"GR3",NewControlsFOM!U$4:U$55)-SUMIF(NewControlsFOM!$B$4:$B$55,"GR3",NewControlsFOM!U$4:U$55)-SUMIF(NewControlsFOM!$B$4:$B$55,"CR4",NewControlsFOM!U$4:U$55)-SUMIF(NewControlsFOM!$B$4:$B$55,"CR6",NewControlsFOM!U$4:U$55)-SUMIF(NewControlsFOM!$B$4:$B$55,"BR1",NewControlsFOM!U$4:U$55)-SUMIF(NewControlsFOM!$B$4:$B$55,"BR2",NewControlsFOM!U$4:U$55))/1000</f>
        <v>21623.623424217818</v>
      </c>
      <c r="R413" s="8">
        <f>(SUM(NewControlsFOM!V$4:V$55)-SUMIF(NewControlsFOM!$B$4:$B$55,"GR3",NewControlsFOM!V$4:V$55)-SUMIF(NewControlsFOM!$B$4:$B$55,"GR3",NewControlsFOM!V$4:V$55)-SUMIF(NewControlsFOM!$B$4:$B$55,"CR4",NewControlsFOM!V$4:V$55)-SUMIF(NewControlsFOM!$B$4:$B$55,"CR6",NewControlsFOM!V$4:V$55)-SUMIF(NewControlsFOM!$B$4:$B$55,"BR1",NewControlsFOM!V$4:V$55)-SUMIF(NewControlsFOM!$B$4:$B$55,"BR2",NewControlsFOM!V$4:V$55))/1000</f>
        <v>22056.095892702186</v>
      </c>
      <c r="S413" s="8">
        <f>(SUM(NewControlsFOM!W$4:W$55)-SUMIF(NewControlsFOM!$B$4:$B$55,"GR3",NewControlsFOM!W$4:W$55)-SUMIF(NewControlsFOM!$B$4:$B$55,"GR3",NewControlsFOM!W$4:W$55)-SUMIF(NewControlsFOM!$B$4:$B$55,"CR4",NewControlsFOM!W$4:W$55)-SUMIF(NewControlsFOM!$B$4:$B$55,"CR6",NewControlsFOM!W$4:W$55)-SUMIF(NewControlsFOM!$B$4:$B$55,"BR1",NewControlsFOM!W$4:W$55)-SUMIF(NewControlsFOM!$B$4:$B$55,"BR2",NewControlsFOM!W$4:W$55))/1000</f>
        <v>22497.217810556231</v>
      </c>
      <c r="T413" s="8">
        <f>(SUM(NewControlsFOM!X$4:X$55)-SUMIF(NewControlsFOM!$B$4:$B$55,"GR3",NewControlsFOM!X$4:X$55)-SUMIF(NewControlsFOM!$B$4:$B$55,"GR3",NewControlsFOM!X$4:X$55)-SUMIF(NewControlsFOM!$B$4:$B$55,"CR4",NewControlsFOM!X$4:X$55)-SUMIF(NewControlsFOM!$B$4:$B$55,"CR6",NewControlsFOM!X$4:X$55)-SUMIF(NewControlsFOM!$B$4:$B$55,"BR1",NewControlsFOM!X$4:X$55)-SUMIF(NewControlsFOM!$B$4:$B$55,"BR2",NewControlsFOM!X$4:X$55))/1000</f>
        <v>22947.162166767353</v>
      </c>
      <c r="U413" s="8">
        <f>(SUM(NewControlsFOM!Y$4:Y$55)-SUMIF(NewControlsFOM!$B$4:$B$55,"GR3",NewControlsFOM!Y$4:Y$55)-SUMIF(NewControlsFOM!$B$4:$B$55,"GR3",NewControlsFOM!Y$4:Y$55)-SUMIF(NewControlsFOM!$B$4:$B$55,"CR4",NewControlsFOM!Y$4:Y$55)-SUMIF(NewControlsFOM!$B$4:$B$55,"CR6",NewControlsFOM!Y$4:Y$55)-SUMIF(NewControlsFOM!$B$4:$B$55,"BR1",NewControlsFOM!Y$4:Y$55)-SUMIF(NewControlsFOM!$B$4:$B$55,"BR2",NewControlsFOM!Y$4:Y$55))/1000</f>
        <v>23406.105410102697</v>
      </c>
      <c r="V413" s="8">
        <f>(SUM(NewControlsFOM!Z$4:Z$55)-SUMIF(NewControlsFOM!$B$4:$B$55,"GR3",NewControlsFOM!Z$4:Z$55)-SUMIF(NewControlsFOM!$B$4:$B$55,"GR3",NewControlsFOM!Z$4:Z$55)-SUMIF(NewControlsFOM!$B$4:$B$55,"CR4",NewControlsFOM!Z$4:Z$55)-SUMIF(NewControlsFOM!$B$4:$B$55,"CR6",NewControlsFOM!Z$4:Z$55)-SUMIF(NewControlsFOM!$B$4:$B$55,"BR1",NewControlsFOM!Z$4:Z$55)-SUMIF(NewControlsFOM!$B$4:$B$55,"BR2",NewControlsFOM!Z$4:Z$55))/1000</f>
        <v>23874.22751830476</v>
      </c>
      <c r="W413" s="8">
        <f>(SUM(NewControlsFOM!AA$4:AA$55)-SUMIF(NewControlsFOM!$B$4:$B$55,"GR3",NewControlsFOM!AA$4:AA$55)-SUMIF(NewControlsFOM!$B$4:$B$55,"GR3",NewControlsFOM!AA$4:AA$55)-SUMIF(NewControlsFOM!$B$4:$B$55,"CR4",NewControlsFOM!AA$4:AA$55)-SUMIF(NewControlsFOM!$B$4:$B$55,"CR6",NewControlsFOM!AA$4:AA$55)-SUMIF(NewControlsFOM!$B$4:$B$55,"BR1",NewControlsFOM!AA$4:AA$55)-SUMIF(NewControlsFOM!$B$4:$B$55,"BR2",NewControlsFOM!AA$4:AA$55))/1000</f>
        <v>24351.712068670844</v>
      </c>
      <c r="X413" s="8">
        <f>(SUM(NewControlsFOM!AB$4:AB$55)-SUMIF(NewControlsFOM!$B$4:$B$55,"GR3",NewControlsFOM!AB$4:AB$55)-SUMIF(NewControlsFOM!$B$4:$B$55,"GR3",NewControlsFOM!AB$4:AB$55)-SUMIF(NewControlsFOM!$B$4:$B$55,"CR4",NewControlsFOM!AB$4:AB$55)-SUMIF(NewControlsFOM!$B$4:$B$55,"CR6",NewControlsFOM!AB$4:AB$55)-SUMIF(NewControlsFOM!$B$4:$B$55,"BR1",NewControlsFOM!AB$4:AB$55)-SUMIF(NewControlsFOM!$B$4:$B$55,"BR2",NewControlsFOM!AB$4:AB$55))/1000</f>
        <v>24838.746310044269</v>
      </c>
      <c r="Y413" s="8">
        <f>(SUM(NewControlsFOM!AC$4:AC$55)-SUMIF(NewControlsFOM!$B$4:$B$55,"GR3",NewControlsFOM!AC$4:AC$55)-SUMIF(NewControlsFOM!$B$4:$B$55,"GR3",NewControlsFOM!AC$4:AC$55)-SUMIF(NewControlsFOM!$B$4:$B$55,"CR4",NewControlsFOM!AC$4:AC$55)-SUMIF(NewControlsFOM!$B$4:$B$55,"CR6",NewControlsFOM!AC$4:AC$55)-SUMIF(NewControlsFOM!$B$4:$B$55,"BR1",NewControlsFOM!AC$4:AC$55)-SUMIF(NewControlsFOM!$B$4:$B$55,"BR2",NewControlsFOM!AC$4:AC$55))/1000</f>
        <v>25335.521236245157</v>
      </c>
      <c r="Z413" s="8">
        <f>(SUM(NewControlsFOM!AD$4:AD$55)-SUMIF(NewControlsFOM!$B$4:$B$55,"GR3",NewControlsFOM!AD$4:AD$55)-SUMIF(NewControlsFOM!$B$4:$B$55,"GR3",NewControlsFOM!AD$4:AD$55)-SUMIF(NewControlsFOM!$B$4:$B$55,"CR4",NewControlsFOM!AD$4:AD$55)-SUMIF(NewControlsFOM!$B$4:$B$55,"CR6",NewControlsFOM!AD$4:AD$55)-SUMIF(NewControlsFOM!$B$4:$B$55,"BR1",NewControlsFOM!AD$4:AD$55)-SUMIF(NewControlsFOM!$B$4:$B$55,"BR2",NewControlsFOM!AD$4:AD$55))/1000</f>
        <v>25842.231660970039</v>
      </c>
      <c r="AA413" s="8">
        <f>(SUM(NewControlsFOM!AE$4:AE$55)-SUMIF(NewControlsFOM!$B$4:$B$55,"GR3",NewControlsFOM!AE$4:AE$55)-SUMIF(NewControlsFOM!$B$4:$B$55,"GR3",NewControlsFOM!AE$4:AE$55)-SUMIF(NewControlsFOM!$B$4:$B$55,"CR4",NewControlsFOM!AE$4:AE$55)-SUMIF(NewControlsFOM!$B$4:$B$55,"CR6",NewControlsFOM!AE$4:AE$55)-SUMIF(NewControlsFOM!$B$4:$B$55,"BR1",NewControlsFOM!AE$4:AE$55)-SUMIF(NewControlsFOM!$B$4:$B$55,"BR2",NewControlsFOM!AE$4:AE$55))/1000</f>
        <v>26359.076294189461</v>
      </c>
      <c r="AB413" s="8">
        <f>(SUM(NewControlsFOM!AF$4:AF$55)-SUMIF(NewControlsFOM!$B$4:$B$55,"GR3",NewControlsFOM!AF$4:AF$55)-SUMIF(NewControlsFOM!$B$4:$B$55,"GR3",NewControlsFOM!AF$4:AF$55)-SUMIF(NewControlsFOM!$B$4:$B$55,"CR4",NewControlsFOM!AF$4:AF$55)-SUMIF(NewControlsFOM!$B$4:$B$55,"CR6",NewControlsFOM!AF$4:AF$55)-SUMIF(NewControlsFOM!$B$4:$B$55,"BR1",NewControlsFOM!AF$4:AF$55)-SUMIF(NewControlsFOM!$B$4:$B$55,"BR2",NewControlsFOM!AF$4:AF$55))/1000</f>
        <v>26886.257820073239</v>
      </c>
      <c r="AC413" s="8">
        <f>(SUM(NewControlsFOM!AG$4:AG$55)-SUMIF(NewControlsFOM!$B$4:$B$55,"GR3",NewControlsFOM!AG$4:AG$55)-SUMIF(NewControlsFOM!$B$4:$B$55,"GR3",NewControlsFOM!AG$4:AG$55)-SUMIF(NewControlsFOM!$B$4:$B$55,"CR4",NewControlsFOM!AG$4:AG$55)-SUMIF(NewControlsFOM!$B$4:$B$55,"CR6",NewControlsFOM!AG$4:AG$55)-SUMIF(NewControlsFOM!$B$4:$B$55,"BR1",NewControlsFOM!AG$4:AG$55)-SUMIF(NewControlsFOM!$B$4:$B$55,"BR2",NewControlsFOM!AG$4:AG$55))/1000</f>
        <v>27423.982976474701</v>
      </c>
      <c r="AD413" s="8">
        <f>(SUM(NewControlsFOM!AH$4:AH$55)-SUMIF(NewControlsFOM!$B$4:$B$55,"GR3",NewControlsFOM!AH$4:AH$55)-SUMIF(NewControlsFOM!$B$4:$B$55,"GR3",NewControlsFOM!AH$4:AH$55)-SUMIF(NewControlsFOM!$B$4:$B$55,"CR4",NewControlsFOM!AH$4:AH$55)-SUMIF(NewControlsFOM!$B$4:$B$55,"CR6",NewControlsFOM!AH$4:AH$55)-SUMIF(NewControlsFOM!$B$4:$B$55,"BR1",NewControlsFOM!AH$4:AH$55)-SUMIF(NewControlsFOM!$B$4:$B$55,"BR2",NewControlsFOM!AH$4:AH$55))/1000</f>
        <v>27972.462636004206</v>
      </c>
      <c r="AE413" s="8">
        <f>(SUM(NewControlsFOM!AI$4:AI$55)-SUMIF(NewControlsFOM!$B$4:$B$55,"GR3",NewControlsFOM!AI$4:AI$55)-SUMIF(NewControlsFOM!$B$4:$B$55,"GR3",NewControlsFOM!AI$4:AI$55)-SUMIF(NewControlsFOM!$B$4:$B$55,"CR4",NewControlsFOM!AI$4:AI$55)-SUMIF(NewControlsFOM!$B$4:$B$55,"CR6",NewControlsFOM!AI$4:AI$55)-SUMIF(NewControlsFOM!$B$4:$B$55,"BR1",NewControlsFOM!AI$4:AI$55)-SUMIF(NewControlsFOM!$B$4:$B$55,"BR2",NewControlsFOM!AI$4:AI$55))/1000</f>
        <v>28531.911888724295</v>
      </c>
      <c r="AF413" s="8">
        <f>(SUM(NewControlsFOM!AJ$4:AJ$55)-SUMIF(NewControlsFOM!$B$4:$B$55,"GR3",NewControlsFOM!AJ$4:AJ$55)-SUMIF(NewControlsFOM!$B$4:$B$55,"GR3",NewControlsFOM!AJ$4:AJ$55)-SUMIF(NewControlsFOM!$B$4:$B$55,"CR4",NewControlsFOM!AJ$4:AJ$55)-SUMIF(NewControlsFOM!$B$4:$B$55,"CR6",NewControlsFOM!AJ$4:AJ$55)-SUMIF(NewControlsFOM!$B$4:$B$55,"BR1",NewControlsFOM!AJ$4:AJ$55)-SUMIF(NewControlsFOM!$B$4:$B$55,"BR2",NewControlsFOM!AJ$4:AJ$55))/1000</f>
        <v>29102.550126498783</v>
      </c>
      <c r="AG413" s="8">
        <f>(SUM(NewControlsFOM!AK$4:AK$55)-SUMIF(NewControlsFOM!$B$4:$B$55,"GR3",NewControlsFOM!AK$4:AK$55)-SUMIF(NewControlsFOM!$B$4:$B$55,"GR3",NewControlsFOM!AK$4:AK$55)-SUMIF(NewControlsFOM!$B$4:$B$55,"CR4",NewControlsFOM!AK$4:AK$55)-SUMIF(NewControlsFOM!$B$4:$B$55,"CR6",NewControlsFOM!AK$4:AK$55)-SUMIF(NewControlsFOM!$B$4:$B$55,"BR1",NewControlsFOM!AK$4:AK$55)-SUMIF(NewControlsFOM!$B$4:$B$55,"BR2",NewControlsFOM!AK$4:AK$55))/1000</f>
        <v>29684.601129028735</v>
      </c>
    </row>
    <row r="414" spans="2:71" x14ac:dyDescent="0.3">
      <c r="B414" s="24" t="str">
        <f t="shared" si="258"/>
        <v>Retire TY GR3 and CR</v>
      </c>
      <c r="C414" s="23">
        <f t="shared" si="259"/>
        <v>190.39595510316127</v>
      </c>
      <c r="D414" s="8">
        <f>(SUM(NewControlsFOM!H$4:H$55)-SUMIF(NewControlsFOM!$B$4:$B$55,"GR3",NewControlsFOM!H$4:H$55)-SUMIF(NewControlsFOM!$B$4:$B$55,"GR3",NewControlsFOM!H$4:H$55)-SUMIF(NewControlsFOM!$A$4:$A$55,"CR",NewControlsFOM!H$4:H$55))/1000</f>
        <v>0</v>
      </c>
      <c r="E414" s="8">
        <f>(SUM(NewControlsFOM!I$4:I$55)-SUMIF(NewControlsFOM!$B$4:$B$55,"GR3",NewControlsFOM!I$4:I$55)-SUMIF(NewControlsFOM!$B$4:$B$55,"GR3",NewControlsFOM!I$4:I$55)-SUMIF(NewControlsFOM!$A$4:$A$55,"CR",NewControlsFOM!I$4:I$55))/1000</f>
        <v>8.0637199448008765</v>
      </c>
      <c r="F414" s="8">
        <f>(SUM(NewControlsFOM!J$4:J$55)-SUMIF(NewControlsFOM!$B$4:$B$55,"GR3",NewControlsFOM!J$4:J$55)-SUMIF(NewControlsFOM!$B$4:$B$55,"GR3",NewControlsFOM!J$4:J$55)-SUMIF(NewControlsFOM!$A$4:$A$55,"CR",NewControlsFOM!J$4:J$55))/1000</f>
        <v>98.699932124362746</v>
      </c>
      <c r="G414" s="8">
        <f>(SUM(NewControlsFOM!K$4:K$55)-SUMIF(NewControlsFOM!$B$4:$B$55,"GR3",NewControlsFOM!K$4:K$55)-SUMIF(NewControlsFOM!$B$4:$B$55,"GR3",NewControlsFOM!K$4:K$55)-SUMIF(NewControlsFOM!$A$4:$A$55,"CR",NewControlsFOM!K$4:K$55))/1000</f>
        <v>4448.9556582416462</v>
      </c>
      <c r="H414" s="8">
        <f>(SUM(NewControlsFOM!L$4:L$55)-SUMIF(NewControlsFOM!$B$4:$B$55,"GR3",NewControlsFOM!L$4:L$55)-SUMIF(NewControlsFOM!$B$4:$B$55,"GR3",NewControlsFOM!L$4:L$55)-SUMIF(NewControlsFOM!$A$4:$A$55,"CR",NewControlsFOM!L$4:L$55))/1000</f>
        <v>11882.220298138744</v>
      </c>
      <c r="I414" s="8">
        <f>(SUM(NewControlsFOM!M$4:M$55)-SUMIF(NewControlsFOM!$B$4:$B$55,"GR3",NewControlsFOM!M$4:M$55)-SUMIF(NewControlsFOM!$B$4:$B$55,"GR3",NewControlsFOM!M$4:M$55)-SUMIF(NewControlsFOM!$A$4:$A$55,"CR",NewControlsFOM!M$4:M$55))/1000</f>
        <v>15871.423529875909</v>
      </c>
      <c r="J414" s="8">
        <f>(SUM(NewControlsFOM!N$4:N$55)-SUMIF(NewControlsFOM!$B$4:$B$55,"GR3",NewControlsFOM!N$4:N$55)-SUMIF(NewControlsFOM!$B$4:$B$55,"GR3",NewControlsFOM!N$4:N$55)-SUMIF(NewControlsFOM!$A$4:$A$55,"CR",NewControlsFOM!N$4:N$55))/1000</f>
        <v>16227.907186007416</v>
      </c>
      <c r="K414" s="8">
        <f>(SUM(NewControlsFOM!O$4:O$55)-SUMIF(NewControlsFOM!$B$4:$B$55,"GR3",NewControlsFOM!O$4:O$55)-SUMIF(NewControlsFOM!$B$4:$B$55,"GR3",NewControlsFOM!O$4:O$55)-SUMIF(NewControlsFOM!$A$4:$A$55,"CR",NewControlsFOM!O$4:O$55))/1000</f>
        <v>16591.520515261567</v>
      </c>
      <c r="L414" s="8">
        <f>(SUM(NewControlsFOM!P$4:P$55)-SUMIF(NewControlsFOM!$B$4:$B$55,"GR3",NewControlsFOM!P$4:P$55)-SUMIF(NewControlsFOM!$B$4:$B$55,"GR3",NewControlsFOM!P$4:P$55)-SUMIF(NewControlsFOM!$A$4:$A$55,"CR",NewControlsFOM!P$4:P$55))/1000</f>
        <v>16962.406111100794</v>
      </c>
      <c r="M414" s="8">
        <f>(SUM(NewControlsFOM!Q$4:Q$55)-SUMIF(NewControlsFOM!$B$4:$B$55,"GR3",NewControlsFOM!Q$4:Q$55)-SUMIF(NewControlsFOM!$B$4:$B$55,"GR3",NewControlsFOM!Q$4:Q$55)-SUMIF(NewControlsFOM!$A$4:$A$55,"CR",NewControlsFOM!Q$4:Q$55))/1000</f>
        <v>17340.709418856815</v>
      </c>
      <c r="N414" s="8">
        <f>(SUM(NewControlsFOM!R$4:R$55)-SUMIF(NewControlsFOM!$B$4:$B$55,"GR3",NewControlsFOM!R$4:R$55)-SUMIF(NewControlsFOM!$B$4:$B$55,"GR3",NewControlsFOM!R$4:R$55)-SUMIF(NewControlsFOM!$A$4:$A$55,"CR",NewControlsFOM!R$4:R$55))/1000</f>
        <v>17726.578792767948</v>
      </c>
      <c r="O414" s="8">
        <f>(SUM(NewControlsFOM!S$4:S$55)-SUMIF(NewControlsFOM!$B$4:$B$55,"GR3",NewControlsFOM!S$4:S$55)-SUMIF(NewControlsFOM!$B$4:$B$55,"GR3",NewControlsFOM!S$4:S$55)-SUMIF(NewControlsFOM!$A$4:$A$55,"CR",NewControlsFOM!S$4:S$55))/1000</f>
        <v>18081.110368623307</v>
      </c>
      <c r="P414" s="8">
        <f>(SUM(NewControlsFOM!T$4:T$55)-SUMIF(NewControlsFOM!$B$4:$B$55,"GR3",NewControlsFOM!T$4:T$55)-SUMIF(NewControlsFOM!$B$4:$B$55,"GR3",NewControlsFOM!T$4:T$55)-SUMIF(NewControlsFOM!$A$4:$A$55,"CR",NewControlsFOM!T$4:T$55))/1000</f>
        <v>18442.732575995768</v>
      </c>
      <c r="Q414" s="8">
        <f>(SUM(NewControlsFOM!U$4:U$55)-SUMIF(NewControlsFOM!$B$4:$B$55,"GR3",NewControlsFOM!U$4:U$55)-SUMIF(NewControlsFOM!$B$4:$B$55,"GR3",NewControlsFOM!U$4:U$55)-SUMIF(NewControlsFOM!$A$4:$A$55,"CR",NewControlsFOM!U$4:U$55))/1000</f>
        <v>18811.587227515676</v>
      </c>
      <c r="R414" s="8">
        <f>(SUM(NewControlsFOM!V$4:V$55)-SUMIF(NewControlsFOM!$B$4:$B$55,"GR3",NewControlsFOM!V$4:V$55)-SUMIF(NewControlsFOM!$B$4:$B$55,"GR3",NewControlsFOM!V$4:V$55)-SUMIF(NewControlsFOM!$A$4:$A$55,"CR",NewControlsFOM!V$4:V$55))/1000</f>
        <v>19187.818972066005</v>
      </c>
      <c r="S414" s="8">
        <f>(SUM(NewControlsFOM!W$4:W$55)-SUMIF(NewControlsFOM!$B$4:$B$55,"GR3",NewControlsFOM!W$4:W$55)-SUMIF(NewControlsFOM!$B$4:$B$55,"GR3",NewControlsFOM!W$4:W$55)-SUMIF(NewControlsFOM!$A$4:$A$55,"CR",NewControlsFOM!W$4:W$55))/1000</f>
        <v>19571.575351507319</v>
      </c>
      <c r="T414" s="8">
        <f>(SUM(NewControlsFOM!X$4:X$55)-SUMIF(NewControlsFOM!$B$4:$B$55,"GR3",NewControlsFOM!X$4:X$55)-SUMIF(NewControlsFOM!$B$4:$B$55,"GR3",NewControlsFOM!X$4:X$55)-SUMIF(NewControlsFOM!$A$4:$A$55,"CR",NewControlsFOM!X$4:X$55))/1000</f>
        <v>19963.006858537468</v>
      </c>
      <c r="U414" s="8">
        <f>(SUM(NewControlsFOM!Y$4:Y$55)-SUMIF(NewControlsFOM!$B$4:$B$55,"GR3",NewControlsFOM!Y$4:Y$55)-SUMIF(NewControlsFOM!$B$4:$B$55,"GR3",NewControlsFOM!Y$4:Y$55)-SUMIF(NewControlsFOM!$A$4:$A$55,"CR",NewControlsFOM!Y$4:Y$55))/1000</f>
        <v>20362.266995708207</v>
      </c>
      <c r="V414" s="8">
        <f>(SUM(NewControlsFOM!Z$4:Z$55)-SUMIF(NewControlsFOM!$B$4:$B$55,"GR3",NewControlsFOM!Z$4:Z$55)-SUMIF(NewControlsFOM!$B$4:$B$55,"GR3",NewControlsFOM!Z$4:Z$55)-SUMIF(NewControlsFOM!$A$4:$A$55,"CR",NewControlsFOM!Z$4:Z$55))/1000</f>
        <v>20769.512335622385</v>
      </c>
      <c r="W414" s="8">
        <f>(SUM(NewControlsFOM!AA$4:AA$55)-SUMIF(NewControlsFOM!$B$4:$B$55,"GR3",NewControlsFOM!AA$4:AA$55)-SUMIF(NewControlsFOM!$B$4:$B$55,"GR3",NewControlsFOM!AA$4:AA$55)-SUMIF(NewControlsFOM!$A$4:$A$55,"CR",NewControlsFOM!AA$4:AA$55))/1000</f>
        <v>21184.902582334817</v>
      </c>
      <c r="X414" s="8">
        <f>(SUM(NewControlsFOM!AB$4:AB$55)-SUMIF(NewControlsFOM!$B$4:$B$55,"GR3",NewControlsFOM!AB$4:AB$55)-SUMIF(NewControlsFOM!$B$4:$B$55,"GR3",NewControlsFOM!AB$4:AB$55)-SUMIF(NewControlsFOM!$A$4:$A$55,"CR",NewControlsFOM!AB$4:AB$55))/1000</f>
        <v>21608.600633981536</v>
      </c>
      <c r="Y414" s="8">
        <f>(SUM(NewControlsFOM!AC$4:AC$55)-SUMIF(NewControlsFOM!$B$4:$B$55,"GR3",NewControlsFOM!AC$4:AC$55)-SUMIF(NewControlsFOM!$B$4:$B$55,"GR3",NewControlsFOM!AC$4:AC$55)-SUMIF(NewControlsFOM!$A$4:$A$55,"CR",NewControlsFOM!AC$4:AC$55))/1000</f>
        <v>22040.772646661164</v>
      </c>
      <c r="Z414" s="8">
        <f>(SUM(NewControlsFOM!AD$4:AD$55)-SUMIF(NewControlsFOM!$B$4:$B$55,"GR3",NewControlsFOM!AD$4:AD$55)-SUMIF(NewControlsFOM!$B$4:$B$55,"GR3",NewControlsFOM!AD$4:AD$55)-SUMIF(NewControlsFOM!$A$4:$A$55,"CR",NewControlsFOM!AD$4:AD$55))/1000</f>
        <v>22481.588099594366</v>
      </c>
      <c r="AA414" s="8">
        <f>(SUM(NewControlsFOM!AE$4:AE$55)-SUMIF(NewControlsFOM!$B$4:$B$55,"GR3",NewControlsFOM!AE$4:AE$55)-SUMIF(NewControlsFOM!$B$4:$B$55,"GR3",NewControlsFOM!AE$4:AE$55)-SUMIF(NewControlsFOM!$A$4:$A$55,"CR",NewControlsFOM!AE$4:AE$55))/1000</f>
        <v>22931.219861586273</v>
      </c>
      <c r="AB414" s="8">
        <f>(SUM(NewControlsFOM!AF$4:AF$55)-SUMIF(NewControlsFOM!$B$4:$B$55,"GR3",NewControlsFOM!AF$4:AF$55)-SUMIF(NewControlsFOM!$B$4:$B$55,"GR3",NewControlsFOM!AF$4:AF$55)-SUMIF(NewControlsFOM!$A$4:$A$55,"CR",NewControlsFOM!AF$4:AF$55))/1000</f>
        <v>23389.844258817982</v>
      </c>
      <c r="AC414" s="8">
        <f>(SUM(NewControlsFOM!AG$4:AG$55)-SUMIF(NewControlsFOM!$B$4:$B$55,"GR3",NewControlsFOM!AG$4:AG$55)-SUMIF(NewControlsFOM!$B$4:$B$55,"GR3",NewControlsFOM!AG$4:AG$55)-SUMIF(NewControlsFOM!$A$4:$A$55,"CR",NewControlsFOM!AG$4:AG$55))/1000</f>
        <v>23857.641143994348</v>
      </c>
      <c r="AD414" s="8">
        <f>(SUM(NewControlsFOM!AH$4:AH$55)-SUMIF(NewControlsFOM!$B$4:$B$55,"GR3",NewControlsFOM!AH$4:AH$55)-SUMIF(NewControlsFOM!$B$4:$B$55,"GR3",NewControlsFOM!AH$4:AH$55)-SUMIF(NewControlsFOM!$A$4:$A$55,"CR",NewControlsFOM!AH$4:AH$55))/1000</f>
        <v>24334.793966874237</v>
      </c>
      <c r="AE414" s="8">
        <f>(SUM(NewControlsFOM!AI$4:AI$55)-SUMIF(NewControlsFOM!$B$4:$B$55,"GR3",NewControlsFOM!AI$4:AI$55)-SUMIF(NewControlsFOM!$B$4:$B$55,"GR3",NewControlsFOM!AI$4:AI$55)-SUMIF(NewControlsFOM!$A$4:$A$55,"CR",NewControlsFOM!AI$4:AI$55))/1000</f>
        <v>24821.489846211727</v>
      </c>
      <c r="AF414" s="8">
        <f>(SUM(NewControlsFOM!AJ$4:AJ$55)-SUMIF(NewControlsFOM!$B$4:$B$55,"GR3",NewControlsFOM!AJ$4:AJ$55)-SUMIF(NewControlsFOM!$B$4:$B$55,"GR3",NewControlsFOM!AJ$4:AJ$55)-SUMIF(NewControlsFOM!$A$4:$A$55,"CR",NewControlsFOM!AJ$4:AJ$55))/1000</f>
        <v>25317.919643135971</v>
      </c>
      <c r="AG414" s="8">
        <f>(SUM(NewControlsFOM!AK$4:AK$55)-SUMIF(NewControlsFOM!$B$4:$B$55,"GR3",NewControlsFOM!AK$4:AK$55)-SUMIF(NewControlsFOM!$B$4:$B$55,"GR3",NewControlsFOM!AK$4:AK$55)-SUMIF(NewControlsFOM!$A$4:$A$55,"CR",NewControlsFOM!AK$4:AK$55))/1000</f>
        <v>25824.278035998665</v>
      </c>
    </row>
    <row r="415" spans="2:71" x14ac:dyDescent="0.3">
      <c r="B415" s="24" t="str">
        <f t="shared" si="258"/>
        <v>Retire TY GR3 CR and GH3</v>
      </c>
      <c r="C415" s="23">
        <f t="shared" si="259"/>
        <v>175.14952194307173</v>
      </c>
      <c r="D415" s="8">
        <f>(SUM(NewControlsFOM!H$4:H$55)-SUMIF(NewControlsFOM!$B$4:$B$55,"GR3",NewControlsFOM!H$4:H$55)-SUMIF(NewControlsFOM!$B$4:$B$55,"GR3",NewControlsFOM!H$4:H$55)-SUMIF(NewControlsFOM!$A$4:$A$55,"CR",NewControlsFOM!H$4:H$55)-SUMIF(NewControlsFOM!$B$4:$B$55,"GH3",NewControlsFOM!H$4:H$55))/1000</f>
        <v>0</v>
      </c>
      <c r="E415" s="8">
        <f>(SUM(NewControlsFOM!I$4:I$55)-SUMIF(NewControlsFOM!$B$4:$B$55,"GR3",NewControlsFOM!I$4:I$55)-SUMIF(NewControlsFOM!$B$4:$B$55,"GR3",NewControlsFOM!I$4:I$55)-SUMIF(NewControlsFOM!$A$4:$A$55,"CR",NewControlsFOM!I$4:I$55)-SUMIF(NewControlsFOM!$B$4:$B$55,"GH3",NewControlsFOM!I$4:I$55))/1000</f>
        <v>8.0637199448008765</v>
      </c>
      <c r="F415" s="8">
        <f>(SUM(NewControlsFOM!J$4:J$55)-SUMIF(NewControlsFOM!$B$4:$B$55,"GR3",NewControlsFOM!J$4:J$55)-SUMIF(NewControlsFOM!$B$4:$B$55,"GR3",NewControlsFOM!J$4:J$55)-SUMIF(NewControlsFOM!$A$4:$A$55,"CR",NewControlsFOM!J$4:J$55)-SUMIF(NewControlsFOM!$B$4:$B$55,"GH3",NewControlsFOM!J$4:J$55))/1000</f>
        <v>98.699932124362746</v>
      </c>
      <c r="G415" s="8">
        <f>(SUM(NewControlsFOM!K$4:K$55)-SUMIF(NewControlsFOM!$B$4:$B$55,"GR3",NewControlsFOM!K$4:K$55)-SUMIF(NewControlsFOM!$B$4:$B$55,"GR3",NewControlsFOM!K$4:K$55)-SUMIF(NewControlsFOM!$A$4:$A$55,"CR",NewControlsFOM!K$4:K$55)-SUMIF(NewControlsFOM!$B$4:$B$55,"GH3",NewControlsFOM!K$4:K$55))/1000</f>
        <v>4448.9556582416462</v>
      </c>
      <c r="H415" s="8">
        <f>(SUM(NewControlsFOM!L$4:L$55)-SUMIF(NewControlsFOM!$B$4:$B$55,"GR3",NewControlsFOM!L$4:L$55)-SUMIF(NewControlsFOM!$B$4:$B$55,"GR3",NewControlsFOM!L$4:L$55)-SUMIF(NewControlsFOM!$A$4:$A$55,"CR",NewControlsFOM!L$4:L$55)-SUMIF(NewControlsFOM!$B$4:$B$55,"GH3",NewControlsFOM!L$4:L$55))/1000</f>
        <v>11229.784313698743</v>
      </c>
      <c r="I415" s="8">
        <f>(SUM(NewControlsFOM!M$4:M$55)-SUMIF(NewControlsFOM!$B$4:$B$55,"GR3",NewControlsFOM!M$4:M$55)-SUMIF(NewControlsFOM!$B$4:$B$55,"GR3",NewControlsFOM!M$4:M$55)-SUMIF(NewControlsFOM!$A$4:$A$55,"CR",NewControlsFOM!M$4:M$55)-SUMIF(NewControlsFOM!$B$4:$B$55,"GH3",NewControlsFOM!M$4:M$55))/1000</f>
        <v>14540.454121618308</v>
      </c>
      <c r="J415" s="8">
        <f>(SUM(NewControlsFOM!N$4:N$55)-SUMIF(NewControlsFOM!$B$4:$B$55,"GR3",NewControlsFOM!N$4:N$55)-SUMIF(NewControlsFOM!$B$4:$B$55,"GR3",NewControlsFOM!N$4:N$55)-SUMIF(NewControlsFOM!$A$4:$A$55,"CR",NewControlsFOM!N$4:N$55)-SUMIF(NewControlsFOM!$B$4:$B$55,"GH3",NewControlsFOM!N$4:N$55))/1000</f>
        <v>14870.318389584665</v>
      </c>
      <c r="K415" s="8">
        <f>(SUM(NewControlsFOM!O$4:O$55)-SUMIF(NewControlsFOM!$B$4:$B$55,"GR3",NewControlsFOM!O$4:O$55)-SUMIF(NewControlsFOM!$B$4:$B$55,"GR3",NewControlsFOM!O$4:O$55)-SUMIF(NewControlsFOM!$A$4:$A$55,"CR",NewControlsFOM!O$4:O$55)-SUMIF(NewControlsFOM!$B$4:$B$55,"GH3",NewControlsFOM!O$4:O$55))/1000</f>
        <v>15206.779942910362</v>
      </c>
      <c r="L415" s="8">
        <f>(SUM(NewControlsFOM!P$4:P$55)-SUMIF(NewControlsFOM!$B$4:$B$55,"GR3",NewControlsFOM!P$4:P$55)-SUMIF(NewControlsFOM!$B$4:$B$55,"GR3",NewControlsFOM!P$4:P$55)-SUMIF(NewControlsFOM!$A$4:$A$55,"CR",NewControlsFOM!P$4:P$55)-SUMIF(NewControlsFOM!$B$4:$B$55,"GH3",NewControlsFOM!P$4:P$55))/1000</f>
        <v>15549.970727302563</v>
      </c>
      <c r="M415" s="8">
        <f>(SUM(NewControlsFOM!Q$4:Q$55)-SUMIF(NewControlsFOM!$B$4:$B$55,"GR3",NewControlsFOM!Q$4:Q$55)-SUMIF(NewControlsFOM!$B$4:$B$55,"GR3",NewControlsFOM!Q$4:Q$55)-SUMIF(NewControlsFOM!$A$4:$A$55,"CR",NewControlsFOM!Q$4:Q$55)-SUMIF(NewControlsFOM!$B$4:$B$55,"GH3",NewControlsFOM!Q$4:Q$55))/1000</f>
        <v>15900.025327382618</v>
      </c>
      <c r="N415" s="8">
        <f>(SUM(NewControlsFOM!R$4:R$55)-SUMIF(NewControlsFOM!$B$4:$B$55,"GR3",NewControlsFOM!R$4:R$55)-SUMIF(NewControlsFOM!$B$4:$B$55,"GR3",NewControlsFOM!R$4:R$55)-SUMIF(NewControlsFOM!$A$4:$A$55,"CR",NewControlsFOM!R$4:R$55)-SUMIF(NewControlsFOM!$B$4:$B$55,"GH3",NewControlsFOM!R$4:R$55))/1000</f>
        <v>16257.081019464269</v>
      </c>
      <c r="O415" s="8">
        <f>(SUM(NewControlsFOM!S$4:S$55)-SUMIF(NewControlsFOM!$B$4:$B$55,"GR3",NewControlsFOM!S$4:S$55)-SUMIF(NewControlsFOM!$B$4:$B$55,"GR3",NewControlsFOM!S$4:S$55)-SUMIF(NewControlsFOM!$A$4:$A$55,"CR",NewControlsFOM!S$4:S$55)-SUMIF(NewControlsFOM!$B$4:$B$55,"GH3",NewControlsFOM!S$4:S$55))/1000</f>
        <v>16582.222639853557</v>
      </c>
      <c r="P415" s="8">
        <f>(SUM(NewControlsFOM!T$4:T$55)-SUMIF(NewControlsFOM!$B$4:$B$55,"GR3",NewControlsFOM!T$4:T$55)-SUMIF(NewControlsFOM!$B$4:$B$55,"GR3",NewControlsFOM!T$4:T$55)-SUMIF(NewControlsFOM!$A$4:$A$55,"CR",NewControlsFOM!T$4:T$55)-SUMIF(NewControlsFOM!$B$4:$B$55,"GH3",NewControlsFOM!T$4:T$55))/1000</f>
        <v>16913.867092650624</v>
      </c>
      <c r="Q415" s="8">
        <f>(SUM(NewControlsFOM!U$4:U$55)-SUMIF(NewControlsFOM!$B$4:$B$55,"GR3",NewControlsFOM!U$4:U$55)-SUMIF(NewControlsFOM!$B$4:$B$55,"GR3",NewControlsFOM!U$4:U$55)-SUMIF(NewControlsFOM!$A$4:$A$55,"CR",NewControlsFOM!U$4:U$55)-SUMIF(NewControlsFOM!$B$4:$B$55,"GH3",NewControlsFOM!U$4:U$55))/1000</f>
        <v>17252.144434503622</v>
      </c>
      <c r="R415" s="8">
        <f>(SUM(NewControlsFOM!V$4:V$55)-SUMIF(NewControlsFOM!$B$4:$B$55,"GR3",NewControlsFOM!V$4:V$55)-SUMIF(NewControlsFOM!$B$4:$B$55,"GR3",NewControlsFOM!V$4:V$55)-SUMIF(NewControlsFOM!$A$4:$A$55,"CR",NewControlsFOM!V$4:V$55)-SUMIF(NewControlsFOM!$B$4:$B$55,"GH3",NewControlsFOM!V$4:V$55))/1000</f>
        <v>17597.18732319371</v>
      </c>
      <c r="S415" s="8">
        <f>(SUM(NewControlsFOM!W$4:W$55)-SUMIF(NewControlsFOM!$B$4:$B$55,"GR3",NewControlsFOM!W$4:W$55)-SUMIF(NewControlsFOM!$B$4:$B$55,"GR3",NewControlsFOM!W$4:W$55)-SUMIF(NewControlsFOM!$A$4:$A$55,"CR",NewControlsFOM!W$4:W$55)-SUMIF(NewControlsFOM!$B$4:$B$55,"GH3",NewControlsFOM!W$4:W$55))/1000</f>
        <v>17949.131069657582</v>
      </c>
      <c r="T415" s="8">
        <f>(SUM(NewControlsFOM!X$4:X$55)-SUMIF(NewControlsFOM!$B$4:$B$55,"GR3",NewControlsFOM!X$4:X$55)-SUMIF(NewControlsFOM!$B$4:$B$55,"GR3",NewControlsFOM!X$4:X$55)-SUMIF(NewControlsFOM!$A$4:$A$55,"CR",NewControlsFOM!X$4:X$55)-SUMIF(NewControlsFOM!$B$4:$B$55,"GH3",NewControlsFOM!X$4:X$55))/1000</f>
        <v>18308.113691050734</v>
      </c>
      <c r="U415" s="8">
        <f>(SUM(NewControlsFOM!Y$4:Y$55)-SUMIF(NewControlsFOM!$B$4:$B$55,"GR3",NewControlsFOM!Y$4:Y$55)-SUMIF(NewControlsFOM!$B$4:$B$55,"GR3",NewControlsFOM!Y$4:Y$55)-SUMIF(NewControlsFOM!$A$4:$A$55,"CR",NewControlsFOM!Y$4:Y$55)-SUMIF(NewControlsFOM!$B$4:$B$55,"GH3",NewControlsFOM!Y$4:Y$55))/1000</f>
        <v>18674.27596487174</v>
      </c>
      <c r="V415" s="8">
        <f>(SUM(NewControlsFOM!Z$4:Z$55)-SUMIF(NewControlsFOM!$B$4:$B$55,"GR3",NewControlsFOM!Z$4:Z$55)-SUMIF(NewControlsFOM!$B$4:$B$55,"GR3",NewControlsFOM!Z$4:Z$55)-SUMIF(NewControlsFOM!$A$4:$A$55,"CR",NewControlsFOM!Z$4:Z$55)-SUMIF(NewControlsFOM!$B$4:$B$55,"GH3",NewControlsFOM!Z$4:Z$55))/1000</f>
        <v>19047.76148416919</v>
      </c>
      <c r="W415" s="8">
        <f>(SUM(NewControlsFOM!AA$4:AA$55)-SUMIF(NewControlsFOM!$B$4:$B$55,"GR3",NewControlsFOM!AA$4:AA$55)-SUMIF(NewControlsFOM!$B$4:$B$55,"GR3",NewControlsFOM!AA$4:AA$55)-SUMIF(NewControlsFOM!$A$4:$A$55,"CR",NewControlsFOM!AA$4:AA$55)-SUMIF(NewControlsFOM!$B$4:$B$55,"GH3",NewControlsFOM!AA$4:AA$55))/1000</f>
        <v>19428.716713852555</v>
      </c>
      <c r="X415" s="8">
        <f>(SUM(NewControlsFOM!AB$4:AB$55)-SUMIF(NewControlsFOM!$B$4:$B$55,"GR3",NewControlsFOM!AB$4:AB$55)-SUMIF(NewControlsFOM!$B$4:$B$55,"GR3",NewControlsFOM!AB$4:AB$55)-SUMIF(NewControlsFOM!$A$4:$A$55,"CR",NewControlsFOM!AB$4:AB$55)-SUMIF(NewControlsFOM!$B$4:$B$55,"GH3",NewControlsFOM!AB$4:AB$55))/1000</f>
        <v>19817.291048129628</v>
      </c>
      <c r="Y415" s="8">
        <f>(SUM(NewControlsFOM!AC$4:AC$55)-SUMIF(NewControlsFOM!$B$4:$B$55,"GR3",NewControlsFOM!AC$4:AC$55)-SUMIF(NewControlsFOM!$B$4:$B$55,"GR3",NewControlsFOM!AC$4:AC$55)-SUMIF(NewControlsFOM!$A$4:$A$55,"CR",NewControlsFOM!AC$4:AC$55)-SUMIF(NewControlsFOM!$B$4:$B$55,"GH3",NewControlsFOM!AC$4:AC$55))/1000</f>
        <v>20213.636869092217</v>
      </c>
      <c r="Z415" s="8">
        <f>(SUM(NewControlsFOM!AD$4:AD$55)-SUMIF(NewControlsFOM!$B$4:$B$55,"GR3",NewControlsFOM!AD$4:AD$55)-SUMIF(NewControlsFOM!$B$4:$B$55,"GR3",NewControlsFOM!AD$4:AD$55)-SUMIF(NewControlsFOM!$A$4:$A$55,"CR",NewControlsFOM!AD$4:AD$55)-SUMIF(NewControlsFOM!$B$4:$B$55,"GH3",NewControlsFOM!AD$4:AD$55))/1000</f>
        <v>20617.909606474041</v>
      </c>
      <c r="AA415" s="8">
        <f>(SUM(NewControlsFOM!AE$4:AE$55)-SUMIF(NewControlsFOM!$B$4:$B$55,"GR3",NewControlsFOM!AE$4:AE$55)-SUMIF(NewControlsFOM!$B$4:$B$55,"GR3",NewControlsFOM!AE$4:AE$55)-SUMIF(NewControlsFOM!$A$4:$A$55,"CR",NewControlsFOM!AE$4:AE$55)-SUMIF(NewControlsFOM!$B$4:$B$55,"GH3",NewControlsFOM!AE$4:AE$55))/1000</f>
        <v>21030.267798603541</v>
      </c>
      <c r="AB415" s="8">
        <f>(SUM(NewControlsFOM!AF$4:AF$55)-SUMIF(NewControlsFOM!$B$4:$B$55,"GR3",NewControlsFOM!AF$4:AF$55)-SUMIF(NewControlsFOM!$B$4:$B$55,"GR3",NewControlsFOM!AF$4:AF$55)-SUMIF(NewControlsFOM!$A$4:$A$55,"CR",NewControlsFOM!AF$4:AF$55)-SUMIF(NewControlsFOM!$B$4:$B$55,"GH3",NewControlsFOM!AF$4:AF$55))/1000</f>
        <v>21450.873154575598</v>
      </c>
      <c r="AC415" s="8">
        <f>(SUM(NewControlsFOM!AG$4:AG$55)-SUMIF(NewControlsFOM!$B$4:$B$55,"GR3",NewControlsFOM!AG$4:AG$55)-SUMIF(NewControlsFOM!$B$4:$B$55,"GR3",NewControlsFOM!AG$4:AG$55)-SUMIF(NewControlsFOM!$A$4:$A$55,"CR",NewControlsFOM!AG$4:AG$55)-SUMIF(NewControlsFOM!$B$4:$B$55,"GH3",NewControlsFOM!AG$4:AG$55))/1000</f>
        <v>21879.890617667112</v>
      </c>
      <c r="AD415" s="8">
        <f>(SUM(NewControlsFOM!AH$4:AH$55)-SUMIF(NewControlsFOM!$B$4:$B$55,"GR3",NewControlsFOM!AH$4:AH$55)-SUMIF(NewControlsFOM!$B$4:$B$55,"GR3",NewControlsFOM!AH$4:AH$55)-SUMIF(NewControlsFOM!$A$4:$A$55,"CR",NewControlsFOM!AH$4:AH$55)-SUMIF(NewControlsFOM!$B$4:$B$55,"GH3",NewControlsFOM!AH$4:AH$55))/1000</f>
        <v>22317.488430020461</v>
      </c>
      <c r="AE415" s="8">
        <f>(SUM(NewControlsFOM!AI$4:AI$55)-SUMIF(NewControlsFOM!$B$4:$B$55,"GR3",NewControlsFOM!AI$4:AI$55)-SUMIF(NewControlsFOM!$B$4:$B$55,"GR3",NewControlsFOM!AI$4:AI$55)-SUMIF(NewControlsFOM!$A$4:$A$55,"CR",NewControlsFOM!AI$4:AI$55)-SUMIF(NewControlsFOM!$B$4:$B$55,"GH3",NewControlsFOM!AI$4:AI$55))/1000</f>
        <v>22763.838198620873</v>
      </c>
      <c r="AF415" s="8">
        <f>(SUM(NewControlsFOM!AJ$4:AJ$55)-SUMIF(NewControlsFOM!$B$4:$B$55,"GR3",NewControlsFOM!AJ$4:AJ$55)-SUMIF(NewControlsFOM!$B$4:$B$55,"GR3",NewControlsFOM!AJ$4:AJ$55)-SUMIF(NewControlsFOM!$A$4:$A$55,"CR",NewControlsFOM!AJ$4:AJ$55)-SUMIF(NewControlsFOM!$B$4:$B$55,"GH3",NewControlsFOM!AJ$4:AJ$55))/1000</f>
        <v>23219.114962593303</v>
      </c>
      <c r="AG415" s="8">
        <f>(SUM(NewControlsFOM!AK$4:AK$55)-SUMIF(NewControlsFOM!$B$4:$B$55,"GR3",NewControlsFOM!AK$4:AK$55)-SUMIF(NewControlsFOM!$B$4:$B$55,"GR3",NewControlsFOM!AK$4:AK$55)-SUMIF(NewControlsFOM!$A$4:$A$55,"CR",NewControlsFOM!AK$4:AK$55)-SUMIF(NewControlsFOM!$B$4:$B$55,"GH3",NewControlsFOM!AK$4:AK$55))/1000</f>
        <v>23683.497261845143</v>
      </c>
    </row>
    <row r="416" spans="2:71" x14ac:dyDescent="0.3">
      <c r="B416" s="24" t="str">
        <f t="shared" si="258"/>
        <v>Retire TY GR3 CR and GH1</v>
      </c>
      <c r="C416" s="23">
        <f t="shared" si="259"/>
        <v>173.40830593457392</v>
      </c>
      <c r="D416" s="8">
        <f>(SUM(NewControlsFOM!H$4:H$55)-SUMIF(NewControlsFOM!$B$4:$B$55,"GR3",NewControlsFOM!H$4:H$55)-SUMIF(NewControlsFOM!$B$4:$B$55,"GR3",NewControlsFOM!H$4:H$55)-SUMIF(NewControlsFOM!$A$4:$A$55,"CR",NewControlsFOM!H$4:H$55)-SUMIF(NewControlsFOM!$B$4:$B$55,"GH1",NewControlsFOM!H$4:H$55))/1000</f>
        <v>0</v>
      </c>
      <c r="E416" s="8">
        <f>(SUM(NewControlsFOM!I$4:I$55)-SUMIF(NewControlsFOM!$B$4:$B$55,"GR3",NewControlsFOM!I$4:I$55)-SUMIF(NewControlsFOM!$B$4:$B$55,"GR3",NewControlsFOM!I$4:I$55)-SUMIF(NewControlsFOM!$A$4:$A$55,"CR",NewControlsFOM!I$4:I$55)-SUMIF(NewControlsFOM!$B$4:$B$55,"GH1",NewControlsFOM!I$4:I$55))/1000</f>
        <v>8.0637199448008765</v>
      </c>
      <c r="F416" s="8">
        <f>(SUM(NewControlsFOM!J$4:J$55)-SUMIF(NewControlsFOM!$B$4:$B$55,"GR3",NewControlsFOM!J$4:J$55)-SUMIF(NewControlsFOM!$B$4:$B$55,"GR3",NewControlsFOM!J$4:J$55)-SUMIF(NewControlsFOM!$A$4:$A$55,"CR",NewControlsFOM!J$4:J$55)-SUMIF(NewControlsFOM!$B$4:$B$55,"GH1",NewControlsFOM!J$4:J$55))/1000</f>
        <v>98.699932124362746</v>
      </c>
      <c r="G416" s="8">
        <f>(SUM(NewControlsFOM!K$4:K$55)-SUMIF(NewControlsFOM!$B$4:$B$55,"GR3",NewControlsFOM!K$4:K$55)-SUMIF(NewControlsFOM!$B$4:$B$55,"GR3",NewControlsFOM!K$4:K$55)-SUMIF(NewControlsFOM!$A$4:$A$55,"CR",NewControlsFOM!K$4:K$55)-SUMIF(NewControlsFOM!$B$4:$B$55,"GH1",NewControlsFOM!K$4:K$55))/1000</f>
        <v>3150.9751244948498</v>
      </c>
      <c r="H416" s="8">
        <f>(SUM(NewControlsFOM!L$4:L$55)-SUMIF(NewControlsFOM!$B$4:$B$55,"GR3",NewControlsFOM!L$4:L$55)-SUMIF(NewControlsFOM!$B$4:$B$55,"GR3",NewControlsFOM!L$4:L$55)-SUMIF(NewControlsFOM!$A$4:$A$55,"CR",NewControlsFOM!L$4:L$55)-SUMIF(NewControlsFOM!$B$4:$B$55,"GH1",NewControlsFOM!L$4:L$55))/1000</f>
        <v>10563.276711178742</v>
      </c>
      <c r="I416" s="8">
        <f>(SUM(NewControlsFOM!M$4:M$55)-SUMIF(NewControlsFOM!$B$4:$B$55,"GR3",NewControlsFOM!M$4:M$55)-SUMIF(NewControlsFOM!$B$4:$B$55,"GR3",NewControlsFOM!M$4:M$55)-SUMIF(NewControlsFOM!$A$4:$A$55,"CR",NewControlsFOM!M$4:M$55)-SUMIF(NewControlsFOM!$B$4:$B$55,"GH1",NewControlsFOM!M$4:M$55))/1000</f>
        <v>14526.101071176709</v>
      </c>
      <c r="J416" s="8">
        <f>(SUM(NewControlsFOM!N$4:N$55)-SUMIF(NewControlsFOM!$B$4:$B$55,"GR3",NewControlsFOM!N$4:N$55)-SUMIF(NewControlsFOM!$B$4:$B$55,"GR3",NewControlsFOM!N$4:N$55)-SUMIF(NewControlsFOM!$A$4:$A$55,"CR",NewControlsFOM!N$4:N$55)-SUMIF(NewControlsFOM!$B$4:$B$55,"GH1",NewControlsFOM!N$4:N$55))/1000</f>
        <v>14855.678278134232</v>
      </c>
      <c r="K416" s="8">
        <f>(SUM(NewControlsFOM!O$4:O$55)-SUMIF(NewControlsFOM!$B$4:$B$55,"GR3",NewControlsFOM!O$4:O$55)-SUMIF(NewControlsFOM!$B$4:$B$55,"GR3",NewControlsFOM!O$4:O$55)-SUMIF(NewControlsFOM!$A$4:$A$55,"CR",NewControlsFOM!O$4:O$55)-SUMIF(NewControlsFOM!$B$4:$B$55,"GH1",NewControlsFOM!O$4:O$55))/1000</f>
        <v>15191.847029230921</v>
      </c>
      <c r="L416" s="8">
        <f>(SUM(NewControlsFOM!P$4:P$55)-SUMIF(NewControlsFOM!$B$4:$B$55,"GR3",NewControlsFOM!P$4:P$55)-SUMIF(NewControlsFOM!$B$4:$B$55,"GR3",NewControlsFOM!P$4:P$55)-SUMIF(NewControlsFOM!$A$4:$A$55,"CR",NewControlsFOM!P$4:P$55)-SUMIF(NewControlsFOM!$B$4:$B$55,"GH1",NewControlsFOM!P$4:P$55))/1000</f>
        <v>15534.739155349533</v>
      </c>
      <c r="M416" s="8">
        <f>(SUM(NewControlsFOM!Q$4:Q$55)-SUMIF(NewControlsFOM!$B$4:$B$55,"GR3",NewControlsFOM!Q$4:Q$55)-SUMIF(NewControlsFOM!$B$4:$B$55,"GR3",NewControlsFOM!Q$4:Q$55)-SUMIF(NewControlsFOM!$A$4:$A$55,"CR",NewControlsFOM!Q$4:Q$55)-SUMIF(NewControlsFOM!$B$4:$B$55,"GH1",NewControlsFOM!Q$4:Q$55))/1000</f>
        <v>15884.489123990528</v>
      </c>
      <c r="N416" s="8">
        <f>(SUM(NewControlsFOM!R$4:R$55)-SUMIF(NewControlsFOM!$B$4:$B$55,"GR3",NewControlsFOM!R$4:R$55)-SUMIF(NewControlsFOM!$B$4:$B$55,"GR3",NewControlsFOM!R$4:R$55)-SUMIF(NewControlsFOM!$A$4:$A$55,"CR",NewControlsFOM!R$4:R$55)-SUMIF(NewControlsFOM!$B$4:$B$55,"GH1",NewControlsFOM!R$4:R$55))/1000</f>
        <v>16241.234092004339</v>
      </c>
      <c r="O416" s="8">
        <f>(SUM(NewControlsFOM!S$4:S$55)-SUMIF(NewControlsFOM!$B$4:$B$55,"GR3",NewControlsFOM!S$4:S$55)-SUMIF(NewControlsFOM!$B$4:$B$55,"GR3",NewControlsFOM!S$4:S$55)-SUMIF(NewControlsFOM!$A$4:$A$55,"CR",NewControlsFOM!S$4:S$55)-SUMIF(NewControlsFOM!$B$4:$B$55,"GH1",NewControlsFOM!S$4:S$55))/1000</f>
        <v>16566.058773844423</v>
      </c>
      <c r="P416" s="8">
        <f>(SUM(NewControlsFOM!T$4:T$55)-SUMIF(NewControlsFOM!$B$4:$B$55,"GR3",NewControlsFOM!T$4:T$55)-SUMIF(NewControlsFOM!$B$4:$B$55,"GR3",NewControlsFOM!T$4:T$55)-SUMIF(NewControlsFOM!$A$4:$A$55,"CR",NewControlsFOM!T$4:T$55)-SUMIF(NewControlsFOM!$B$4:$B$55,"GH1",NewControlsFOM!T$4:T$55))/1000</f>
        <v>16897.379949321308</v>
      </c>
      <c r="Q416" s="8">
        <f>(SUM(NewControlsFOM!U$4:U$55)-SUMIF(NewControlsFOM!$B$4:$B$55,"GR3",NewControlsFOM!U$4:U$55)-SUMIF(NewControlsFOM!$B$4:$B$55,"GR3",NewControlsFOM!U$4:U$55)-SUMIF(NewControlsFOM!$A$4:$A$55,"CR",NewControlsFOM!U$4:U$55)-SUMIF(NewControlsFOM!$B$4:$B$55,"GH1",NewControlsFOM!U$4:U$55))/1000</f>
        <v>17235.327548307723</v>
      </c>
      <c r="R416" s="8">
        <f>(SUM(NewControlsFOM!V$4:V$55)-SUMIF(NewControlsFOM!$B$4:$B$55,"GR3",NewControlsFOM!V$4:V$55)-SUMIF(NewControlsFOM!$B$4:$B$55,"GR3",NewControlsFOM!V$4:V$55)-SUMIF(NewControlsFOM!$A$4:$A$55,"CR",NewControlsFOM!V$4:V$55)-SUMIF(NewControlsFOM!$B$4:$B$55,"GH1",NewControlsFOM!V$4:V$55))/1000</f>
        <v>17580.034099273893</v>
      </c>
      <c r="S416" s="8">
        <f>(SUM(NewControlsFOM!W$4:W$55)-SUMIF(NewControlsFOM!$B$4:$B$55,"GR3",NewControlsFOM!W$4:W$55)-SUMIF(NewControlsFOM!$B$4:$B$55,"GR3",NewControlsFOM!W$4:W$55)-SUMIF(NewControlsFOM!$A$4:$A$55,"CR",NewControlsFOM!W$4:W$55)-SUMIF(NewControlsFOM!$B$4:$B$55,"GH1",NewControlsFOM!W$4:W$55))/1000</f>
        <v>17931.63478125937</v>
      </c>
      <c r="T416" s="8">
        <f>(SUM(NewControlsFOM!X$4:X$55)-SUMIF(NewControlsFOM!$B$4:$B$55,"GR3",NewControlsFOM!X$4:X$55)-SUMIF(NewControlsFOM!$B$4:$B$55,"GR3",NewControlsFOM!X$4:X$55)-SUMIF(NewControlsFOM!$A$4:$A$55,"CR",NewControlsFOM!X$4:X$55)-SUMIF(NewControlsFOM!$B$4:$B$55,"GH1",NewControlsFOM!X$4:X$55))/1000</f>
        <v>18290.267476884557</v>
      </c>
      <c r="U416" s="8">
        <f>(SUM(NewControlsFOM!Y$4:Y$55)-SUMIF(NewControlsFOM!$B$4:$B$55,"GR3",NewControlsFOM!Y$4:Y$55)-SUMIF(NewControlsFOM!$B$4:$B$55,"GR3",NewControlsFOM!Y$4:Y$55)-SUMIF(NewControlsFOM!$A$4:$A$55,"CR",NewControlsFOM!Y$4:Y$55)-SUMIF(NewControlsFOM!$B$4:$B$55,"GH1",NewControlsFOM!Y$4:Y$55))/1000</f>
        <v>18656.072826422242</v>
      </c>
      <c r="V416" s="8">
        <f>(SUM(NewControlsFOM!Z$4:Z$55)-SUMIF(NewControlsFOM!$B$4:$B$55,"GR3",NewControlsFOM!Z$4:Z$55)-SUMIF(NewControlsFOM!$B$4:$B$55,"GR3",NewControlsFOM!Z$4:Z$55)-SUMIF(NewControlsFOM!$A$4:$A$55,"CR",NewControlsFOM!Z$4:Z$55)-SUMIF(NewControlsFOM!$B$4:$B$55,"GH1",NewControlsFOM!Z$4:Z$55))/1000</f>
        <v>19029.194282950695</v>
      </c>
      <c r="W416" s="8">
        <f>(SUM(NewControlsFOM!AA$4:AA$55)-SUMIF(NewControlsFOM!$B$4:$B$55,"GR3",NewControlsFOM!AA$4:AA$55)-SUMIF(NewControlsFOM!$B$4:$B$55,"GR3",NewControlsFOM!AA$4:AA$55)-SUMIF(NewControlsFOM!$A$4:$A$55,"CR",NewControlsFOM!AA$4:AA$55)-SUMIF(NewControlsFOM!$B$4:$B$55,"GH1",NewControlsFOM!AA$4:AA$55))/1000</f>
        <v>19409.778168609693</v>
      </c>
      <c r="X416" s="8">
        <f>(SUM(NewControlsFOM!AB$4:AB$55)-SUMIF(NewControlsFOM!$B$4:$B$55,"GR3",NewControlsFOM!AB$4:AB$55)-SUMIF(NewControlsFOM!$B$4:$B$55,"GR3",NewControlsFOM!AB$4:AB$55)-SUMIF(NewControlsFOM!$A$4:$A$55,"CR",NewControlsFOM!AB$4:AB$55)-SUMIF(NewControlsFOM!$B$4:$B$55,"GH1",NewControlsFOM!AB$4:AB$55))/1000</f>
        <v>19797.973731981911</v>
      </c>
      <c r="Y416" s="8">
        <f>(SUM(NewControlsFOM!AC$4:AC$55)-SUMIF(NewControlsFOM!$B$4:$B$55,"GR3",NewControlsFOM!AC$4:AC$55)-SUMIF(NewControlsFOM!$B$4:$B$55,"GR3",NewControlsFOM!AC$4:AC$55)-SUMIF(NewControlsFOM!$A$4:$A$55,"CR",NewControlsFOM!AC$4:AC$55)-SUMIF(NewControlsFOM!$B$4:$B$55,"GH1",NewControlsFOM!AC$4:AC$55))/1000</f>
        <v>20193.933206621547</v>
      </c>
      <c r="Z416" s="8">
        <f>(SUM(NewControlsFOM!AD$4:AD$55)-SUMIF(NewControlsFOM!$B$4:$B$55,"GR3",NewControlsFOM!AD$4:AD$55)-SUMIF(NewControlsFOM!$B$4:$B$55,"GR3",NewControlsFOM!AD$4:AD$55)-SUMIF(NewControlsFOM!$A$4:$A$55,"CR",NewControlsFOM!AD$4:AD$55)-SUMIF(NewControlsFOM!$B$4:$B$55,"GH1",NewControlsFOM!AD$4:AD$55))/1000</f>
        <v>20597.811870753954</v>
      </c>
      <c r="AA416" s="8">
        <f>(SUM(NewControlsFOM!AE$4:AE$55)-SUMIF(NewControlsFOM!$B$4:$B$55,"GR3",NewControlsFOM!AE$4:AE$55)-SUMIF(NewControlsFOM!$B$4:$B$55,"GR3",NewControlsFOM!AE$4:AE$55)-SUMIF(NewControlsFOM!$A$4:$A$55,"CR",NewControlsFOM!AE$4:AE$55)-SUMIF(NewControlsFOM!$B$4:$B$55,"GH1",NewControlsFOM!AE$4:AE$55))/1000</f>
        <v>21009.768108169057</v>
      </c>
      <c r="AB416" s="8">
        <f>(SUM(NewControlsFOM!AF$4:AF$55)-SUMIF(NewControlsFOM!$B$4:$B$55,"GR3",NewControlsFOM!AF$4:AF$55)-SUMIF(NewControlsFOM!$B$4:$B$55,"GR3",NewControlsFOM!AF$4:AF$55)-SUMIF(NewControlsFOM!$A$4:$A$55,"CR",NewControlsFOM!AF$4:AF$55)-SUMIF(NewControlsFOM!$B$4:$B$55,"GH1",NewControlsFOM!AF$4:AF$55))/1000</f>
        <v>21429.963470332423</v>
      </c>
      <c r="AC416" s="8">
        <f>(SUM(NewControlsFOM!AG$4:AG$55)-SUMIF(NewControlsFOM!$B$4:$B$55,"GR3",NewControlsFOM!AG$4:AG$55)-SUMIF(NewControlsFOM!$B$4:$B$55,"GR3",NewControlsFOM!AG$4:AG$55)-SUMIF(NewControlsFOM!$A$4:$A$55,"CR",NewControlsFOM!AG$4:AG$55)-SUMIF(NewControlsFOM!$B$4:$B$55,"GH1",NewControlsFOM!AG$4:AG$55))/1000</f>
        <v>21858.562739739071</v>
      </c>
      <c r="AD416" s="8">
        <f>(SUM(NewControlsFOM!AH$4:AH$55)-SUMIF(NewControlsFOM!$B$4:$B$55,"GR3",NewControlsFOM!AH$4:AH$55)-SUMIF(NewControlsFOM!$B$4:$B$55,"GR3",NewControlsFOM!AH$4:AH$55)-SUMIF(NewControlsFOM!$A$4:$A$55,"CR",NewControlsFOM!AH$4:AH$55)-SUMIF(NewControlsFOM!$B$4:$B$55,"GH1",NewControlsFOM!AH$4:AH$55))/1000</f>
        <v>22295.733994533861</v>
      </c>
      <c r="AE416" s="8">
        <f>(SUM(NewControlsFOM!AI$4:AI$55)-SUMIF(NewControlsFOM!$B$4:$B$55,"GR3",NewControlsFOM!AI$4:AI$55)-SUMIF(NewControlsFOM!$B$4:$B$55,"GR3",NewControlsFOM!AI$4:AI$55)-SUMIF(NewControlsFOM!$A$4:$A$55,"CR",NewControlsFOM!AI$4:AI$55)-SUMIF(NewControlsFOM!$B$4:$B$55,"GH1",NewControlsFOM!AI$4:AI$55))/1000</f>
        <v>22741.648674424541</v>
      </c>
      <c r="AF416" s="8">
        <f>(SUM(NewControlsFOM!AJ$4:AJ$55)-SUMIF(NewControlsFOM!$B$4:$B$55,"GR3",NewControlsFOM!AJ$4:AJ$55)-SUMIF(NewControlsFOM!$B$4:$B$55,"GR3",NewControlsFOM!AJ$4:AJ$55)-SUMIF(NewControlsFOM!$A$4:$A$55,"CR",NewControlsFOM!AJ$4:AJ$55)-SUMIF(NewControlsFOM!$B$4:$B$55,"GH1",NewControlsFOM!AJ$4:AJ$55))/1000</f>
        <v>23196.481647913042</v>
      </c>
      <c r="AG416" s="8">
        <f>(SUM(NewControlsFOM!AK$4:AK$55)-SUMIF(NewControlsFOM!$B$4:$B$55,"GR3",NewControlsFOM!AK$4:AK$55)-SUMIF(NewControlsFOM!$B$4:$B$55,"GR3",NewControlsFOM!AK$4:AK$55)-SUMIF(NewControlsFOM!$A$4:$A$55,"CR",NewControlsFOM!AK$4:AK$55)-SUMIF(NewControlsFOM!$B$4:$B$55,"GH1",NewControlsFOM!AK$4:AK$55))/1000</f>
        <v>23660.411280871274</v>
      </c>
    </row>
    <row r="417" spans="2:33" x14ac:dyDescent="0.3">
      <c r="B417" s="24" t="str">
        <f t="shared" si="258"/>
        <v>Retire TY GR and CR</v>
      </c>
      <c r="C417" s="23">
        <f t="shared" si="259"/>
        <v>134.77173238933366</v>
      </c>
      <c r="D417" s="8">
        <f>(SUM(NewControlsFOM!H$4:H$55)-SUMIF(NewControlsFOM!$B$4:$B$55,"GR3",NewControlsFOM!H$4:H$55)-SUMIF(NewControlsFOM!$A$4:$A$55,"GR",NewControlsFOM!H$4:H$55)-SUMIF(NewControlsFOM!$A$4:$A$55,"CR",NewControlsFOM!H$4:H$55))/1000</f>
        <v>0</v>
      </c>
      <c r="E417" s="8">
        <f>(SUM(NewControlsFOM!I$4:I$55)-SUMIF(NewControlsFOM!$B$4:$B$55,"GR3",NewControlsFOM!I$4:I$55)-SUMIF(NewControlsFOM!$A$4:$A$55,"GR",NewControlsFOM!I$4:I$55)-SUMIF(NewControlsFOM!$A$4:$A$55,"CR",NewControlsFOM!I$4:I$55))/1000</f>
        <v>8.0637199448008765</v>
      </c>
      <c r="F417" s="8">
        <f>(SUM(NewControlsFOM!J$4:J$55)-SUMIF(NewControlsFOM!$B$4:$B$55,"GR3",NewControlsFOM!J$4:J$55)-SUMIF(NewControlsFOM!$A$4:$A$55,"GR",NewControlsFOM!J$4:J$55)-SUMIF(NewControlsFOM!$A$4:$A$55,"CR",NewControlsFOM!J$4:J$55))/1000</f>
        <v>98.699932124362746</v>
      </c>
      <c r="G417" s="8">
        <f>(SUM(NewControlsFOM!K$4:K$55)-SUMIF(NewControlsFOM!$B$4:$B$55,"GR3",NewControlsFOM!K$4:K$55)-SUMIF(NewControlsFOM!$A$4:$A$55,"GR",NewControlsFOM!K$4:K$55)-SUMIF(NewControlsFOM!$A$4:$A$55,"CR",NewControlsFOM!K$4:K$55))/1000</f>
        <v>4448.9556582416462</v>
      </c>
      <c r="H417" s="8">
        <f>(SUM(NewControlsFOM!L$4:L$55)-SUMIF(NewControlsFOM!$B$4:$B$55,"GR3",NewControlsFOM!L$4:L$55)-SUMIF(NewControlsFOM!$A$4:$A$55,"GR",NewControlsFOM!L$4:L$55)-SUMIF(NewControlsFOM!$A$4:$A$55,"CR",NewControlsFOM!L$4:L$55))/1000</f>
        <v>11882.220298138744</v>
      </c>
      <c r="I417" s="8">
        <f>(SUM(NewControlsFOM!M$4:M$55)-SUMIF(NewControlsFOM!$B$4:$B$55,"GR3",NewControlsFOM!M$4:M$55)-SUMIF(NewControlsFOM!$A$4:$A$55,"GR",NewControlsFOM!M$4:M$55)-SUMIF(NewControlsFOM!$A$4:$A$55,"CR",NewControlsFOM!M$4:M$55))/1000</f>
        <v>10849.865302377726</v>
      </c>
      <c r="J417" s="8">
        <f>(SUM(NewControlsFOM!N$4:N$55)-SUMIF(NewControlsFOM!$B$4:$B$55,"GR3",NewControlsFOM!N$4:N$55)-SUMIF(NewControlsFOM!$A$4:$A$55,"GR",NewControlsFOM!N$4:N$55)-SUMIF(NewControlsFOM!$A$4:$A$55,"CR",NewControlsFOM!N$4:N$55))/1000</f>
        <v>11105.917793959274</v>
      </c>
      <c r="K417" s="8">
        <f>(SUM(NewControlsFOM!O$4:O$55)-SUMIF(NewControlsFOM!$B$4:$B$55,"GR3",NewControlsFOM!O$4:O$55)-SUMIF(NewControlsFOM!$A$4:$A$55,"GR",NewControlsFOM!O$4:O$55)-SUMIF(NewControlsFOM!$A$4:$A$55,"CR",NewControlsFOM!O$4:O$55))/1000</f>
        <v>11367.091335372463</v>
      </c>
      <c r="L417" s="8">
        <f>(SUM(NewControlsFOM!P$4:P$55)-SUMIF(NewControlsFOM!$B$4:$B$55,"GR3",NewControlsFOM!P$4:P$55)-SUMIF(NewControlsFOM!$A$4:$A$55,"GR",NewControlsFOM!P$4:P$55)-SUMIF(NewControlsFOM!$A$4:$A$55,"CR",NewControlsFOM!P$4:P$55))/1000</f>
        <v>11633.488347613906</v>
      </c>
      <c r="M417" s="8">
        <f>(SUM(NewControlsFOM!Q$4:Q$55)-SUMIF(NewControlsFOM!$B$4:$B$55,"GR3",NewControlsFOM!Q$4:Q$55)-SUMIF(NewControlsFOM!$A$4:$A$55,"GR",NewControlsFOM!Q$4:Q$55)-SUMIF(NewControlsFOM!$A$4:$A$55,"CR",NewControlsFOM!Q$4:Q$55))/1000</f>
        <v>11905.213300100197</v>
      </c>
      <c r="N417" s="8">
        <f>(SUM(NewControlsFOM!R$4:R$55)-SUMIF(NewControlsFOM!$B$4:$B$55,"GR3",NewControlsFOM!R$4:R$55)-SUMIF(NewControlsFOM!$A$4:$A$55,"GR",NewControlsFOM!R$4:R$55)-SUMIF(NewControlsFOM!$A$4:$A$55,"CR",NewControlsFOM!R$4:R$55))/1000</f>
        <v>12182.372751636191</v>
      </c>
      <c r="O417" s="8">
        <f>(SUM(NewControlsFOM!S$4:S$55)-SUMIF(NewControlsFOM!$B$4:$B$55,"GR3",NewControlsFOM!S$4:S$55)-SUMIF(NewControlsFOM!$A$4:$A$55,"GR",NewControlsFOM!S$4:S$55)-SUMIF(NewControlsFOM!$A$4:$A$55,"CR",NewControlsFOM!S$4:S$55))/1000</f>
        <v>12426.02020666892</v>
      </c>
      <c r="P417" s="8">
        <f>(SUM(NewControlsFOM!T$4:T$55)-SUMIF(NewControlsFOM!$B$4:$B$55,"GR3",NewControlsFOM!T$4:T$55)-SUMIF(NewControlsFOM!$A$4:$A$55,"GR",NewControlsFOM!T$4:T$55)-SUMIF(NewControlsFOM!$A$4:$A$55,"CR",NewControlsFOM!T$4:T$55))/1000</f>
        <v>12674.540610802293</v>
      </c>
      <c r="Q417" s="8">
        <f>(SUM(NewControlsFOM!U$4:U$55)-SUMIF(NewControlsFOM!$B$4:$B$55,"GR3",NewControlsFOM!U$4:U$55)-SUMIF(NewControlsFOM!$A$4:$A$55,"GR",NewControlsFOM!U$4:U$55)-SUMIF(NewControlsFOM!$A$4:$A$55,"CR",NewControlsFOM!U$4:U$55))/1000</f>
        <v>12928.03142301833</v>
      </c>
      <c r="R417" s="8">
        <f>(SUM(NewControlsFOM!V$4:V$55)-SUMIF(NewControlsFOM!$B$4:$B$55,"GR3",NewControlsFOM!V$4:V$55)-SUMIF(NewControlsFOM!$A$4:$A$55,"GR",NewControlsFOM!V$4:V$55)-SUMIF(NewControlsFOM!$A$4:$A$55,"CR",NewControlsFOM!V$4:V$55))/1000</f>
        <v>13186.592051478714</v>
      </c>
      <c r="S417" s="8">
        <f>(SUM(NewControlsFOM!W$4:W$55)-SUMIF(NewControlsFOM!$B$4:$B$55,"GR3",NewControlsFOM!W$4:W$55)-SUMIF(NewControlsFOM!$A$4:$A$55,"GR",NewControlsFOM!W$4:W$55)-SUMIF(NewControlsFOM!$A$4:$A$55,"CR",NewControlsFOM!W$4:W$55))/1000</f>
        <v>13450.323892508281</v>
      </c>
      <c r="T417" s="8">
        <f>(SUM(NewControlsFOM!X$4:X$55)-SUMIF(NewControlsFOM!$B$4:$B$55,"GR3",NewControlsFOM!X$4:X$55)-SUMIF(NewControlsFOM!$A$4:$A$55,"GR",NewControlsFOM!X$4:X$55)-SUMIF(NewControlsFOM!$A$4:$A$55,"CR",NewControlsFOM!X$4:X$55))/1000</f>
        <v>13719.330370358448</v>
      </c>
      <c r="U417" s="8">
        <f>(SUM(NewControlsFOM!Y$4:Y$55)-SUMIF(NewControlsFOM!$B$4:$B$55,"GR3",NewControlsFOM!Y$4:Y$55)-SUMIF(NewControlsFOM!$A$4:$A$55,"GR",NewControlsFOM!Y$4:Y$55)-SUMIF(NewControlsFOM!$A$4:$A$55,"CR",NewControlsFOM!Y$4:Y$55))/1000</f>
        <v>13993.716977765609</v>
      </c>
      <c r="V417" s="8">
        <f>(SUM(NewControlsFOM!Z$4:Z$55)-SUMIF(NewControlsFOM!$B$4:$B$55,"GR3",NewControlsFOM!Z$4:Z$55)-SUMIF(NewControlsFOM!$A$4:$A$55,"GR",NewControlsFOM!Z$4:Z$55)-SUMIF(NewControlsFOM!$A$4:$A$55,"CR",NewControlsFOM!Z$4:Z$55))/1000</f>
        <v>14273.591317320937</v>
      </c>
      <c r="W417" s="8">
        <f>(SUM(NewControlsFOM!AA$4:AA$55)-SUMIF(NewControlsFOM!$B$4:$B$55,"GR3",NewControlsFOM!AA$4:AA$55)-SUMIF(NewControlsFOM!$A$4:$A$55,"GR",NewControlsFOM!AA$4:AA$55)-SUMIF(NewControlsFOM!$A$4:$A$55,"CR",NewControlsFOM!AA$4:AA$55))/1000</f>
        <v>14559.063143667336</v>
      </c>
      <c r="X417" s="8">
        <f>(SUM(NewControlsFOM!AB$4:AB$55)-SUMIF(NewControlsFOM!$B$4:$B$55,"GR3",NewControlsFOM!AB$4:AB$55)-SUMIF(NewControlsFOM!$A$4:$A$55,"GR",NewControlsFOM!AB$4:AB$55)-SUMIF(NewControlsFOM!$A$4:$A$55,"CR",NewControlsFOM!AB$4:AB$55))/1000</f>
        <v>14850.244406540707</v>
      </c>
      <c r="Y417" s="8">
        <f>(SUM(NewControlsFOM!AC$4:AC$55)-SUMIF(NewControlsFOM!$B$4:$B$55,"GR3",NewControlsFOM!AC$4:AC$55)-SUMIF(NewControlsFOM!$A$4:$A$55,"GR",NewControlsFOM!AC$4:AC$55)-SUMIF(NewControlsFOM!$A$4:$A$55,"CR",NewControlsFOM!AC$4:AC$55))/1000</f>
        <v>15147.249294671514</v>
      </c>
      <c r="Z417" s="8">
        <f>(SUM(NewControlsFOM!AD$4:AD$55)-SUMIF(NewControlsFOM!$B$4:$B$55,"GR3",NewControlsFOM!AD$4:AD$55)-SUMIF(NewControlsFOM!$A$4:$A$55,"GR",NewControlsFOM!AD$4:AD$55)-SUMIF(NewControlsFOM!$A$4:$A$55,"CR",NewControlsFOM!AD$4:AD$55))/1000</f>
        <v>15450.194280564923</v>
      </c>
      <c r="AA417" s="8">
        <f>(SUM(NewControlsFOM!AE$4:AE$55)-SUMIF(NewControlsFOM!$B$4:$B$55,"GR3",NewControlsFOM!AE$4:AE$55)-SUMIF(NewControlsFOM!$A$4:$A$55,"GR",NewControlsFOM!AE$4:AE$55)-SUMIF(NewControlsFOM!$A$4:$A$55,"CR",NewControlsFOM!AE$4:AE$55))/1000</f>
        <v>15759.198166176253</v>
      </c>
      <c r="AB417" s="8">
        <f>(SUM(NewControlsFOM!AF$4:AF$55)-SUMIF(NewControlsFOM!$B$4:$B$55,"GR3",NewControlsFOM!AF$4:AF$55)-SUMIF(NewControlsFOM!$A$4:$A$55,"GR",NewControlsFOM!AF$4:AF$55)-SUMIF(NewControlsFOM!$A$4:$A$55,"CR",NewControlsFOM!AF$4:AF$55))/1000</f>
        <v>16074.382129499752</v>
      </c>
      <c r="AC417" s="8">
        <f>(SUM(NewControlsFOM!AG$4:AG$55)-SUMIF(NewControlsFOM!$B$4:$B$55,"GR3",NewControlsFOM!AG$4:AG$55)-SUMIF(NewControlsFOM!$A$4:$A$55,"GR",NewControlsFOM!AG$4:AG$55)-SUMIF(NewControlsFOM!$A$4:$A$55,"CR",NewControlsFOM!AG$4:AG$55))/1000</f>
        <v>16395.869772089751</v>
      </c>
      <c r="AD417" s="8">
        <f>(SUM(NewControlsFOM!AH$4:AH$55)-SUMIF(NewControlsFOM!$B$4:$B$55,"GR3",NewControlsFOM!AH$4:AH$55)-SUMIF(NewControlsFOM!$A$4:$A$55,"GR",NewControlsFOM!AH$4:AH$55)-SUMIF(NewControlsFOM!$A$4:$A$55,"CR",NewControlsFOM!AH$4:AH$55))/1000</f>
        <v>16723.787167531555</v>
      </c>
      <c r="AE417" s="8">
        <f>(SUM(NewControlsFOM!AI$4:AI$55)-SUMIF(NewControlsFOM!$B$4:$B$55,"GR3",NewControlsFOM!AI$4:AI$55)-SUMIF(NewControlsFOM!$A$4:$A$55,"GR",NewControlsFOM!AI$4:AI$55)-SUMIF(NewControlsFOM!$A$4:$A$55,"CR",NewControlsFOM!AI$4:AI$55))/1000</f>
        <v>17058.262910882186</v>
      </c>
      <c r="AF417" s="8">
        <f>(SUM(NewControlsFOM!AJ$4:AJ$55)-SUMIF(NewControlsFOM!$B$4:$B$55,"GR3",NewControlsFOM!AJ$4:AJ$55)-SUMIF(NewControlsFOM!$A$4:$A$55,"GR",NewControlsFOM!AJ$4:AJ$55)-SUMIF(NewControlsFOM!$A$4:$A$55,"CR",NewControlsFOM!AJ$4:AJ$55))/1000</f>
        <v>17399.428169099836</v>
      </c>
      <c r="AG417" s="8">
        <f>(SUM(NewControlsFOM!AK$4:AK$55)-SUMIF(NewControlsFOM!$B$4:$B$55,"GR3",NewControlsFOM!AK$4:AK$55)-SUMIF(NewControlsFOM!$A$4:$A$55,"GR",NewControlsFOM!AK$4:AK$55)-SUMIF(NewControlsFOM!$A$4:$A$55,"CR",NewControlsFOM!AK$4:AK$55))/1000</f>
        <v>17747.416732481815</v>
      </c>
    </row>
    <row r="418" spans="2:33" x14ac:dyDescent="0.3">
      <c r="B418" s="24" t="str">
        <f t="shared" si="258"/>
        <v>Retire TY GR CR and MC4</v>
      </c>
      <c r="C418" s="23">
        <f t="shared" si="259"/>
        <v>115.39636718958589</v>
      </c>
      <c r="D418" s="8">
        <f>(SUM(NewControlsFOM!H$4:H$55)-SUMIF(NewControlsFOM!$B$4:$B$55,"GR3",NewControlsFOM!H$4:H$55)-SUMIF(NewControlsFOM!$A$4:$A$55,"GR",NewControlsFOM!H$4:H$55)-SUMIF(NewControlsFOM!$A$4:$A$55,"CR",NewControlsFOM!H$4:H$55)-SUMIF(NewControlsFOM!$B$4:$B$55,"MC4",NewControlsFOM!H$4:H$55))/1000</f>
        <v>0</v>
      </c>
      <c r="E418" s="8">
        <f>(SUM(NewControlsFOM!I$4:I$55)-SUMIF(NewControlsFOM!$B$4:$B$55,"GR3",NewControlsFOM!I$4:I$55)-SUMIF(NewControlsFOM!$A$4:$A$55,"GR",NewControlsFOM!I$4:I$55)-SUMIF(NewControlsFOM!$A$4:$A$55,"CR",NewControlsFOM!I$4:I$55)-SUMIF(NewControlsFOM!$B$4:$B$55,"MC4",NewControlsFOM!I$4:I$55))/1000</f>
        <v>8.0637199448008765</v>
      </c>
      <c r="F418" s="8">
        <f>(SUM(NewControlsFOM!J$4:J$55)-SUMIF(NewControlsFOM!$B$4:$B$55,"GR3",NewControlsFOM!J$4:J$55)-SUMIF(NewControlsFOM!$A$4:$A$55,"GR",NewControlsFOM!J$4:J$55)-SUMIF(NewControlsFOM!$A$4:$A$55,"CR",NewControlsFOM!J$4:J$55)-SUMIF(NewControlsFOM!$B$4:$B$55,"MC4",NewControlsFOM!J$4:J$55))/1000</f>
        <v>98.699932124362746</v>
      </c>
      <c r="G418" s="8">
        <f>(SUM(NewControlsFOM!K$4:K$55)-SUMIF(NewControlsFOM!$B$4:$B$55,"GR3",NewControlsFOM!K$4:K$55)-SUMIF(NewControlsFOM!$A$4:$A$55,"GR",NewControlsFOM!K$4:K$55)-SUMIF(NewControlsFOM!$A$4:$A$55,"CR",NewControlsFOM!K$4:K$55)-SUMIF(NewControlsFOM!$B$4:$B$55,"MC4",NewControlsFOM!K$4:K$55))/1000</f>
        <v>3702.4842642416465</v>
      </c>
      <c r="H418" s="8">
        <f>(SUM(NewControlsFOM!L$4:L$55)-SUMIF(NewControlsFOM!$B$4:$B$55,"GR3",NewControlsFOM!L$4:L$55)-SUMIF(NewControlsFOM!$A$4:$A$55,"GR",NewControlsFOM!L$4:L$55)-SUMIF(NewControlsFOM!$A$4:$A$55,"CR",NewControlsFOM!L$4:L$55)-SUMIF(NewControlsFOM!$B$4:$B$55,"MC4",NewControlsFOM!L$4:L$55))/1000</f>
        <v>10327.847716378743</v>
      </c>
      <c r="I418" s="8">
        <f>(SUM(NewControlsFOM!M$4:M$55)-SUMIF(NewControlsFOM!$B$4:$B$55,"GR3",NewControlsFOM!M$4:M$55)-SUMIF(NewControlsFOM!$A$4:$A$55,"GR",NewControlsFOM!M$4:M$55)-SUMIF(NewControlsFOM!$A$4:$A$55,"CR",NewControlsFOM!M$4:M$55)-SUMIF(NewControlsFOM!$B$4:$B$55,"MC4",NewControlsFOM!M$4:M$55))/1000</f>
        <v>9264.4052689825257</v>
      </c>
      <c r="J418" s="8">
        <f>(SUM(NewControlsFOM!N$4:N$55)-SUMIF(NewControlsFOM!$B$4:$B$55,"GR3",NewControlsFOM!N$4:N$55)-SUMIF(NewControlsFOM!$A$4:$A$55,"GR",NewControlsFOM!N$4:N$55)-SUMIF(NewControlsFOM!$A$4:$A$55,"CR",NewControlsFOM!N$4:N$55)-SUMIF(NewControlsFOM!$B$4:$B$55,"MC4",NewControlsFOM!N$4:N$55))/1000</f>
        <v>9488.7485598961684</v>
      </c>
      <c r="K418" s="8">
        <f>(SUM(NewControlsFOM!O$4:O$55)-SUMIF(NewControlsFOM!$B$4:$B$55,"GR3",NewControlsFOM!O$4:O$55)-SUMIF(NewControlsFOM!$A$4:$A$55,"GR",NewControlsFOM!O$4:O$55)-SUMIF(NewControlsFOM!$A$4:$A$55,"CR",NewControlsFOM!O$4:O$55)-SUMIF(NewControlsFOM!$B$4:$B$55,"MC4",NewControlsFOM!O$4:O$55))/1000</f>
        <v>9717.578716628097</v>
      </c>
      <c r="L418" s="8">
        <f>(SUM(NewControlsFOM!P$4:P$55)-SUMIF(NewControlsFOM!$B$4:$B$55,"GR3",NewControlsFOM!P$4:P$55)-SUMIF(NewControlsFOM!$A$4:$A$55,"GR",NewControlsFOM!P$4:P$55)-SUMIF(NewControlsFOM!$A$4:$A$55,"CR",NewControlsFOM!P$4:P$55)-SUMIF(NewControlsFOM!$B$4:$B$55,"MC4",NewControlsFOM!P$4:P$55))/1000</f>
        <v>9950.985476494654</v>
      </c>
      <c r="M418" s="8">
        <f>(SUM(NewControlsFOM!Q$4:Q$55)-SUMIF(NewControlsFOM!$B$4:$B$55,"GR3",NewControlsFOM!Q$4:Q$55)-SUMIF(NewControlsFOM!$A$4:$A$55,"GR",NewControlsFOM!Q$4:Q$55)-SUMIF(NewControlsFOM!$A$4:$A$55,"CR",NewControlsFOM!Q$4:Q$55)-SUMIF(NewControlsFOM!$B$4:$B$55,"MC4",NewControlsFOM!Q$4:Q$55))/1000</f>
        <v>10189.060371558558</v>
      </c>
      <c r="N418" s="8">
        <f>(SUM(NewControlsFOM!R$4:R$55)-SUMIF(NewControlsFOM!$B$4:$B$55,"GR3",NewControlsFOM!R$4:R$55)-SUMIF(NewControlsFOM!$A$4:$A$55,"GR",NewControlsFOM!R$4:R$55)-SUMIF(NewControlsFOM!$A$4:$A$55,"CR",NewControlsFOM!R$4:R$55)-SUMIF(NewControlsFOM!$B$4:$B$55,"MC4",NewControlsFOM!R$4:R$55))/1000</f>
        <v>10431.896764523719</v>
      </c>
      <c r="O418" s="8">
        <f>(SUM(NewControlsFOM!S$4:S$55)-SUMIF(NewControlsFOM!$B$4:$B$55,"GR3",NewControlsFOM!S$4:S$55)-SUMIF(NewControlsFOM!$A$4:$A$55,"GR",NewControlsFOM!S$4:S$55)-SUMIF(NewControlsFOM!$A$4:$A$55,"CR",NewControlsFOM!S$4:S$55)-SUMIF(NewControlsFOM!$B$4:$B$55,"MC4",NewControlsFOM!S$4:S$55))/1000</f>
        <v>10640.534699814198</v>
      </c>
      <c r="P418" s="8">
        <f>(SUM(NewControlsFOM!T$4:T$55)-SUMIF(NewControlsFOM!$B$4:$B$55,"GR3",NewControlsFOM!T$4:T$55)-SUMIF(NewControlsFOM!$A$4:$A$55,"GR",NewControlsFOM!T$4:T$55)-SUMIF(NewControlsFOM!$A$4:$A$55,"CR",NewControlsFOM!T$4:T$55)-SUMIF(NewControlsFOM!$B$4:$B$55,"MC4",NewControlsFOM!T$4:T$55))/1000</f>
        <v>10853.345393810478</v>
      </c>
      <c r="Q418" s="8">
        <f>(SUM(NewControlsFOM!U$4:U$55)-SUMIF(NewControlsFOM!$B$4:$B$55,"GR3",NewControlsFOM!U$4:U$55)-SUMIF(NewControlsFOM!$A$4:$A$55,"GR",NewControlsFOM!U$4:U$55)-SUMIF(NewControlsFOM!$A$4:$A$55,"CR",NewControlsFOM!U$4:U$55)-SUMIF(NewControlsFOM!$B$4:$B$55,"MC4",NewControlsFOM!U$4:U$55))/1000</f>
        <v>11070.41230168668</v>
      </c>
      <c r="R418" s="8">
        <f>(SUM(NewControlsFOM!V$4:V$55)-SUMIF(NewControlsFOM!$B$4:$B$55,"GR3",NewControlsFOM!V$4:V$55)-SUMIF(NewControlsFOM!$A$4:$A$55,"GR",NewControlsFOM!V$4:V$55)-SUMIF(NewControlsFOM!$A$4:$A$55,"CR",NewControlsFOM!V$4:V$55)-SUMIF(NewControlsFOM!$B$4:$B$55,"MC4",NewControlsFOM!V$4:V$55))/1000</f>
        <v>11291.820547720428</v>
      </c>
      <c r="S418" s="8">
        <f>(SUM(NewControlsFOM!W$4:W$55)-SUMIF(NewControlsFOM!$B$4:$B$55,"GR3",NewControlsFOM!W$4:W$55)-SUMIF(NewControlsFOM!$A$4:$A$55,"GR",NewControlsFOM!W$4:W$55)-SUMIF(NewControlsFOM!$A$4:$A$55,"CR",NewControlsFOM!W$4:W$55)-SUMIF(NewControlsFOM!$B$4:$B$55,"MC4",NewControlsFOM!W$4:W$55))/1000</f>
        <v>11517.656958674832</v>
      </c>
      <c r="T418" s="8">
        <f>(SUM(NewControlsFOM!X$4:X$55)-SUMIF(NewControlsFOM!$B$4:$B$55,"GR3",NewControlsFOM!X$4:X$55)-SUMIF(NewControlsFOM!$A$4:$A$55,"GR",NewControlsFOM!X$4:X$55)-SUMIF(NewControlsFOM!$A$4:$A$55,"CR",NewControlsFOM!X$4:X$55)-SUMIF(NewControlsFOM!$B$4:$B$55,"MC4",NewControlsFOM!X$4:X$55))/1000</f>
        <v>11748.01009784833</v>
      </c>
      <c r="U418" s="8">
        <f>(SUM(NewControlsFOM!Y$4:Y$55)-SUMIF(NewControlsFOM!$B$4:$B$55,"GR3",NewControlsFOM!Y$4:Y$55)-SUMIF(NewControlsFOM!$A$4:$A$55,"GR",NewControlsFOM!Y$4:Y$55)-SUMIF(NewControlsFOM!$A$4:$A$55,"CR",NewControlsFOM!Y$4:Y$55)-SUMIF(NewControlsFOM!$B$4:$B$55,"MC4",NewControlsFOM!Y$4:Y$55))/1000</f>
        <v>11982.970299805287</v>
      </c>
      <c r="V418" s="8">
        <f>(SUM(NewControlsFOM!Z$4:Z$55)-SUMIF(NewControlsFOM!$B$4:$B$55,"GR3",NewControlsFOM!Z$4:Z$55)-SUMIF(NewControlsFOM!$A$4:$A$55,"GR",NewControlsFOM!Z$4:Z$55)-SUMIF(NewControlsFOM!$A$4:$A$55,"CR",NewControlsFOM!Z$4:Z$55)-SUMIF(NewControlsFOM!$B$4:$B$55,"MC4",NewControlsFOM!Z$4:Z$55))/1000</f>
        <v>12222.629705801408</v>
      </c>
      <c r="W418" s="8">
        <f>(SUM(NewControlsFOM!AA$4:AA$55)-SUMIF(NewControlsFOM!$B$4:$B$55,"GR3",NewControlsFOM!AA$4:AA$55)-SUMIF(NewControlsFOM!$A$4:$A$55,"GR",NewControlsFOM!AA$4:AA$55)-SUMIF(NewControlsFOM!$A$4:$A$55,"CR",NewControlsFOM!AA$4:AA$55)-SUMIF(NewControlsFOM!$B$4:$B$55,"MC4",NewControlsFOM!AA$4:AA$55))/1000</f>
        <v>12467.082299917418</v>
      </c>
      <c r="X418" s="8">
        <f>(SUM(NewControlsFOM!AB$4:AB$55)-SUMIF(NewControlsFOM!$B$4:$B$55,"GR3",NewControlsFOM!AB$4:AB$55)-SUMIF(NewControlsFOM!$A$4:$A$55,"GR",NewControlsFOM!AB$4:AB$55)-SUMIF(NewControlsFOM!$A$4:$A$55,"CR",NewControlsFOM!AB$4:AB$55)-SUMIF(NewControlsFOM!$B$4:$B$55,"MC4",NewControlsFOM!AB$4:AB$55))/1000</f>
        <v>12716.423945915791</v>
      </c>
      <c r="Y418" s="8">
        <f>(SUM(NewControlsFOM!AC$4:AC$55)-SUMIF(NewControlsFOM!$B$4:$B$55,"GR3",NewControlsFOM!AC$4:AC$55)-SUMIF(NewControlsFOM!$A$4:$A$55,"GR",NewControlsFOM!AC$4:AC$55)-SUMIF(NewControlsFOM!$A$4:$A$55,"CR",NewControlsFOM!AC$4:AC$55)-SUMIF(NewControlsFOM!$B$4:$B$55,"MC4",NewControlsFOM!AC$4:AC$55))/1000</f>
        <v>12970.752424834096</v>
      </c>
      <c r="Z418" s="8">
        <f>(SUM(NewControlsFOM!AD$4:AD$55)-SUMIF(NewControlsFOM!$B$4:$B$55,"GR3",NewControlsFOM!AD$4:AD$55)-SUMIF(NewControlsFOM!$A$4:$A$55,"GR",NewControlsFOM!AD$4:AD$55)-SUMIF(NewControlsFOM!$A$4:$A$55,"CR",NewControlsFOM!AD$4:AD$55)-SUMIF(NewControlsFOM!$B$4:$B$55,"MC4",NewControlsFOM!AD$4:AD$55))/1000</f>
        <v>13230.167473330759</v>
      </c>
      <c r="AA418" s="8">
        <f>(SUM(NewControlsFOM!AE$4:AE$55)-SUMIF(NewControlsFOM!$B$4:$B$55,"GR3",NewControlsFOM!AE$4:AE$55)-SUMIF(NewControlsFOM!$A$4:$A$55,"GR",NewControlsFOM!AE$4:AE$55)-SUMIF(NewControlsFOM!$A$4:$A$55,"CR",NewControlsFOM!AE$4:AE$55)-SUMIF(NewControlsFOM!$B$4:$B$55,"MC4",NewControlsFOM!AE$4:AE$55))/1000</f>
        <v>13494.770822797405</v>
      </c>
      <c r="AB418" s="8">
        <f>(SUM(NewControlsFOM!AF$4:AF$55)-SUMIF(NewControlsFOM!$B$4:$B$55,"GR3",NewControlsFOM!AF$4:AF$55)-SUMIF(NewControlsFOM!$A$4:$A$55,"GR",NewControlsFOM!AF$4:AF$55)-SUMIF(NewControlsFOM!$A$4:$A$55,"CR",NewControlsFOM!AF$4:AF$55)-SUMIF(NewControlsFOM!$B$4:$B$55,"MC4",NewControlsFOM!AF$4:AF$55))/1000</f>
        <v>13764.666239253327</v>
      </c>
      <c r="AC418" s="8">
        <f>(SUM(NewControlsFOM!AG$4:AG$55)-SUMIF(NewControlsFOM!$B$4:$B$55,"GR3",NewControlsFOM!AG$4:AG$55)-SUMIF(NewControlsFOM!$A$4:$A$55,"GR",NewControlsFOM!AG$4:AG$55)-SUMIF(NewControlsFOM!$A$4:$A$55,"CR",NewControlsFOM!AG$4:AG$55)-SUMIF(NewControlsFOM!$B$4:$B$55,"MC4",NewControlsFOM!AG$4:AG$55))/1000</f>
        <v>14039.959564038396</v>
      </c>
      <c r="AD418" s="8">
        <f>(SUM(NewControlsFOM!AH$4:AH$55)-SUMIF(NewControlsFOM!$B$4:$B$55,"GR3",NewControlsFOM!AH$4:AH$55)-SUMIF(NewControlsFOM!$A$4:$A$55,"GR",NewControlsFOM!AH$4:AH$55)-SUMIF(NewControlsFOM!$A$4:$A$55,"CR",NewControlsFOM!AH$4:AH$55)-SUMIF(NewControlsFOM!$B$4:$B$55,"MC4",NewControlsFOM!AH$4:AH$55))/1000</f>
        <v>14320.758755319175</v>
      </c>
      <c r="AE418" s="8">
        <f>(SUM(NewControlsFOM!AI$4:AI$55)-SUMIF(NewControlsFOM!$B$4:$B$55,"GR3",NewControlsFOM!AI$4:AI$55)-SUMIF(NewControlsFOM!$A$4:$A$55,"GR",NewControlsFOM!AI$4:AI$55)-SUMIF(NewControlsFOM!$A$4:$A$55,"CR",NewControlsFOM!AI$4:AI$55)-SUMIF(NewControlsFOM!$B$4:$B$55,"MC4",NewControlsFOM!AI$4:AI$55))/1000</f>
        <v>14607.173930425559</v>
      </c>
      <c r="AF418" s="8">
        <f>(SUM(NewControlsFOM!AJ$4:AJ$55)-SUMIF(NewControlsFOM!$B$4:$B$55,"GR3",NewControlsFOM!AJ$4:AJ$55)-SUMIF(NewControlsFOM!$A$4:$A$55,"GR",NewControlsFOM!AJ$4:AJ$55)-SUMIF(NewControlsFOM!$A$4:$A$55,"CR",NewControlsFOM!AJ$4:AJ$55)-SUMIF(NewControlsFOM!$B$4:$B$55,"MC4",NewControlsFOM!AJ$4:AJ$55))/1000</f>
        <v>14899.317409034076</v>
      </c>
      <c r="AG418" s="8">
        <f>(SUM(NewControlsFOM!AK$4:AK$55)-SUMIF(NewControlsFOM!$B$4:$B$55,"GR3",NewControlsFOM!AK$4:AK$55)-SUMIF(NewControlsFOM!$A$4:$A$55,"GR",NewControlsFOM!AK$4:AK$55)-SUMIF(NewControlsFOM!$A$4:$A$55,"CR",NewControlsFOM!AK$4:AK$55)-SUMIF(NewControlsFOM!$B$4:$B$55,"MC4",NewControlsFOM!AK$4:AK$55))/1000</f>
        <v>15197.30375721474</v>
      </c>
    </row>
    <row r="419" spans="2:33" x14ac:dyDescent="0.3">
      <c r="B419" s="24" t="str">
        <f t="shared" si="258"/>
        <v>Retire TY GR CR and TC1</v>
      </c>
      <c r="C419" s="23">
        <f t="shared" si="259"/>
        <v>123.23328922908097</v>
      </c>
      <c r="D419" s="8">
        <f>(SUM(NewControlsFOM!H$4:H$55)-SUMIF(NewControlsFOM!$B$4:$B$55,"GR3",NewControlsFOM!H$4:H$55)-SUMIF(NewControlsFOM!$A$4:$A$55,"GR",NewControlsFOM!H$4:H$55)-SUMIF(NewControlsFOM!$A$4:$A$55,"CR",NewControlsFOM!H$4:H$55)-SUMIF(NewControlsFOM!$B$4:$B$55,"TC1",NewControlsFOM!H$4:H$55))/1000</f>
        <v>0</v>
      </c>
      <c r="E419" s="8">
        <f>(SUM(NewControlsFOM!I$4:I$55)-SUMIF(NewControlsFOM!$B$4:$B$55,"GR3",NewControlsFOM!I$4:I$55)-SUMIF(NewControlsFOM!$A$4:$A$55,"GR",NewControlsFOM!I$4:I$55)-SUMIF(NewControlsFOM!$A$4:$A$55,"CR",NewControlsFOM!I$4:I$55)-SUMIF(NewControlsFOM!$B$4:$B$55,"TC1",NewControlsFOM!I$4:I$55))/1000</f>
        <v>8.0637199448008765</v>
      </c>
      <c r="F419" s="8">
        <f>(SUM(NewControlsFOM!J$4:J$55)-SUMIF(NewControlsFOM!$B$4:$B$55,"GR3",NewControlsFOM!J$4:J$55)-SUMIF(NewControlsFOM!$A$4:$A$55,"GR",NewControlsFOM!J$4:J$55)-SUMIF(NewControlsFOM!$A$4:$A$55,"CR",NewControlsFOM!J$4:J$55)-SUMIF(NewControlsFOM!$B$4:$B$55,"TC1",NewControlsFOM!J$4:J$55))/1000</f>
        <v>98.699932124362746</v>
      </c>
      <c r="G419" s="8">
        <f>(SUM(NewControlsFOM!K$4:K$55)-SUMIF(NewControlsFOM!$B$4:$B$55,"GR3",NewControlsFOM!K$4:K$55)-SUMIF(NewControlsFOM!$A$4:$A$55,"GR",NewControlsFOM!K$4:K$55)-SUMIF(NewControlsFOM!$A$4:$A$55,"CR",NewControlsFOM!K$4:K$55)-SUMIF(NewControlsFOM!$B$4:$B$55,"TC1",NewControlsFOM!K$4:K$55))/1000</f>
        <v>4448.9556582416462</v>
      </c>
      <c r="H419" s="8">
        <f>(SUM(NewControlsFOM!L$4:L$55)-SUMIF(NewControlsFOM!$B$4:$B$55,"GR3",NewControlsFOM!L$4:L$55)-SUMIF(NewControlsFOM!$A$4:$A$55,"GR",NewControlsFOM!L$4:L$55)-SUMIF(NewControlsFOM!$A$4:$A$55,"CR",NewControlsFOM!L$4:L$55)-SUMIF(NewControlsFOM!$B$4:$B$55,"TC1",NewControlsFOM!L$4:L$55))/1000</f>
        <v>11388.459203781886</v>
      </c>
      <c r="I419" s="8">
        <f>(SUM(NewControlsFOM!M$4:M$55)-SUMIF(NewControlsFOM!$B$4:$B$55,"GR3",NewControlsFOM!M$4:M$55)-SUMIF(NewControlsFOM!$A$4:$A$55,"GR",NewControlsFOM!M$4:M$55)-SUMIF(NewControlsFOM!$A$4:$A$55,"CR",NewControlsFOM!M$4:M$55)-SUMIF(NewControlsFOM!$B$4:$B$55,"TC1",NewControlsFOM!M$4:M$55))/1000</f>
        <v>9842.5926698897383</v>
      </c>
      <c r="J419" s="8">
        <f>(SUM(NewControlsFOM!N$4:N$55)-SUMIF(NewControlsFOM!$B$4:$B$55,"GR3",NewControlsFOM!N$4:N$55)-SUMIF(NewControlsFOM!$A$4:$A$55,"GR",NewControlsFOM!N$4:N$55)-SUMIF(NewControlsFOM!$A$4:$A$55,"CR",NewControlsFOM!N$4:N$55)-SUMIF(NewControlsFOM!$B$4:$B$55,"TC1",NewControlsFOM!N$4:N$55))/1000</f>
        <v>10078.499708821524</v>
      </c>
      <c r="K419" s="8">
        <f>(SUM(NewControlsFOM!O$4:O$55)-SUMIF(NewControlsFOM!$B$4:$B$55,"GR3",NewControlsFOM!O$4:O$55)-SUMIF(NewControlsFOM!$A$4:$A$55,"GR",NewControlsFOM!O$4:O$55)-SUMIF(NewControlsFOM!$A$4:$A$55,"CR",NewControlsFOM!O$4:O$55)-SUMIF(NewControlsFOM!$B$4:$B$55,"TC1",NewControlsFOM!O$4:O$55))/1000</f>
        <v>10319.12488853196</v>
      </c>
      <c r="L419" s="8">
        <f>(SUM(NewControlsFOM!P$4:P$55)-SUMIF(NewControlsFOM!$B$4:$B$55,"GR3",NewControlsFOM!P$4:P$55)-SUMIF(NewControlsFOM!$A$4:$A$55,"GR",NewControlsFOM!P$4:P$55)-SUMIF(NewControlsFOM!$A$4:$A$55,"CR",NewControlsFOM!P$4:P$55)-SUMIF(NewControlsFOM!$B$4:$B$55,"TC1",NewControlsFOM!P$4:P$55))/1000</f>
        <v>10564.562571836592</v>
      </c>
      <c r="M419" s="8">
        <f>(SUM(NewControlsFOM!Q$4:Q$55)-SUMIF(NewControlsFOM!$B$4:$B$55,"GR3",NewControlsFOM!Q$4:Q$55)-SUMIF(NewControlsFOM!$A$4:$A$55,"GR",NewControlsFOM!Q$4:Q$55)-SUMIF(NewControlsFOM!$A$4:$A$55,"CR",NewControlsFOM!Q$4:Q$55)-SUMIF(NewControlsFOM!$B$4:$B$55,"TC1",NewControlsFOM!Q$4:Q$55))/1000</f>
        <v>10814.909008807337</v>
      </c>
      <c r="N419" s="8">
        <f>(SUM(NewControlsFOM!R$4:R$55)-SUMIF(NewControlsFOM!$B$4:$B$55,"GR3",NewControlsFOM!R$4:R$55)-SUMIF(NewControlsFOM!$A$4:$A$55,"GR",NewControlsFOM!R$4:R$55)-SUMIF(NewControlsFOM!$A$4:$A$55,"CR",NewControlsFOM!R$4:R$55)-SUMIF(NewControlsFOM!$B$4:$B$55,"TC1",NewControlsFOM!R$4:R$55))/1000</f>
        <v>11070.262374517475</v>
      </c>
      <c r="O419" s="8">
        <f>(SUM(NewControlsFOM!S$4:S$55)-SUMIF(NewControlsFOM!$B$4:$B$55,"GR3",NewControlsFOM!S$4:S$55)-SUMIF(NewControlsFOM!$A$4:$A$55,"GR",NewControlsFOM!S$4:S$55)-SUMIF(NewControlsFOM!$A$4:$A$55,"CR",NewControlsFOM!S$4:S$55)-SUMIF(NewControlsFOM!$B$4:$B$55,"TC1",NewControlsFOM!S$4:S$55))/1000</f>
        <v>11291.667622007828</v>
      </c>
      <c r="P419" s="8">
        <f>(SUM(NewControlsFOM!T$4:T$55)-SUMIF(NewControlsFOM!$B$4:$B$55,"GR3",NewControlsFOM!T$4:T$55)-SUMIF(NewControlsFOM!$A$4:$A$55,"GR",NewControlsFOM!T$4:T$55)-SUMIF(NewControlsFOM!$A$4:$A$55,"CR",NewControlsFOM!T$4:T$55)-SUMIF(NewControlsFOM!$B$4:$B$55,"TC1",NewControlsFOM!T$4:T$55))/1000</f>
        <v>11517.500974447981</v>
      </c>
      <c r="Q419" s="8">
        <f>(SUM(NewControlsFOM!U$4:U$55)-SUMIF(NewControlsFOM!$B$4:$B$55,"GR3",NewControlsFOM!U$4:U$55)-SUMIF(NewControlsFOM!$A$4:$A$55,"GR",NewControlsFOM!U$4:U$55)-SUMIF(NewControlsFOM!$A$4:$A$55,"CR",NewControlsFOM!U$4:U$55)-SUMIF(NewControlsFOM!$B$4:$B$55,"TC1",NewControlsFOM!U$4:U$55))/1000</f>
        <v>11747.850993936932</v>
      </c>
      <c r="R419" s="8">
        <f>(SUM(NewControlsFOM!V$4:V$55)-SUMIF(NewControlsFOM!$B$4:$B$55,"GR3",NewControlsFOM!V$4:V$55)-SUMIF(NewControlsFOM!$A$4:$A$55,"GR",NewControlsFOM!V$4:V$55)-SUMIF(NewControlsFOM!$A$4:$A$55,"CR",NewControlsFOM!V$4:V$55)-SUMIF(NewControlsFOM!$B$4:$B$55,"TC1",NewControlsFOM!V$4:V$55))/1000</f>
        <v>11982.808013815686</v>
      </c>
      <c r="S419" s="8">
        <f>(SUM(NewControlsFOM!W$4:W$55)-SUMIF(NewControlsFOM!$B$4:$B$55,"GR3",NewControlsFOM!W$4:W$55)-SUMIF(NewControlsFOM!$A$4:$A$55,"GR",NewControlsFOM!W$4:W$55)-SUMIF(NewControlsFOM!$A$4:$A$55,"CR",NewControlsFOM!W$4:W$55)-SUMIF(NewControlsFOM!$B$4:$B$55,"TC1",NewControlsFOM!W$4:W$55))/1000</f>
        <v>12222.464174091994</v>
      </c>
      <c r="T419" s="8">
        <f>(SUM(NewControlsFOM!X$4:X$55)-SUMIF(NewControlsFOM!$B$4:$B$55,"GR3",NewControlsFOM!X$4:X$55)-SUMIF(NewControlsFOM!$A$4:$A$55,"GR",NewControlsFOM!X$4:X$55)-SUMIF(NewControlsFOM!$A$4:$A$55,"CR",NewControlsFOM!X$4:X$55)-SUMIF(NewControlsFOM!$B$4:$B$55,"TC1",NewControlsFOM!X$4:X$55))/1000</f>
        <v>12466.913457573835</v>
      </c>
      <c r="U419" s="8">
        <f>(SUM(NewControlsFOM!Y$4:Y$55)-SUMIF(NewControlsFOM!$B$4:$B$55,"GR3",NewControlsFOM!Y$4:Y$55)-SUMIF(NewControlsFOM!$A$4:$A$55,"GR",NewControlsFOM!Y$4:Y$55)-SUMIF(NewControlsFOM!$A$4:$A$55,"CR",NewControlsFOM!Y$4:Y$55)-SUMIF(NewControlsFOM!$B$4:$B$55,"TC1",NewControlsFOM!Y$4:Y$55))/1000</f>
        <v>12716.251726725302</v>
      </c>
      <c r="V419" s="8">
        <f>(SUM(NewControlsFOM!Z$4:Z$55)-SUMIF(NewControlsFOM!$B$4:$B$55,"GR3",NewControlsFOM!Z$4:Z$55)-SUMIF(NewControlsFOM!$A$4:$A$55,"GR",NewControlsFOM!Z$4:Z$55)-SUMIF(NewControlsFOM!$A$4:$A$55,"CR",NewControlsFOM!Z$4:Z$55)-SUMIF(NewControlsFOM!$B$4:$B$55,"TC1",NewControlsFOM!Z$4:Z$55))/1000</f>
        <v>12970.576761259827</v>
      </c>
      <c r="W419" s="8">
        <f>(SUM(NewControlsFOM!AA$4:AA$55)-SUMIF(NewControlsFOM!$B$4:$B$55,"GR3",NewControlsFOM!AA$4:AA$55)-SUMIF(NewControlsFOM!$A$4:$A$55,"GR",NewControlsFOM!AA$4:AA$55)-SUMIF(NewControlsFOM!$A$4:$A$55,"CR",NewControlsFOM!AA$4:AA$55)-SUMIF(NewControlsFOM!$B$4:$B$55,"TC1",NewControlsFOM!AA$4:AA$55))/1000</f>
        <v>13229.988296485004</v>
      </c>
      <c r="X419" s="8">
        <f>(SUM(NewControlsFOM!AB$4:AB$55)-SUMIF(NewControlsFOM!$B$4:$B$55,"GR3",NewControlsFOM!AB$4:AB$55)-SUMIF(NewControlsFOM!$A$4:$A$55,"GR",NewControlsFOM!AB$4:AB$55)-SUMIF(NewControlsFOM!$A$4:$A$55,"CR",NewControlsFOM!AB$4:AB$55)-SUMIF(NewControlsFOM!$B$4:$B$55,"TC1",NewControlsFOM!AB$4:AB$55))/1000</f>
        <v>13494.588062414727</v>
      </c>
      <c r="Y419" s="8">
        <f>(SUM(NewControlsFOM!AC$4:AC$55)-SUMIF(NewControlsFOM!$B$4:$B$55,"GR3",NewControlsFOM!AC$4:AC$55)-SUMIF(NewControlsFOM!$A$4:$A$55,"GR",NewControlsFOM!AC$4:AC$55)-SUMIF(NewControlsFOM!$A$4:$A$55,"CR",NewControlsFOM!AC$4:AC$55)-SUMIF(NewControlsFOM!$B$4:$B$55,"TC1",NewControlsFOM!AC$4:AC$55))/1000</f>
        <v>13764.479823663012</v>
      </c>
      <c r="Z419" s="8">
        <f>(SUM(NewControlsFOM!AD$4:AD$55)-SUMIF(NewControlsFOM!$B$4:$B$55,"GR3",NewControlsFOM!AD$4:AD$55)-SUMIF(NewControlsFOM!$A$4:$A$55,"GR",NewControlsFOM!AD$4:AD$55)-SUMIF(NewControlsFOM!$A$4:$A$55,"CR",NewControlsFOM!AD$4:AD$55)-SUMIF(NewControlsFOM!$B$4:$B$55,"TC1",NewControlsFOM!AD$4:AD$55))/1000</f>
        <v>14039.769420136252</v>
      </c>
      <c r="AA419" s="8">
        <f>(SUM(NewControlsFOM!AE$4:AE$55)-SUMIF(NewControlsFOM!$B$4:$B$55,"GR3",NewControlsFOM!AE$4:AE$55)-SUMIF(NewControlsFOM!$A$4:$A$55,"GR",NewControlsFOM!AE$4:AE$55)-SUMIF(NewControlsFOM!$A$4:$A$55,"CR",NewControlsFOM!AE$4:AE$55)-SUMIF(NewControlsFOM!$B$4:$B$55,"TC1",NewControlsFOM!AE$4:AE$55))/1000</f>
        <v>14320.564808539009</v>
      </c>
      <c r="AB419" s="8">
        <f>(SUM(NewControlsFOM!AF$4:AF$55)-SUMIF(NewControlsFOM!$B$4:$B$55,"GR3",NewControlsFOM!AF$4:AF$55)-SUMIF(NewControlsFOM!$A$4:$A$55,"GR",NewControlsFOM!AF$4:AF$55)-SUMIF(NewControlsFOM!$A$4:$A$55,"CR",NewControlsFOM!AF$4:AF$55)-SUMIF(NewControlsFOM!$B$4:$B$55,"TC1",NewControlsFOM!AF$4:AF$55))/1000</f>
        <v>14606.976104709764</v>
      </c>
      <c r="AC419" s="8">
        <f>(SUM(NewControlsFOM!AG$4:AG$55)-SUMIF(NewControlsFOM!$B$4:$B$55,"GR3",NewControlsFOM!AG$4:AG$55)-SUMIF(NewControlsFOM!$A$4:$A$55,"GR",NewControlsFOM!AG$4:AG$55)-SUMIF(NewControlsFOM!$A$4:$A$55,"CR",NewControlsFOM!AG$4:AG$55)-SUMIF(NewControlsFOM!$B$4:$B$55,"TC1",NewControlsFOM!AG$4:AG$55))/1000</f>
        <v>14899.115626803961</v>
      </c>
      <c r="AD419" s="8">
        <f>(SUM(NewControlsFOM!AH$4:AH$55)-SUMIF(NewControlsFOM!$B$4:$B$55,"GR3",NewControlsFOM!AH$4:AH$55)-SUMIF(NewControlsFOM!$A$4:$A$55,"GR",NewControlsFOM!AH$4:AH$55)-SUMIF(NewControlsFOM!$A$4:$A$55,"CR",NewControlsFOM!AH$4:AH$55)-SUMIF(NewControlsFOM!$B$4:$B$55,"TC1",NewControlsFOM!AH$4:AH$55))/1000</f>
        <v>15197.09793934005</v>
      </c>
      <c r="AE419" s="8">
        <f>(SUM(NewControlsFOM!AI$4:AI$55)-SUMIF(NewControlsFOM!$B$4:$B$55,"GR3",NewControlsFOM!AI$4:AI$55)-SUMIF(NewControlsFOM!$A$4:$A$55,"GR",NewControlsFOM!AI$4:AI$55)-SUMIF(NewControlsFOM!$A$4:$A$55,"CR",NewControlsFOM!AI$4:AI$55)-SUMIF(NewControlsFOM!$B$4:$B$55,"TC1",NewControlsFOM!AI$4:AI$55))/1000</f>
        <v>15501.039898126852</v>
      </c>
      <c r="AF419" s="8">
        <f>(SUM(NewControlsFOM!AJ$4:AJ$55)-SUMIF(NewControlsFOM!$B$4:$B$55,"GR3",NewControlsFOM!AJ$4:AJ$55)-SUMIF(NewControlsFOM!$A$4:$A$55,"GR",NewControlsFOM!AJ$4:AJ$55)-SUMIF(NewControlsFOM!$A$4:$A$55,"CR",NewControlsFOM!AJ$4:AJ$55)-SUMIF(NewControlsFOM!$B$4:$B$55,"TC1",NewControlsFOM!AJ$4:AJ$55))/1000</f>
        <v>15811.060696089397</v>
      </c>
      <c r="AG419" s="8">
        <f>(SUM(NewControlsFOM!AK$4:AK$55)-SUMIF(NewControlsFOM!$B$4:$B$55,"GR3",NewControlsFOM!AK$4:AK$55)-SUMIF(NewControlsFOM!$A$4:$A$55,"GR",NewControlsFOM!AK$4:AK$55)-SUMIF(NewControlsFOM!$A$4:$A$55,"CR",NewControlsFOM!AK$4:AK$55)-SUMIF(NewControlsFOM!$B$4:$B$55,"TC1",NewControlsFOM!AK$4:AK$55))/1000</f>
        <v>16127.281910011165</v>
      </c>
    </row>
    <row r="420" spans="2:33" x14ac:dyDescent="0.3">
      <c r="B420" s="24" t="str">
        <f t="shared" si="258"/>
        <v>Retire TY GR CR and GH4</v>
      </c>
      <c r="C420" s="23">
        <f t="shared" si="259"/>
        <v>120.00590019156965</v>
      </c>
      <c r="D420" s="8">
        <f>(SUM(NewControlsFOM!H$4:H$55)-SUMIF(NewControlsFOM!$B$4:$B$55,"GR3",NewControlsFOM!H$4:H$55)-SUMIF(NewControlsFOM!$A$4:$A$55,"GR",NewControlsFOM!H$4:H$55)-SUMIF(NewControlsFOM!$A$4:$A$55,"CR",NewControlsFOM!H$4:H$55)-SUMIF(NewControlsFOM!$B$4:$B$55,"GH4",NewControlsFOM!H$4:H$55))/1000</f>
        <v>0</v>
      </c>
      <c r="E420" s="8">
        <f>(SUM(NewControlsFOM!I$4:I$55)-SUMIF(NewControlsFOM!$B$4:$B$55,"GR3",NewControlsFOM!I$4:I$55)-SUMIF(NewControlsFOM!$A$4:$A$55,"GR",NewControlsFOM!I$4:I$55)-SUMIF(NewControlsFOM!$A$4:$A$55,"CR",NewControlsFOM!I$4:I$55)-SUMIF(NewControlsFOM!$B$4:$B$55,"GH4",NewControlsFOM!I$4:I$55))/1000</f>
        <v>8.0637199448008765</v>
      </c>
      <c r="F420" s="8">
        <f>(SUM(NewControlsFOM!J$4:J$55)-SUMIF(NewControlsFOM!$B$4:$B$55,"GR3",NewControlsFOM!J$4:J$55)-SUMIF(NewControlsFOM!$A$4:$A$55,"GR",NewControlsFOM!J$4:J$55)-SUMIF(NewControlsFOM!$A$4:$A$55,"CR",NewControlsFOM!J$4:J$55)-SUMIF(NewControlsFOM!$B$4:$B$55,"GH4",NewControlsFOM!J$4:J$55))/1000</f>
        <v>98.699932124362746</v>
      </c>
      <c r="G420" s="8">
        <f>(SUM(NewControlsFOM!K$4:K$55)-SUMIF(NewControlsFOM!$B$4:$B$55,"GR3",NewControlsFOM!K$4:K$55)-SUMIF(NewControlsFOM!$A$4:$A$55,"GR",NewControlsFOM!K$4:K$55)-SUMIF(NewControlsFOM!$A$4:$A$55,"CR",NewControlsFOM!K$4:K$55)-SUMIF(NewControlsFOM!$B$4:$B$55,"GH4",NewControlsFOM!K$4:K$55))/1000</f>
        <v>4448.9556582416462</v>
      </c>
      <c r="H420" s="8">
        <f>(SUM(NewControlsFOM!L$4:L$55)-SUMIF(NewControlsFOM!$B$4:$B$55,"GR3",NewControlsFOM!L$4:L$55)-SUMIF(NewControlsFOM!$A$4:$A$55,"GR",NewControlsFOM!L$4:L$55)-SUMIF(NewControlsFOM!$A$4:$A$55,"CR",NewControlsFOM!L$4:L$55)-SUMIF(NewControlsFOM!$B$4:$B$55,"GH4",NewControlsFOM!L$4:L$55))/1000</f>
        <v>11250.350524738744</v>
      </c>
      <c r="I420" s="8">
        <f>(SUM(NewControlsFOM!M$4:M$55)-SUMIF(NewControlsFOM!$B$4:$B$55,"GR3",NewControlsFOM!M$4:M$55)-SUMIF(NewControlsFOM!$A$4:$A$55,"GR",NewControlsFOM!M$4:M$55)-SUMIF(NewControlsFOM!$A$4:$A$55,"CR",NewControlsFOM!M$4:M$55)-SUMIF(NewControlsFOM!$B$4:$B$55,"GH4",NewControlsFOM!M$4:M$55))/1000</f>
        <v>9560.8509646417278</v>
      </c>
      <c r="J420" s="8">
        <f>(SUM(NewControlsFOM!N$4:N$55)-SUMIF(NewControlsFOM!$B$4:$B$55,"GR3",NewControlsFOM!N$4:N$55)-SUMIF(NewControlsFOM!$A$4:$A$55,"GR",NewControlsFOM!N$4:N$55)-SUMIF(NewControlsFOM!$A$4:$A$55,"CR",NewControlsFOM!N$4:N$55)-SUMIF(NewControlsFOM!$B$4:$B$55,"GH4",NewControlsFOM!N$4:N$55))/1000</f>
        <v>9791.1231694685539</v>
      </c>
      <c r="K420" s="8">
        <f>(SUM(NewControlsFOM!O$4:O$55)-SUMIF(NewControlsFOM!$B$4:$B$55,"GR3",NewControlsFOM!O$4:O$55)-SUMIF(NewControlsFOM!$A$4:$A$55,"GR",NewControlsFOM!O$4:O$55)-SUMIF(NewControlsFOM!$A$4:$A$55,"CR",NewControlsFOM!O$4:O$55)-SUMIF(NewControlsFOM!$B$4:$B$55,"GH4",NewControlsFOM!O$4:O$55))/1000</f>
        <v>10026.000818391929</v>
      </c>
      <c r="L420" s="8">
        <f>(SUM(NewControlsFOM!P$4:P$55)-SUMIF(NewControlsFOM!$B$4:$B$55,"GR3",NewControlsFOM!P$4:P$55)-SUMIF(NewControlsFOM!$A$4:$A$55,"GR",NewControlsFOM!P$4:P$55)-SUMIF(NewControlsFOM!$A$4:$A$55,"CR",NewControlsFOM!P$4:P$55)-SUMIF(NewControlsFOM!$B$4:$B$55,"GH4",NewControlsFOM!P$4:P$55))/1000</f>
        <v>10265.576020293762</v>
      </c>
      <c r="M420" s="8">
        <f>(SUM(NewControlsFOM!Q$4:Q$55)-SUMIF(NewControlsFOM!$B$4:$B$55,"GR3",NewControlsFOM!Q$4:Q$55)-SUMIF(NewControlsFOM!$A$4:$A$55,"GR",NewControlsFOM!Q$4:Q$55)-SUMIF(NewControlsFOM!$A$4:$A$55,"CR",NewControlsFOM!Q$4:Q$55)-SUMIF(NewControlsFOM!$B$4:$B$55,"GH4",NewControlsFOM!Q$4:Q$55))/1000</f>
        <v>10509.942726233649</v>
      </c>
      <c r="N420" s="8">
        <f>(SUM(NewControlsFOM!R$4:R$55)-SUMIF(NewControlsFOM!$B$4:$B$55,"GR3",NewControlsFOM!R$4:R$55)-SUMIF(NewControlsFOM!$A$4:$A$55,"GR",NewControlsFOM!R$4:R$55)-SUMIF(NewControlsFOM!$A$4:$A$55,"CR",NewControlsFOM!R$4:R$55)-SUMIF(NewControlsFOM!$B$4:$B$55,"GH4",NewControlsFOM!R$4:R$55))/1000</f>
        <v>10759.196766292311</v>
      </c>
      <c r="O420" s="8">
        <f>(SUM(NewControlsFOM!S$4:S$55)-SUMIF(NewControlsFOM!$B$4:$B$55,"GR3",NewControlsFOM!S$4:S$55)-SUMIF(NewControlsFOM!$A$4:$A$55,"GR",NewControlsFOM!S$4:S$55)-SUMIF(NewControlsFOM!$A$4:$A$55,"CR",NewControlsFOM!S$4:S$55)-SUMIF(NewControlsFOM!$B$4:$B$55,"GH4",NewControlsFOM!S$4:S$55))/1000</f>
        <v>10974.380701618164</v>
      </c>
      <c r="P420" s="8">
        <f>(SUM(NewControlsFOM!T$4:T$55)-SUMIF(NewControlsFOM!$B$4:$B$55,"GR3",NewControlsFOM!T$4:T$55)-SUMIF(NewControlsFOM!$A$4:$A$55,"GR",NewControlsFOM!T$4:T$55)-SUMIF(NewControlsFOM!$A$4:$A$55,"CR",NewControlsFOM!T$4:T$55)-SUMIF(NewControlsFOM!$B$4:$B$55,"GH4",NewControlsFOM!T$4:T$55))/1000</f>
        <v>11193.868315650521</v>
      </c>
      <c r="Q420" s="8">
        <f>(SUM(NewControlsFOM!U$4:U$55)-SUMIF(NewControlsFOM!$B$4:$B$55,"GR3",NewControlsFOM!U$4:U$55)-SUMIF(NewControlsFOM!$A$4:$A$55,"GR",NewControlsFOM!U$4:U$55)-SUMIF(NewControlsFOM!$A$4:$A$55,"CR",NewControlsFOM!U$4:U$55)-SUMIF(NewControlsFOM!$B$4:$B$55,"GH4",NewControlsFOM!U$4:U$55))/1000</f>
        <v>11417.745681963524</v>
      </c>
      <c r="R420" s="8">
        <f>(SUM(NewControlsFOM!V$4:V$55)-SUMIF(NewControlsFOM!$B$4:$B$55,"GR3",NewControlsFOM!V$4:V$55)-SUMIF(NewControlsFOM!$A$4:$A$55,"GR",NewControlsFOM!V$4:V$55)-SUMIF(NewControlsFOM!$A$4:$A$55,"CR",NewControlsFOM!V$4:V$55)-SUMIF(NewControlsFOM!$B$4:$B$55,"GH4",NewControlsFOM!V$4:V$55))/1000</f>
        <v>11646.100595602811</v>
      </c>
      <c r="S420" s="8">
        <f>(SUM(NewControlsFOM!W$4:W$55)-SUMIF(NewControlsFOM!$B$4:$B$55,"GR3",NewControlsFOM!W$4:W$55)-SUMIF(NewControlsFOM!$A$4:$A$55,"GR",NewControlsFOM!W$4:W$55)-SUMIF(NewControlsFOM!$A$4:$A$55,"CR",NewControlsFOM!W$4:W$55)-SUMIF(NewControlsFOM!$B$4:$B$55,"GH4",NewControlsFOM!W$4:W$55))/1000</f>
        <v>11879.02260751486</v>
      </c>
      <c r="T420" s="8">
        <f>(SUM(NewControlsFOM!X$4:X$55)-SUMIF(NewControlsFOM!$B$4:$B$55,"GR3",NewControlsFOM!X$4:X$55)-SUMIF(NewControlsFOM!$A$4:$A$55,"GR",NewControlsFOM!X$4:X$55)-SUMIF(NewControlsFOM!$A$4:$A$55,"CR",NewControlsFOM!X$4:X$55)-SUMIF(NewControlsFOM!$B$4:$B$55,"GH4",NewControlsFOM!X$4:X$55))/1000</f>
        <v>12116.603059665158</v>
      </c>
      <c r="U420" s="8">
        <f>(SUM(NewControlsFOM!Y$4:Y$55)-SUMIF(NewControlsFOM!$B$4:$B$55,"GR3",NewControlsFOM!Y$4:Y$55)-SUMIF(NewControlsFOM!$A$4:$A$55,"GR",NewControlsFOM!Y$4:Y$55)-SUMIF(NewControlsFOM!$A$4:$A$55,"CR",NewControlsFOM!Y$4:Y$55)-SUMIF(NewControlsFOM!$B$4:$B$55,"GH4",NewControlsFOM!Y$4:Y$55))/1000</f>
        <v>12358.935120858454</v>
      </c>
      <c r="V420" s="8">
        <f>(SUM(NewControlsFOM!Z$4:Z$55)-SUMIF(NewControlsFOM!$B$4:$B$55,"GR3",NewControlsFOM!Z$4:Z$55)-SUMIF(NewControlsFOM!$A$4:$A$55,"GR",NewControlsFOM!Z$4:Z$55)-SUMIF(NewControlsFOM!$A$4:$A$55,"CR",NewControlsFOM!Z$4:Z$55)-SUMIF(NewControlsFOM!$B$4:$B$55,"GH4",NewControlsFOM!Z$4:Z$55))/1000</f>
        <v>12606.113823275638</v>
      </c>
      <c r="W420" s="8">
        <f>(SUM(NewControlsFOM!AA$4:AA$55)-SUMIF(NewControlsFOM!$B$4:$B$55,"GR3",NewControlsFOM!AA$4:AA$55)-SUMIF(NewControlsFOM!$A$4:$A$55,"GR",NewControlsFOM!AA$4:AA$55)-SUMIF(NewControlsFOM!$A$4:$A$55,"CR",NewControlsFOM!AA$4:AA$55)-SUMIF(NewControlsFOM!$B$4:$B$55,"GH4",NewControlsFOM!AA$4:AA$55))/1000</f>
        <v>12858.236099741131</v>
      </c>
      <c r="X420" s="8">
        <f>(SUM(NewControlsFOM!AB$4:AB$55)-SUMIF(NewControlsFOM!$B$4:$B$55,"GR3",NewControlsFOM!AB$4:AB$55)-SUMIF(NewControlsFOM!$A$4:$A$55,"GR",NewControlsFOM!AB$4:AB$55)-SUMIF(NewControlsFOM!$A$4:$A$55,"CR",NewControlsFOM!AB$4:AB$55)-SUMIF(NewControlsFOM!$B$4:$B$55,"GH4",NewControlsFOM!AB$4:AB$55))/1000</f>
        <v>13115.400821735979</v>
      </c>
      <c r="Y420" s="8">
        <f>(SUM(NewControlsFOM!AC$4:AC$55)-SUMIF(NewControlsFOM!$B$4:$B$55,"GR3",NewControlsFOM!AC$4:AC$55)-SUMIF(NewControlsFOM!$A$4:$A$55,"GR",NewControlsFOM!AC$4:AC$55)-SUMIF(NewControlsFOM!$A$4:$A$55,"CR",NewControlsFOM!AC$4:AC$55)-SUMIF(NewControlsFOM!$B$4:$B$55,"GH4",NewControlsFOM!AC$4:AC$55))/1000</f>
        <v>13377.708838170689</v>
      </c>
      <c r="Z420" s="8">
        <f>(SUM(NewControlsFOM!AD$4:AD$55)-SUMIF(NewControlsFOM!$B$4:$B$55,"GR3",NewControlsFOM!AD$4:AD$55)-SUMIF(NewControlsFOM!$A$4:$A$55,"GR",NewControlsFOM!AD$4:AD$55)-SUMIF(NewControlsFOM!$A$4:$A$55,"CR",NewControlsFOM!AD$4:AD$55)-SUMIF(NewControlsFOM!$B$4:$B$55,"GH4",NewControlsFOM!AD$4:AD$55))/1000</f>
        <v>13645.263014934084</v>
      </c>
      <c r="AA420" s="8">
        <f>(SUM(NewControlsFOM!AE$4:AE$55)-SUMIF(NewControlsFOM!$B$4:$B$55,"GR3",NewControlsFOM!AE$4:AE$55)-SUMIF(NewControlsFOM!$A$4:$A$55,"GR",NewControlsFOM!AE$4:AE$55)-SUMIF(NewControlsFOM!$A$4:$A$55,"CR",NewControlsFOM!AE$4:AE$55)-SUMIF(NewControlsFOM!$B$4:$B$55,"GH4",NewControlsFOM!AE$4:AE$55))/1000</f>
        <v>13918.168275232796</v>
      </c>
      <c r="AB420" s="8">
        <f>(SUM(NewControlsFOM!AF$4:AF$55)-SUMIF(NewControlsFOM!$B$4:$B$55,"GR3",NewControlsFOM!AF$4:AF$55)-SUMIF(NewControlsFOM!$A$4:$A$55,"GR",NewControlsFOM!AF$4:AF$55)-SUMIF(NewControlsFOM!$A$4:$A$55,"CR",NewControlsFOM!AF$4:AF$55)-SUMIF(NewControlsFOM!$B$4:$B$55,"GH4",NewControlsFOM!AF$4:AF$55))/1000</f>
        <v>14196.531640737425</v>
      </c>
      <c r="AC420" s="8">
        <f>(SUM(NewControlsFOM!AG$4:AG$55)-SUMIF(NewControlsFOM!$B$4:$B$55,"GR3",NewControlsFOM!AG$4:AG$55)-SUMIF(NewControlsFOM!$A$4:$A$55,"GR",NewControlsFOM!AG$4:AG$55)-SUMIF(NewControlsFOM!$A$4:$A$55,"CR",NewControlsFOM!AG$4:AG$55)-SUMIF(NewControlsFOM!$B$4:$B$55,"GH4",NewControlsFOM!AG$4:AG$55))/1000</f>
        <v>14480.462273552177</v>
      </c>
      <c r="AD420" s="8">
        <f>(SUM(NewControlsFOM!AH$4:AH$55)-SUMIF(NewControlsFOM!$B$4:$B$55,"GR3",NewControlsFOM!AH$4:AH$55)-SUMIF(NewControlsFOM!$A$4:$A$55,"GR",NewControlsFOM!AH$4:AH$55)-SUMIF(NewControlsFOM!$A$4:$A$55,"CR",NewControlsFOM!AH$4:AH$55)-SUMIF(NewControlsFOM!$B$4:$B$55,"GH4",NewControlsFOM!AH$4:AH$55))/1000</f>
        <v>14770.071519023229</v>
      </c>
      <c r="AE420" s="8">
        <f>(SUM(NewControlsFOM!AI$4:AI$55)-SUMIF(NewControlsFOM!$B$4:$B$55,"GR3",NewControlsFOM!AI$4:AI$55)-SUMIF(NewControlsFOM!$A$4:$A$55,"GR",NewControlsFOM!AI$4:AI$55)-SUMIF(NewControlsFOM!$A$4:$A$55,"CR",NewControlsFOM!AI$4:AI$55)-SUMIF(NewControlsFOM!$B$4:$B$55,"GH4",NewControlsFOM!AI$4:AI$55))/1000</f>
        <v>15065.472949403696</v>
      </c>
      <c r="AF420" s="8">
        <f>(SUM(NewControlsFOM!AJ$4:AJ$55)-SUMIF(NewControlsFOM!$B$4:$B$55,"GR3",NewControlsFOM!AJ$4:AJ$55)-SUMIF(NewControlsFOM!$A$4:$A$55,"GR",NewControlsFOM!AJ$4:AJ$55)-SUMIF(NewControlsFOM!$A$4:$A$55,"CR",NewControlsFOM!AJ$4:AJ$55)-SUMIF(NewControlsFOM!$B$4:$B$55,"GH4",NewControlsFOM!AJ$4:AJ$55))/1000</f>
        <v>15366.782408391777</v>
      </c>
      <c r="AG420" s="8">
        <f>(SUM(NewControlsFOM!AK$4:AK$55)-SUMIF(NewControlsFOM!$B$4:$B$55,"GR3",NewControlsFOM!AK$4:AK$55)-SUMIF(NewControlsFOM!$A$4:$A$55,"GR",NewControlsFOM!AK$4:AK$55)-SUMIF(NewControlsFOM!$A$4:$A$55,"CR",NewControlsFOM!AK$4:AK$55)-SUMIF(NewControlsFOM!$B$4:$B$55,"GH4",NewControlsFOM!AK$4:AK$55))/1000</f>
        <v>15674.118056559593</v>
      </c>
    </row>
    <row r="421" spans="2:33" x14ac:dyDescent="0.3">
      <c r="B421" s="24" t="str">
        <f t="shared" si="258"/>
        <v>Retire TY GR CR and MC3</v>
      </c>
      <c r="C421" s="23">
        <f t="shared" si="259"/>
        <v>126.48346417366042</v>
      </c>
      <c r="D421" s="8">
        <f>(SUM(NewControlsFOM!H$4:H$55)-SUMIF(NewControlsFOM!$B$4:$B$55,"GR3",NewControlsFOM!H$4:H$55)-SUMIF(NewControlsFOM!$A$4:$A$55,"GR",NewControlsFOM!H$4:H$55)-SUMIF(NewControlsFOM!$A$4:$A$55,"CR",NewControlsFOM!H$4:H$55)-SUMIF(NewControlsFOM!$B$4:$B$55,"MC3",NewControlsFOM!H$4:H$55))/1000</f>
        <v>0</v>
      </c>
      <c r="E421" s="8">
        <f>(SUM(NewControlsFOM!I$4:I$55)-SUMIF(NewControlsFOM!$B$4:$B$55,"GR3",NewControlsFOM!I$4:I$55)-SUMIF(NewControlsFOM!$A$4:$A$55,"GR",NewControlsFOM!I$4:I$55)-SUMIF(NewControlsFOM!$A$4:$A$55,"CR",NewControlsFOM!I$4:I$55)-SUMIF(NewControlsFOM!$B$4:$B$55,"MC3",NewControlsFOM!I$4:I$55))/1000</f>
        <v>8.0637199448008765</v>
      </c>
      <c r="F421" s="8">
        <f>(SUM(NewControlsFOM!J$4:J$55)-SUMIF(NewControlsFOM!$B$4:$B$55,"GR3",NewControlsFOM!J$4:J$55)-SUMIF(NewControlsFOM!$A$4:$A$55,"GR",NewControlsFOM!J$4:J$55)-SUMIF(NewControlsFOM!$A$4:$A$55,"CR",NewControlsFOM!J$4:J$55)-SUMIF(NewControlsFOM!$B$4:$B$55,"MC3",NewControlsFOM!J$4:J$55))/1000</f>
        <v>98.699932124362746</v>
      </c>
      <c r="G421" s="8">
        <f>(SUM(NewControlsFOM!K$4:K$55)-SUMIF(NewControlsFOM!$B$4:$B$55,"GR3",NewControlsFOM!K$4:K$55)-SUMIF(NewControlsFOM!$A$4:$A$55,"GR",NewControlsFOM!K$4:K$55)-SUMIF(NewControlsFOM!$A$4:$A$55,"CR",NewControlsFOM!K$4:K$55)-SUMIF(NewControlsFOM!$B$4:$B$55,"MC3",NewControlsFOM!K$4:K$55))/1000</f>
        <v>4448.9556582416462</v>
      </c>
      <c r="H421" s="8">
        <f>(SUM(NewControlsFOM!L$4:L$55)-SUMIF(NewControlsFOM!$B$4:$B$55,"GR3",NewControlsFOM!L$4:L$55)-SUMIF(NewControlsFOM!$A$4:$A$55,"GR",NewControlsFOM!L$4:L$55)-SUMIF(NewControlsFOM!$A$4:$A$55,"CR",NewControlsFOM!L$4:L$55)-SUMIF(NewControlsFOM!$B$4:$B$55,"MC3",NewControlsFOM!L$4:L$55))/1000</f>
        <v>11882.220298138744</v>
      </c>
      <c r="I421" s="8">
        <f>(SUM(NewControlsFOM!M$4:M$55)-SUMIF(NewControlsFOM!$B$4:$B$55,"GR3",NewControlsFOM!M$4:M$55)-SUMIF(NewControlsFOM!$A$4:$A$55,"GR",NewControlsFOM!M$4:M$55)-SUMIF(NewControlsFOM!$A$4:$A$55,"CR",NewControlsFOM!M$4:M$55)-SUMIF(NewControlsFOM!$B$4:$B$55,"MC3",NewControlsFOM!M$4:M$55))/1000</f>
        <v>10101.629742049086</v>
      </c>
      <c r="J421" s="8">
        <f>(SUM(NewControlsFOM!N$4:N$55)-SUMIF(NewControlsFOM!$B$4:$B$55,"GR3",NewControlsFOM!N$4:N$55)-SUMIF(NewControlsFOM!$A$4:$A$55,"GR",NewControlsFOM!N$4:N$55)-SUMIF(NewControlsFOM!$A$4:$A$55,"CR",NewControlsFOM!N$4:N$55)-SUMIF(NewControlsFOM!$B$4:$B$55,"MC3",NewControlsFOM!N$4:N$55))/1000</f>
        <v>10342.71752242406</v>
      </c>
      <c r="K421" s="8">
        <f>(SUM(NewControlsFOM!O$4:O$55)-SUMIF(NewControlsFOM!$B$4:$B$55,"GR3",NewControlsFOM!O$4:O$55)-SUMIF(NewControlsFOM!$A$4:$A$55,"GR",NewControlsFOM!O$4:O$55)-SUMIF(NewControlsFOM!$A$4:$A$55,"CR",NewControlsFOM!O$4:O$55)-SUMIF(NewControlsFOM!$B$4:$B$55,"MC3",NewControlsFOM!O$4:O$55))/1000</f>
        <v>10588.627058406546</v>
      </c>
      <c r="L421" s="8">
        <f>(SUM(NewControlsFOM!P$4:P$55)-SUMIF(NewControlsFOM!$B$4:$B$55,"GR3",NewControlsFOM!P$4:P$55)-SUMIF(NewControlsFOM!$A$4:$A$55,"GR",NewControlsFOM!P$4:P$55)-SUMIF(NewControlsFOM!$A$4:$A$55,"CR",NewControlsFOM!P$4:P$55)-SUMIF(NewControlsFOM!$B$4:$B$55,"MC3",NewControlsFOM!P$4:P$55))/1000</f>
        <v>10839.45478510867</v>
      </c>
      <c r="M421" s="8">
        <f>(SUM(NewControlsFOM!Q$4:Q$55)-SUMIF(NewControlsFOM!$B$4:$B$55,"GR3",NewControlsFOM!Q$4:Q$55)-SUMIF(NewControlsFOM!$A$4:$A$55,"GR",NewControlsFOM!Q$4:Q$55)-SUMIF(NewControlsFOM!$A$4:$A$55,"CR",NewControlsFOM!Q$4:Q$55)-SUMIF(NewControlsFOM!$B$4:$B$55,"MC3",NewControlsFOM!Q$4:Q$55))/1000</f>
        <v>11095.299066344855</v>
      </c>
      <c r="N421" s="8">
        <f>(SUM(NewControlsFOM!R$4:R$55)-SUMIF(NewControlsFOM!$B$4:$B$55,"GR3",NewControlsFOM!R$4:R$55)-SUMIF(NewControlsFOM!$A$4:$A$55,"GR",NewControlsFOM!R$4:R$55)-SUMIF(NewControlsFOM!$A$4:$A$55,"CR",NewControlsFOM!R$4:R$55)-SUMIF(NewControlsFOM!$B$4:$B$55,"MC3",NewControlsFOM!R$4:R$55))/1000</f>
        <v>11356.260233205743</v>
      </c>
      <c r="O421" s="8">
        <f>(SUM(NewControlsFOM!S$4:S$55)-SUMIF(NewControlsFOM!$B$4:$B$55,"GR3",NewControlsFOM!S$4:S$55)-SUMIF(NewControlsFOM!$A$4:$A$55,"GR",NewControlsFOM!S$4:S$55)-SUMIF(NewControlsFOM!$A$4:$A$55,"CR",NewControlsFOM!S$4:S$55)-SUMIF(NewControlsFOM!$B$4:$B$55,"MC3",NewControlsFOM!S$4:S$55))/1000</f>
        <v>11583.385437869863</v>
      </c>
      <c r="P421" s="8">
        <f>(SUM(NewControlsFOM!T$4:T$55)-SUMIF(NewControlsFOM!$B$4:$B$55,"GR3",NewControlsFOM!T$4:T$55)-SUMIF(NewControlsFOM!$A$4:$A$55,"GR",NewControlsFOM!T$4:T$55)-SUMIF(NewControlsFOM!$A$4:$A$55,"CR",NewControlsFOM!T$4:T$55)-SUMIF(NewControlsFOM!$B$4:$B$55,"MC3",NewControlsFOM!T$4:T$55))/1000</f>
        <v>11815.053146627257</v>
      </c>
      <c r="Q421" s="8">
        <f>(SUM(NewControlsFOM!U$4:U$55)-SUMIF(NewControlsFOM!$B$4:$B$55,"GR3",NewControlsFOM!U$4:U$55)-SUMIF(NewControlsFOM!$A$4:$A$55,"GR",NewControlsFOM!U$4:U$55)-SUMIF(NewControlsFOM!$A$4:$A$55,"CR",NewControlsFOM!U$4:U$55)-SUMIF(NewControlsFOM!$B$4:$B$55,"MC3",NewControlsFOM!U$4:U$55))/1000</f>
        <v>12051.354209559793</v>
      </c>
      <c r="R421" s="8">
        <f>(SUM(NewControlsFOM!V$4:V$55)-SUMIF(NewControlsFOM!$B$4:$B$55,"GR3",NewControlsFOM!V$4:V$55)-SUMIF(NewControlsFOM!$A$4:$A$55,"GR",NewControlsFOM!V$4:V$55)-SUMIF(NewControlsFOM!$A$4:$A$55,"CR",NewControlsFOM!V$4:V$55)-SUMIF(NewControlsFOM!$B$4:$B$55,"MC3",NewControlsFOM!V$4:V$55))/1000</f>
        <v>12292.381293751005</v>
      </c>
      <c r="S421" s="8">
        <f>(SUM(NewControlsFOM!W$4:W$55)-SUMIF(NewControlsFOM!$B$4:$B$55,"GR3",NewControlsFOM!W$4:W$55)-SUMIF(NewControlsFOM!$A$4:$A$55,"GR",NewControlsFOM!W$4:W$55)-SUMIF(NewControlsFOM!$A$4:$A$55,"CR",NewControlsFOM!W$4:W$55)-SUMIF(NewControlsFOM!$B$4:$B$55,"MC3",NewControlsFOM!W$4:W$55))/1000</f>
        <v>12538.228919626017</v>
      </c>
      <c r="T421" s="8">
        <f>(SUM(NewControlsFOM!X$4:X$55)-SUMIF(NewControlsFOM!$B$4:$B$55,"GR3",NewControlsFOM!X$4:X$55)-SUMIF(NewControlsFOM!$A$4:$A$55,"GR",NewControlsFOM!X$4:X$55)-SUMIF(NewControlsFOM!$A$4:$A$55,"CR",NewControlsFOM!X$4:X$55)-SUMIF(NewControlsFOM!$B$4:$B$55,"MC3",NewControlsFOM!X$4:X$55))/1000</f>
        <v>12788.993498018541</v>
      </c>
      <c r="U421" s="8">
        <f>(SUM(NewControlsFOM!Y$4:Y$55)-SUMIF(NewControlsFOM!$B$4:$B$55,"GR3",NewControlsFOM!Y$4:Y$55)-SUMIF(NewControlsFOM!$A$4:$A$55,"GR",NewControlsFOM!Y$4:Y$55)-SUMIF(NewControlsFOM!$A$4:$A$55,"CR",NewControlsFOM!Y$4:Y$55)-SUMIF(NewControlsFOM!$B$4:$B$55,"MC3",NewControlsFOM!Y$4:Y$55))/1000</f>
        <v>13044.773367978902</v>
      </c>
      <c r="V421" s="8">
        <f>(SUM(NewControlsFOM!Z$4:Z$55)-SUMIF(NewControlsFOM!$B$4:$B$55,"GR3",NewControlsFOM!Z$4:Z$55)-SUMIF(NewControlsFOM!$A$4:$A$55,"GR",NewControlsFOM!Z$4:Z$55)-SUMIF(NewControlsFOM!$A$4:$A$55,"CR",NewControlsFOM!Z$4:Z$55)-SUMIF(NewControlsFOM!$B$4:$B$55,"MC3",NewControlsFOM!Z$4:Z$55))/1000</f>
        <v>13305.668835338498</v>
      </c>
      <c r="W421" s="8">
        <f>(SUM(NewControlsFOM!AA$4:AA$55)-SUMIF(NewControlsFOM!$B$4:$B$55,"GR3",NewControlsFOM!AA$4:AA$55)-SUMIF(NewControlsFOM!$A$4:$A$55,"GR",NewControlsFOM!AA$4:AA$55)-SUMIF(NewControlsFOM!$A$4:$A$55,"CR",NewControlsFOM!AA$4:AA$55)-SUMIF(NewControlsFOM!$B$4:$B$55,"MC3",NewControlsFOM!AA$4:AA$55))/1000</f>
        <v>13571.782212045249</v>
      </c>
      <c r="X421" s="8">
        <f>(SUM(NewControlsFOM!AB$4:AB$55)-SUMIF(NewControlsFOM!$B$4:$B$55,"GR3",NewControlsFOM!AB$4:AB$55)-SUMIF(NewControlsFOM!$A$4:$A$55,"GR",NewControlsFOM!AB$4:AB$55)-SUMIF(NewControlsFOM!$A$4:$A$55,"CR",NewControlsFOM!AB$4:AB$55)-SUMIF(NewControlsFOM!$B$4:$B$55,"MC3",NewControlsFOM!AB$4:AB$55))/1000</f>
        <v>13843.217856286175</v>
      </c>
      <c r="Y421" s="8">
        <f>(SUM(NewControlsFOM!AC$4:AC$55)-SUMIF(NewControlsFOM!$B$4:$B$55,"GR3",NewControlsFOM!AC$4:AC$55)-SUMIF(NewControlsFOM!$A$4:$A$55,"GR",NewControlsFOM!AC$4:AC$55)-SUMIF(NewControlsFOM!$A$4:$A$55,"CR",NewControlsFOM!AC$4:AC$55)-SUMIF(NewControlsFOM!$B$4:$B$55,"MC3",NewControlsFOM!AC$4:AC$55))/1000</f>
        <v>14120.082213411892</v>
      </c>
      <c r="Z421" s="8">
        <f>(SUM(NewControlsFOM!AD$4:AD$55)-SUMIF(NewControlsFOM!$B$4:$B$55,"GR3",NewControlsFOM!AD$4:AD$55)-SUMIF(NewControlsFOM!$A$4:$A$55,"GR",NewControlsFOM!AD$4:AD$55)-SUMIF(NewControlsFOM!$A$4:$A$55,"CR",NewControlsFOM!AD$4:AD$55)-SUMIF(NewControlsFOM!$B$4:$B$55,"MC3",NewControlsFOM!AD$4:AD$55))/1000</f>
        <v>14402.483857680108</v>
      </c>
      <c r="AA421" s="8">
        <f>(SUM(NewControlsFOM!AE$4:AE$55)-SUMIF(NewControlsFOM!$B$4:$B$55,"GR3",NewControlsFOM!AE$4:AE$55)-SUMIF(NewControlsFOM!$A$4:$A$55,"GR",NewControlsFOM!AE$4:AE$55)-SUMIF(NewControlsFOM!$A$4:$A$55,"CR",NewControlsFOM!AE$4:AE$55)-SUMIF(NewControlsFOM!$B$4:$B$55,"MC3",NewControlsFOM!AE$4:AE$55))/1000</f>
        <v>14690.533534833743</v>
      </c>
      <c r="AB421" s="8">
        <f>(SUM(NewControlsFOM!AF$4:AF$55)-SUMIF(NewControlsFOM!$B$4:$B$55,"GR3",NewControlsFOM!AF$4:AF$55)-SUMIF(NewControlsFOM!$A$4:$A$55,"GR",NewControlsFOM!AF$4:AF$55)-SUMIF(NewControlsFOM!$A$4:$A$55,"CR",NewControlsFOM!AF$4:AF$55)-SUMIF(NewControlsFOM!$B$4:$B$55,"MC3",NewControlsFOM!AF$4:AF$55))/1000</f>
        <v>14984.344205530391</v>
      </c>
      <c r="AC421" s="8">
        <f>(SUM(NewControlsFOM!AG$4:AG$55)-SUMIF(NewControlsFOM!$B$4:$B$55,"GR3",NewControlsFOM!AG$4:AG$55)-SUMIF(NewControlsFOM!$A$4:$A$55,"GR",NewControlsFOM!AG$4:AG$55)-SUMIF(NewControlsFOM!$A$4:$A$55,"CR",NewControlsFOM!AG$4:AG$55)-SUMIF(NewControlsFOM!$B$4:$B$55,"MC3",NewControlsFOM!AG$4:AG$55))/1000</f>
        <v>15284.031089641003</v>
      </c>
      <c r="AD421" s="8">
        <f>(SUM(NewControlsFOM!AH$4:AH$55)-SUMIF(NewControlsFOM!$B$4:$B$55,"GR3",NewControlsFOM!AH$4:AH$55)-SUMIF(NewControlsFOM!$A$4:$A$55,"GR",NewControlsFOM!AH$4:AH$55)-SUMIF(NewControlsFOM!$A$4:$A$55,"CR",NewControlsFOM!AH$4:AH$55)-SUMIF(NewControlsFOM!$B$4:$B$55,"MC3",NewControlsFOM!AH$4:AH$55))/1000</f>
        <v>15589.711711433831</v>
      </c>
      <c r="AE421" s="8">
        <f>(SUM(NewControlsFOM!AI$4:AI$55)-SUMIF(NewControlsFOM!$B$4:$B$55,"GR3",NewControlsFOM!AI$4:AI$55)-SUMIF(NewControlsFOM!$A$4:$A$55,"GR",NewControlsFOM!AI$4:AI$55)-SUMIF(NewControlsFOM!$A$4:$A$55,"CR",NewControlsFOM!AI$4:AI$55)-SUMIF(NewControlsFOM!$B$4:$B$55,"MC3",NewControlsFOM!AI$4:AI$55))/1000</f>
        <v>15901.505945662509</v>
      </c>
      <c r="AF421" s="8">
        <f>(SUM(NewControlsFOM!AJ$4:AJ$55)-SUMIF(NewControlsFOM!$B$4:$B$55,"GR3",NewControlsFOM!AJ$4:AJ$55)-SUMIF(NewControlsFOM!$A$4:$A$55,"GR",NewControlsFOM!AJ$4:AJ$55)-SUMIF(NewControlsFOM!$A$4:$A$55,"CR",NewControlsFOM!AJ$4:AJ$55)-SUMIF(NewControlsFOM!$B$4:$B$55,"MC3",NewControlsFOM!AJ$4:AJ$55))/1000</f>
        <v>16219.536064575766</v>
      </c>
      <c r="AG421" s="8">
        <f>(SUM(NewControlsFOM!AK$4:AK$55)-SUMIF(NewControlsFOM!$B$4:$B$55,"GR3",NewControlsFOM!AK$4:AK$55)-SUMIF(NewControlsFOM!$A$4:$A$55,"GR",NewControlsFOM!AK$4:AK$55)-SUMIF(NewControlsFOM!$A$4:$A$55,"CR",NewControlsFOM!AK$4:AK$55)-SUMIF(NewControlsFOM!$B$4:$B$55,"MC3",NewControlsFOM!AK$4:AK$55))/1000</f>
        <v>16543.926785867261</v>
      </c>
    </row>
    <row r="422" spans="2:33" x14ac:dyDescent="0.3">
      <c r="B422" s="24" t="str">
        <f t="shared" si="258"/>
        <v>Retire TY GR CR and GH2</v>
      </c>
      <c r="C422" s="23">
        <f t="shared" si="259"/>
        <v>113.56883037777655</v>
      </c>
      <c r="D422" s="8">
        <f>(SUM(NewControlsFOM!H$4:H$55)-SUMIF(NewControlsFOM!$B$4:$B$55,"GR3",NewControlsFOM!H$4:H$55)-SUMIF(NewControlsFOM!$A$4:$A$55,"GR",NewControlsFOM!H$4:H$55)-SUMIF(NewControlsFOM!$A$4:$A$55,"CR",NewControlsFOM!H$4:H$55)-SUMIF(NewControlsFOM!$B$4:$B$55,"GH2",NewControlsFOM!H$4:H$55))/1000</f>
        <v>0</v>
      </c>
      <c r="E422" s="8">
        <f>(SUM(NewControlsFOM!I$4:I$55)-SUMIF(NewControlsFOM!$B$4:$B$55,"GR3",NewControlsFOM!I$4:I$55)-SUMIF(NewControlsFOM!$A$4:$A$55,"GR",NewControlsFOM!I$4:I$55)-SUMIF(NewControlsFOM!$A$4:$A$55,"CR",NewControlsFOM!I$4:I$55)-SUMIF(NewControlsFOM!$B$4:$B$55,"GH2",NewControlsFOM!I$4:I$55))/1000</f>
        <v>0</v>
      </c>
      <c r="F422" s="8">
        <f>(SUM(NewControlsFOM!J$4:J$55)-SUMIF(NewControlsFOM!$B$4:$B$55,"GR3",NewControlsFOM!J$4:J$55)-SUMIF(NewControlsFOM!$A$4:$A$55,"GR",NewControlsFOM!J$4:J$55)-SUMIF(NewControlsFOM!$A$4:$A$55,"CR",NewControlsFOM!J$4:J$55)-SUMIF(NewControlsFOM!$B$4:$B$55,"GH2",NewControlsFOM!J$4:J$55))/1000</f>
        <v>0</v>
      </c>
      <c r="G422" s="8">
        <f>(SUM(NewControlsFOM!K$4:K$55)-SUMIF(NewControlsFOM!$B$4:$B$55,"GR3",NewControlsFOM!K$4:K$55)-SUMIF(NewControlsFOM!$A$4:$A$55,"GR",NewControlsFOM!K$4:K$55)-SUMIF(NewControlsFOM!$A$4:$A$55,"CR",NewControlsFOM!K$4:K$55)-SUMIF(NewControlsFOM!$B$4:$B$55,"GH2",NewControlsFOM!K$4:K$55))/1000</f>
        <v>3570.6815654747961</v>
      </c>
      <c r="H422" s="8">
        <f>(SUM(NewControlsFOM!L$4:L$55)-SUMIF(NewControlsFOM!$B$4:$B$55,"GR3",NewControlsFOM!L$4:L$55)-SUMIF(NewControlsFOM!$A$4:$A$55,"GR",NewControlsFOM!L$4:L$55)-SUMIF(NewControlsFOM!$A$4:$A$55,"CR",NewControlsFOM!L$4:L$55)-SUMIF(NewControlsFOM!$B$4:$B$55,"GH2",NewControlsFOM!L$4:L$55))/1000</f>
        <v>10193.228558276556</v>
      </c>
      <c r="I422" s="8">
        <f>(SUM(NewControlsFOM!M$4:M$55)-SUMIF(NewControlsFOM!$B$4:$B$55,"GR3",NewControlsFOM!M$4:M$55)-SUMIF(NewControlsFOM!$A$4:$A$55,"GR",NewControlsFOM!M$4:M$55)-SUMIF(NewControlsFOM!$A$4:$A$55,"CR",NewControlsFOM!M$4:M$55)-SUMIF(NewControlsFOM!$B$4:$B$55,"GH2",NewControlsFOM!M$4:M$55))/1000</f>
        <v>9127.0937277182948</v>
      </c>
      <c r="J422" s="8">
        <f>(SUM(NewControlsFOM!N$4:N$55)-SUMIF(NewControlsFOM!$B$4:$B$55,"GR3",NewControlsFOM!N$4:N$55)-SUMIF(NewControlsFOM!$A$4:$A$55,"GR",NewControlsFOM!N$4:N$55)-SUMIF(NewControlsFOM!$A$4:$A$55,"CR",NewControlsFOM!N$4:N$55)-SUMIF(NewControlsFOM!$B$4:$B$55,"GH2",NewControlsFOM!N$4:N$55))/1000</f>
        <v>9348.690787806654</v>
      </c>
      <c r="K422" s="8">
        <f>(SUM(NewControlsFOM!O$4:O$55)-SUMIF(NewControlsFOM!$B$4:$B$55,"GR3",NewControlsFOM!O$4:O$55)-SUMIF(NewControlsFOM!$A$4:$A$55,"GR",NewControlsFOM!O$4:O$55)-SUMIF(NewControlsFOM!$A$4:$A$55,"CR",NewControlsFOM!O$4:O$55)-SUMIF(NewControlsFOM!$B$4:$B$55,"GH2",NewControlsFOM!O$4:O$55))/1000</f>
        <v>9574.7197890967909</v>
      </c>
      <c r="L422" s="8">
        <f>(SUM(NewControlsFOM!P$4:P$55)-SUMIF(NewControlsFOM!$B$4:$B$55,"GR3",NewControlsFOM!P$4:P$55)-SUMIF(NewControlsFOM!$A$4:$A$55,"GR",NewControlsFOM!P$4:P$55)-SUMIF(NewControlsFOM!$A$4:$A$55,"CR",NewControlsFOM!P$4:P$55)-SUMIF(NewControlsFOM!$B$4:$B$55,"GH2",NewControlsFOM!P$4:P$55))/1000</f>
        <v>9805.2693704127214</v>
      </c>
      <c r="M422" s="8">
        <f>(SUM(NewControlsFOM!Q$4:Q$55)-SUMIF(NewControlsFOM!$B$4:$B$55,"GR3",NewControlsFOM!Q$4:Q$55)-SUMIF(NewControlsFOM!$A$4:$A$55,"GR",NewControlsFOM!Q$4:Q$55)-SUMIF(NewControlsFOM!$A$4:$A$55,"CR",NewControlsFOM!Q$4:Q$55)-SUMIF(NewControlsFOM!$B$4:$B$55,"GH2",NewControlsFOM!Q$4:Q$55))/1000</f>
        <v>10040.429943354986</v>
      </c>
      <c r="N422" s="8">
        <f>(SUM(NewControlsFOM!R$4:R$55)-SUMIF(NewControlsFOM!$B$4:$B$55,"GR3",NewControlsFOM!R$4:R$55)-SUMIF(NewControlsFOM!$A$4:$A$55,"GR",NewControlsFOM!R$4:R$55)-SUMIF(NewControlsFOM!$A$4:$A$55,"CR",NewControlsFOM!R$4:R$55)-SUMIF(NewControlsFOM!$B$4:$B$55,"GH2",NewControlsFOM!R$4:R$55))/1000</f>
        <v>10280.293727756078</v>
      </c>
      <c r="O422" s="8">
        <f>(SUM(NewControlsFOM!S$4:S$55)-SUMIF(NewControlsFOM!$B$4:$B$55,"GR3",NewControlsFOM!S$4:S$55)-SUMIF(NewControlsFOM!$A$4:$A$55,"GR",NewControlsFOM!S$4:S$55)-SUMIF(NewControlsFOM!$A$4:$A$55,"CR",NewControlsFOM!S$4:S$55)-SUMIF(NewControlsFOM!$B$4:$B$55,"GH2",NewControlsFOM!S$4:S$55))/1000</f>
        <v>10485.899602311203</v>
      </c>
      <c r="P422" s="8">
        <f>(SUM(NewControlsFOM!T$4:T$55)-SUMIF(NewControlsFOM!$B$4:$B$55,"GR3",NewControlsFOM!T$4:T$55)-SUMIF(NewControlsFOM!$A$4:$A$55,"GR",NewControlsFOM!T$4:T$55)-SUMIF(NewControlsFOM!$A$4:$A$55,"CR",NewControlsFOM!T$4:T$55)-SUMIF(NewControlsFOM!$B$4:$B$55,"GH2",NewControlsFOM!T$4:T$55))/1000</f>
        <v>10695.617594357424</v>
      </c>
      <c r="Q422" s="8">
        <f>(SUM(NewControlsFOM!U$4:U$55)-SUMIF(NewControlsFOM!$B$4:$B$55,"GR3",NewControlsFOM!U$4:U$55)-SUMIF(NewControlsFOM!$A$4:$A$55,"GR",NewControlsFOM!U$4:U$55)-SUMIF(NewControlsFOM!$A$4:$A$55,"CR",NewControlsFOM!U$4:U$55)-SUMIF(NewControlsFOM!$B$4:$B$55,"GH2",NewControlsFOM!U$4:U$55))/1000</f>
        <v>10909.529946244564</v>
      </c>
      <c r="R422" s="8">
        <f>(SUM(NewControlsFOM!V$4:V$55)-SUMIF(NewControlsFOM!$B$4:$B$55,"GR3",NewControlsFOM!V$4:V$55)-SUMIF(NewControlsFOM!$A$4:$A$55,"GR",NewControlsFOM!V$4:V$55)-SUMIF(NewControlsFOM!$A$4:$A$55,"CR",NewControlsFOM!V$4:V$55)-SUMIF(NewControlsFOM!$B$4:$B$55,"GH2",NewControlsFOM!V$4:V$55))/1000</f>
        <v>11127.720545169472</v>
      </c>
      <c r="S422" s="8">
        <f>(SUM(NewControlsFOM!W$4:W$55)-SUMIF(NewControlsFOM!$B$4:$B$55,"GR3",NewControlsFOM!W$4:W$55)-SUMIF(NewControlsFOM!$A$4:$A$55,"GR",NewControlsFOM!W$4:W$55)-SUMIF(NewControlsFOM!$A$4:$A$55,"CR",NewControlsFOM!W$4:W$55)-SUMIF(NewControlsFOM!$B$4:$B$55,"GH2",NewControlsFOM!W$4:W$55))/1000</f>
        <v>11350.274956072853</v>
      </c>
      <c r="T422" s="8">
        <f>(SUM(NewControlsFOM!X$4:X$55)-SUMIF(NewControlsFOM!$B$4:$B$55,"GR3",NewControlsFOM!X$4:X$55)-SUMIF(NewControlsFOM!$A$4:$A$55,"GR",NewControlsFOM!X$4:X$55)-SUMIF(NewControlsFOM!$A$4:$A$55,"CR",NewControlsFOM!X$4:X$55)-SUMIF(NewControlsFOM!$B$4:$B$55,"GH2",NewControlsFOM!X$4:X$55))/1000</f>
        <v>11577.280455194314</v>
      </c>
      <c r="U422" s="8">
        <f>(SUM(NewControlsFOM!Y$4:Y$55)-SUMIF(NewControlsFOM!$B$4:$B$55,"GR3",NewControlsFOM!Y$4:Y$55)-SUMIF(NewControlsFOM!$A$4:$A$55,"GR",NewControlsFOM!Y$4:Y$55)-SUMIF(NewControlsFOM!$A$4:$A$55,"CR",NewControlsFOM!Y$4:Y$55)-SUMIF(NewControlsFOM!$B$4:$B$55,"GH2",NewControlsFOM!Y$4:Y$55))/1000</f>
        <v>11808.82606429819</v>
      </c>
      <c r="V422" s="8">
        <f>(SUM(NewControlsFOM!Z$4:Z$55)-SUMIF(NewControlsFOM!$B$4:$B$55,"GR3",NewControlsFOM!Z$4:Z$55)-SUMIF(NewControlsFOM!$A$4:$A$55,"GR",NewControlsFOM!Z$4:Z$55)-SUMIF(NewControlsFOM!$A$4:$A$55,"CR",NewControlsFOM!Z$4:Z$55)-SUMIF(NewControlsFOM!$B$4:$B$55,"GH2",NewControlsFOM!Z$4:Z$55))/1000</f>
        <v>12045.00258558417</v>
      </c>
      <c r="W422" s="8">
        <f>(SUM(NewControlsFOM!AA$4:AA$55)-SUMIF(NewControlsFOM!$B$4:$B$55,"GR3",NewControlsFOM!AA$4:AA$55)-SUMIF(NewControlsFOM!$A$4:$A$55,"GR",NewControlsFOM!AA$4:AA$55)-SUMIF(NewControlsFOM!$A$4:$A$55,"CR",NewControlsFOM!AA$4:AA$55)-SUMIF(NewControlsFOM!$B$4:$B$55,"GH2",NewControlsFOM!AA$4:AA$55))/1000</f>
        <v>12285.902637295834</v>
      </c>
      <c r="X422" s="8">
        <f>(SUM(NewControlsFOM!AB$4:AB$55)-SUMIF(NewControlsFOM!$B$4:$B$55,"GR3",NewControlsFOM!AB$4:AB$55)-SUMIF(NewControlsFOM!$A$4:$A$55,"GR",NewControlsFOM!AB$4:AB$55)-SUMIF(NewControlsFOM!$A$4:$A$55,"CR",NewControlsFOM!AB$4:AB$55)-SUMIF(NewControlsFOM!$B$4:$B$55,"GH2",NewControlsFOM!AB$4:AB$55))/1000</f>
        <v>12531.620690041775</v>
      </c>
      <c r="Y422" s="8">
        <f>(SUM(NewControlsFOM!AC$4:AC$55)-SUMIF(NewControlsFOM!$B$4:$B$55,"GR3",NewControlsFOM!AC$4:AC$55)-SUMIF(NewControlsFOM!$A$4:$A$55,"GR",NewControlsFOM!AC$4:AC$55)-SUMIF(NewControlsFOM!$A$4:$A$55,"CR",NewControlsFOM!AC$4:AC$55)-SUMIF(NewControlsFOM!$B$4:$B$55,"GH2",NewControlsFOM!AC$4:AC$55))/1000</f>
        <v>12782.2531038426</v>
      </c>
      <c r="Z422" s="8">
        <f>(SUM(NewControlsFOM!AD$4:AD$55)-SUMIF(NewControlsFOM!$B$4:$B$55,"GR3",NewControlsFOM!AD$4:AD$55)-SUMIF(NewControlsFOM!$A$4:$A$55,"GR",NewControlsFOM!AD$4:AD$55)-SUMIF(NewControlsFOM!$A$4:$A$55,"CR",NewControlsFOM!AD$4:AD$55)-SUMIF(NewControlsFOM!$B$4:$B$55,"GH2",NewControlsFOM!AD$4:AD$55))/1000</f>
        <v>13037.898165919434</v>
      </c>
      <c r="AA422" s="8">
        <f>(SUM(NewControlsFOM!AE$4:AE$55)-SUMIF(NewControlsFOM!$B$4:$B$55,"GR3",NewControlsFOM!AE$4:AE$55)-SUMIF(NewControlsFOM!$A$4:$A$55,"GR",NewControlsFOM!AE$4:AE$55)-SUMIF(NewControlsFOM!$A$4:$A$55,"CR",NewControlsFOM!AE$4:AE$55)-SUMIF(NewControlsFOM!$B$4:$B$55,"GH2",NewControlsFOM!AE$4:AE$55))/1000</f>
        <v>13298.656129237854</v>
      </c>
      <c r="AB422" s="8">
        <f>(SUM(NewControlsFOM!AF$4:AF$55)-SUMIF(NewControlsFOM!$B$4:$B$55,"GR3",NewControlsFOM!AF$4:AF$55)-SUMIF(NewControlsFOM!$A$4:$A$55,"GR",NewControlsFOM!AF$4:AF$55)-SUMIF(NewControlsFOM!$A$4:$A$55,"CR",NewControlsFOM!AF$4:AF$55)-SUMIF(NewControlsFOM!$B$4:$B$55,"GH2",NewControlsFOM!AF$4:AF$55))/1000</f>
        <v>13564.629251822586</v>
      </c>
      <c r="AC422" s="8">
        <f>(SUM(NewControlsFOM!AG$4:AG$55)-SUMIF(NewControlsFOM!$B$4:$B$55,"GR3",NewControlsFOM!AG$4:AG$55)-SUMIF(NewControlsFOM!$A$4:$A$55,"GR",NewControlsFOM!AG$4:AG$55)-SUMIF(NewControlsFOM!$A$4:$A$55,"CR",NewControlsFOM!AG$4:AG$55)-SUMIF(NewControlsFOM!$B$4:$B$55,"GH2",NewControlsFOM!AG$4:AG$55))/1000</f>
        <v>13835.921836859039</v>
      </c>
      <c r="AD422" s="8">
        <f>(SUM(NewControlsFOM!AH$4:AH$55)-SUMIF(NewControlsFOM!$B$4:$B$55,"GR3",NewControlsFOM!AH$4:AH$55)-SUMIF(NewControlsFOM!$A$4:$A$55,"GR",NewControlsFOM!AH$4:AH$55)-SUMIF(NewControlsFOM!$A$4:$A$55,"CR",NewControlsFOM!AH$4:AH$55)-SUMIF(NewControlsFOM!$B$4:$B$55,"GH2",NewControlsFOM!AH$4:AH$55))/1000</f>
        <v>14112.640273596229</v>
      </c>
      <c r="AE422" s="8">
        <f>(SUM(NewControlsFOM!AI$4:AI$55)-SUMIF(NewControlsFOM!$B$4:$B$55,"GR3",NewControlsFOM!AI$4:AI$55)-SUMIF(NewControlsFOM!$A$4:$A$55,"GR",NewControlsFOM!AI$4:AI$55)-SUMIF(NewControlsFOM!$A$4:$A$55,"CR",NewControlsFOM!AI$4:AI$55)-SUMIF(NewControlsFOM!$B$4:$B$55,"GH2",NewControlsFOM!AI$4:AI$55))/1000</f>
        <v>14394.893079068153</v>
      </c>
      <c r="AF422" s="8">
        <f>(SUM(NewControlsFOM!AJ$4:AJ$55)-SUMIF(NewControlsFOM!$B$4:$B$55,"GR3",NewControlsFOM!AJ$4:AJ$55)-SUMIF(NewControlsFOM!$A$4:$A$55,"GR",NewControlsFOM!AJ$4:AJ$55)-SUMIF(NewControlsFOM!$A$4:$A$55,"CR",NewControlsFOM!AJ$4:AJ$55)-SUMIF(NewControlsFOM!$B$4:$B$55,"GH2",NewControlsFOM!AJ$4:AJ$55))/1000</f>
        <v>14682.790940649524</v>
      </c>
      <c r="AG422" s="8">
        <f>(SUM(NewControlsFOM!AK$4:AK$55)-SUMIF(NewControlsFOM!$B$4:$B$55,"GR3",NewControlsFOM!AK$4:AK$55)-SUMIF(NewControlsFOM!$A$4:$A$55,"GR",NewControlsFOM!AK$4:AK$55)-SUMIF(NewControlsFOM!$A$4:$A$55,"CR",NewControlsFOM!AK$4:AK$55)-SUMIF(NewControlsFOM!$B$4:$B$55,"GH2",NewControlsFOM!AK$4:AK$55))/1000</f>
        <v>14976.446759462497</v>
      </c>
    </row>
    <row r="423" spans="2:33" x14ac:dyDescent="0.3">
      <c r="B423" s="24" t="str">
        <f t="shared" si="258"/>
        <v>Retire TY GR CR and MC1-2</v>
      </c>
      <c r="C423" s="23">
        <f t="shared" si="259"/>
        <v>97.827139948421546</v>
      </c>
      <c r="D423" s="8">
        <f>(SUM(NewControlsFOM!H$4:H$55)-SUMIF(NewControlsFOM!$B$4:$B$55,"GR3",NewControlsFOM!H$4:H$55)-SUMIF(NewControlsFOM!$A$4:$A$55,"GR",NewControlsFOM!H$4:H$55)-SUMIF(NewControlsFOM!$A$4:$A$55,"CR",NewControlsFOM!H$4:H$55)-SUMIF(NewControlsFOM!$B$4:$B$55,"MC1",NewControlsFOM!H$4:H$55)-SUMIF(NewControlsFOM!$B$4:$B$55,"MC2",NewControlsFOM!H$4:H$55))/1000</f>
        <v>0</v>
      </c>
      <c r="E423" s="8">
        <f>(SUM(NewControlsFOM!I$4:I$55)-SUMIF(NewControlsFOM!$B$4:$B$55,"GR3",NewControlsFOM!I$4:I$55)-SUMIF(NewControlsFOM!$A$4:$A$55,"GR",NewControlsFOM!I$4:I$55)-SUMIF(NewControlsFOM!$A$4:$A$55,"CR",NewControlsFOM!I$4:I$55)-SUMIF(NewControlsFOM!$B$4:$B$55,"MC1",NewControlsFOM!I$4:I$55)-SUMIF(NewControlsFOM!$B$4:$B$55,"MC2",NewControlsFOM!I$4:I$55))/1000</f>
        <v>8.0637199448008765</v>
      </c>
      <c r="F423" s="8">
        <f>(SUM(NewControlsFOM!J$4:J$55)-SUMIF(NewControlsFOM!$B$4:$B$55,"GR3",NewControlsFOM!J$4:J$55)-SUMIF(NewControlsFOM!$A$4:$A$55,"GR",NewControlsFOM!J$4:J$55)-SUMIF(NewControlsFOM!$A$4:$A$55,"CR",NewControlsFOM!J$4:J$55)-SUMIF(NewControlsFOM!$B$4:$B$55,"MC1",NewControlsFOM!J$4:J$55)-SUMIF(NewControlsFOM!$B$4:$B$55,"MC2",NewControlsFOM!J$4:J$55))/1000</f>
        <v>98.699932124362746</v>
      </c>
      <c r="G423" s="8">
        <f>(SUM(NewControlsFOM!K$4:K$55)-SUMIF(NewControlsFOM!$B$4:$B$55,"GR3",NewControlsFOM!K$4:K$55)-SUMIF(NewControlsFOM!$A$4:$A$55,"GR",NewControlsFOM!K$4:K$55)-SUMIF(NewControlsFOM!$A$4:$A$55,"CR",NewControlsFOM!K$4:K$55)-SUMIF(NewControlsFOM!$B$4:$B$55,"MC1",NewControlsFOM!K$4:K$55)-SUMIF(NewControlsFOM!$B$4:$B$55,"MC2",NewControlsFOM!K$4:K$55))/1000</f>
        <v>4448.9556582416462</v>
      </c>
      <c r="H423" s="8">
        <f>(SUM(NewControlsFOM!L$4:L$55)-SUMIF(NewControlsFOM!$B$4:$B$55,"GR3",NewControlsFOM!L$4:L$55)-SUMIF(NewControlsFOM!$A$4:$A$55,"GR",NewControlsFOM!L$4:L$55)-SUMIF(NewControlsFOM!$A$4:$A$55,"CR",NewControlsFOM!L$4:L$55)-SUMIF(NewControlsFOM!$B$4:$B$55,"MC1",NewControlsFOM!L$4:L$55)-SUMIF(NewControlsFOM!$B$4:$B$55,"MC2",NewControlsFOM!L$4:L$55))/1000</f>
        <v>9021.9105333832049</v>
      </c>
      <c r="I423" s="8">
        <f>(SUM(NewControlsFOM!M$4:M$55)-SUMIF(NewControlsFOM!$B$4:$B$55,"GR3",NewControlsFOM!M$4:M$55)-SUMIF(NewControlsFOM!$A$4:$A$55,"GR",NewControlsFOM!M$4:M$55)-SUMIF(NewControlsFOM!$A$4:$A$55,"CR",NewControlsFOM!M$4:M$55)-SUMIF(NewControlsFOM!$B$4:$B$55,"MC1",NewControlsFOM!M$4:M$55)-SUMIF(NewControlsFOM!$B$4:$B$55,"MC2",NewControlsFOM!M$4:M$55))/1000</f>
        <v>7864.3120357090793</v>
      </c>
      <c r="J423" s="8">
        <f>(SUM(NewControlsFOM!N$4:N$55)-SUMIF(NewControlsFOM!$B$4:$B$55,"GR3",NewControlsFOM!N$4:N$55)-SUMIF(NewControlsFOM!$A$4:$A$55,"GR",NewControlsFOM!N$4:N$55)-SUMIF(NewControlsFOM!$A$4:$A$55,"CR",NewControlsFOM!N$4:N$55)-SUMIF(NewControlsFOM!$B$4:$B$55,"MC1",NewControlsFOM!N$4:N$55)-SUMIF(NewControlsFOM!$B$4:$B$55,"MC2",NewControlsFOM!N$4:N$55))/1000</f>
        <v>8021.5982764232513</v>
      </c>
      <c r="K423" s="8">
        <f>(SUM(NewControlsFOM!O$4:O$55)-SUMIF(NewControlsFOM!$B$4:$B$55,"GR3",NewControlsFOM!O$4:O$55)-SUMIF(NewControlsFOM!$A$4:$A$55,"GR",NewControlsFOM!O$4:O$55)-SUMIF(NewControlsFOM!$A$4:$A$55,"CR",NewControlsFOM!O$4:O$55)-SUMIF(NewControlsFOM!$B$4:$B$55,"MC1",NewControlsFOM!O$4:O$55)-SUMIF(NewControlsFOM!$B$4:$B$55,"MC2",NewControlsFOM!O$4:O$55))/1000</f>
        <v>8182.0302419517211</v>
      </c>
      <c r="L423" s="8">
        <f>(SUM(NewControlsFOM!P$4:P$55)-SUMIF(NewControlsFOM!$B$4:$B$55,"GR3",NewControlsFOM!P$4:P$55)-SUMIF(NewControlsFOM!$A$4:$A$55,"GR",NewControlsFOM!P$4:P$55)-SUMIF(NewControlsFOM!$A$4:$A$55,"CR",NewControlsFOM!P$4:P$55)-SUMIF(NewControlsFOM!$B$4:$B$55,"MC1",NewControlsFOM!P$4:P$55)-SUMIF(NewControlsFOM!$B$4:$B$55,"MC2",NewControlsFOM!P$4:P$55))/1000</f>
        <v>8345.6708467907501</v>
      </c>
      <c r="M423" s="8">
        <f>(SUM(NewControlsFOM!Q$4:Q$55)-SUMIF(NewControlsFOM!$B$4:$B$55,"GR3",NewControlsFOM!Q$4:Q$55)-SUMIF(NewControlsFOM!$A$4:$A$55,"GR",NewControlsFOM!Q$4:Q$55)-SUMIF(NewControlsFOM!$A$4:$A$55,"CR",NewControlsFOM!Q$4:Q$55)-SUMIF(NewControlsFOM!$B$4:$B$55,"MC1",NewControlsFOM!Q$4:Q$55)-SUMIF(NewControlsFOM!$B$4:$B$55,"MC2",NewControlsFOM!Q$4:Q$55))/1000</f>
        <v>8512.5842637265778</v>
      </c>
      <c r="N423" s="8">
        <f>(SUM(NewControlsFOM!R$4:R$55)-SUMIF(NewControlsFOM!$B$4:$B$55,"GR3",NewControlsFOM!R$4:R$55)-SUMIF(NewControlsFOM!$A$4:$A$55,"GR",NewControlsFOM!R$4:R$55)-SUMIF(NewControlsFOM!$A$4:$A$55,"CR",NewControlsFOM!R$4:R$55)-SUMIF(NewControlsFOM!$B$4:$B$55,"MC1",NewControlsFOM!R$4:R$55)-SUMIF(NewControlsFOM!$B$4:$B$55,"MC2",NewControlsFOM!R$4:R$55))/1000</f>
        <v>8682.8359490010989</v>
      </c>
      <c r="O423" s="8">
        <f>(SUM(NewControlsFOM!S$4:S$55)-SUMIF(NewControlsFOM!$B$4:$B$55,"GR3",NewControlsFOM!S$4:S$55)-SUMIF(NewControlsFOM!$A$4:$A$55,"GR",NewControlsFOM!S$4:S$55)-SUMIF(NewControlsFOM!$A$4:$A$55,"CR",NewControlsFOM!S$4:S$55)-SUMIF(NewControlsFOM!$B$4:$B$55,"MC1",NewControlsFOM!S$4:S$55)-SUMIF(NewControlsFOM!$B$4:$B$55,"MC2",NewControlsFOM!S$4:S$55))/1000</f>
        <v>8856.4926679811251</v>
      </c>
      <c r="P423" s="8">
        <f>(SUM(NewControlsFOM!T$4:T$55)-SUMIF(NewControlsFOM!$B$4:$B$55,"GR3",NewControlsFOM!T$4:T$55)-SUMIF(NewControlsFOM!$A$4:$A$55,"GR",NewControlsFOM!T$4:T$55)-SUMIF(NewControlsFOM!$A$4:$A$55,"CR",NewControlsFOM!T$4:T$55)-SUMIF(NewControlsFOM!$B$4:$B$55,"MC1",NewControlsFOM!T$4:T$55)-SUMIF(NewControlsFOM!$B$4:$B$55,"MC2",NewControlsFOM!T$4:T$55))/1000</f>
        <v>9033.6225213407452</v>
      </c>
      <c r="Q423" s="8">
        <f>(SUM(NewControlsFOM!U$4:U$55)-SUMIF(NewControlsFOM!$B$4:$B$55,"GR3",NewControlsFOM!U$4:U$55)-SUMIF(NewControlsFOM!$A$4:$A$55,"GR",NewControlsFOM!U$4:U$55)-SUMIF(NewControlsFOM!$A$4:$A$55,"CR",NewControlsFOM!U$4:U$55)-SUMIF(NewControlsFOM!$B$4:$B$55,"MC1",NewControlsFOM!U$4:U$55)-SUMIF(NewControlsFOM!$B$4:$B$55,"MC2",NewControlsFOM!U$4:U$55))/1000</f>
        <v>9214.2949717675529</v>
      </c>
      <c r="R423" s="8">
        <f>(SUM(NewControlsFOM!V$4:V$55)-SUMIF(NewControlsFOM!$B$4:$B$55,"GR3",NewControlsFOM!V$4:V$55)-SUMIF(NewControlsFOM!$A$4:$A$55,"GR",NewControlsFOM!V$4:V$55)-SUMIF(NewControlsFOM!$A$4:$A$55,"CR",NewControlsFOM!V$4:V$55)-SUMIF(NewControlsFOM!$B$4:$B$55,"MC1",NewControlsFOM!V$4:V$55)-SUMIF(NewControlsFOM!$B$4:$B$55,"MC2",NewControlsFOM!V$4:V$55))/1000</f>
        <v>9398.5808712029157</v>
      </c>
      <c r="S423" s="8">
        <f>(SUM(NewControlsFOM!W$4:W$55)-SUMIF(NewControlsFOM!$B$4:$B$55,"GR3",NewControlsFOM!W$4:W$55)-SUMIF(NewControlsFOM!$A$4:$A$55,"GR",NewControlsFOM!W$4:W$55)-SUMIF(NewControlsFOM!$A$4:$A$55,"CR",NewControlsFOM!W$4:W$55)-SUMIF(NewControlsFOM!$B$4:$B$55,"MC1",NewControlsFOM!W$4:W$55)-SUMIF(NewControlsFOM!$B$4:$B$55,"MC2",NewControlsFOM!W$4:W$55))/1000</f>
        <v>9586.5524886269686</v>
      </c>
      <c r="T423" s="8">
        <f>(SUM(NewControlsFOM!X$4:X$55)-SUMIF(NewControlsFOM!$B$4:$B$55,"GR3",NewControlsFOM!X$4:X$55)-SUMIF(NewControlsFOM!$A$4:$A$55,"GR",NewControlsFOM!X$4:X$55)-SUMIF(NewControlsFOM!$A$4:$A$55,"CR",NewControlsFOM!X$4:X$55)-SUMIF(NewControlsFOM!$B$4:$B$55,"MC1",NewControlsFOM!X$4:X$55)-SUMIF(NewControlsFOM!$B$4:$B$55,"MC2",NewControlsFOM!X$4:X$55))/1000</f>
        <v>9778.2835383995098</v>
      </c>
      <c r="U423" s="8">
        <f>(SUM(NewControlsFOM!Y$4:Y$55)-SUMIF(NewControlsFOM!$B$4:$B$55,"GR3",NewControlsFOM!Y$4:Y$55)-SUMIF(NewControlsFOM!$A$4:$A$55,"GR",NewControlsFOM!Y$4:Y$55)-SUMIF(NewControlsFOM!$A$4:$A$55,"CR",NewControlsFOM!Y$4:Y$55)-SUMIF(NewControlsFOM!$B$4:$B$55,"MC1",NewControlsFOM!Y$4:Y$55)-SUMIF(NewControlsFOM!$B$4:$B$55,"MC2",NewControlsFOM!Y$4:Y$55))/1000</f>
        <v>9973.8492091674925</v>
      </c>
      <c r="V423" s="8">
        <f>(SUM(NewControlsFOM!Z$4:Z$55)-SUMIF(NewControlsFOM!$B$4:$B$55,"GR3",NewControlsFOM!Z$4:Z$55)-SUMIF(NewControlsFOM!$A$4:$A$55,"GR",NewControlsFOM!Z$4:Z$55)-SUMIF(NewControlsFOM!$A$4:$A$55,"CR",NewControlsFOM!Z$4:Z$55)-SUMIF(NewControlsFOM!$B$4:$B$55,"MC1",NewControlsFOM!Z$4:Z$55)-SUMIF(NewControlsFOM!$B$4:$B$55,"MC2",NewControlsFOM!Z$4:Z$55))/1000</f>
        <v>10173.326193350858</v>
      </c>
      <c r="W423" s="8">
        <f>(SUM(NewControlsFOM!AA$4:AA$55)-SUMIF(NewControlsFOM!$B$4:$B$55,"GR3",NewControlsFOM!AA$4:AA$55)-SUMIF(NewControlsFOM!$A$4:$A$55,"GR",NewControlsFOM!AA$4:AA$55)-SUMIF(NewControlsFOM!$A$4:$A$55,"CR",NewControlsFOM!AA$4:AA$55)-SUMIF(NewControlsFOM!$B$4:$B$55,"MC1",NewControlsFOM!AA$4:AA$55)-SUMIF(NewControlsFOM!$B$4:$B$55,"MC2",NewControlsFOM!AA$4:AA$55))/1000</f>
        <v>10376.792717217855</v>
      </c>
      <c r="X423" s="8">
        <f>(SUM(NewControlsFOM!AB$4:AB$55)-SUMIF(NewControlsFOM!$B$4:$B$55,"GR3",NewControlsFOM!AB$4:AB$55)-SUMIF(NewControlsFOM!$A$4:$A$55,"GR",NewControlsFOM!AB$4:AB$55)-SUMIF(NewControlsFOM!$A$4:$A$55,"CR",NewControlsFOM!AB$4:AB$55)-SUMIF(NewControlsFOM!$B$4:$B$55,"MC1",NewControlsFOM!AB$4:AB$55)-SUMIF(NewControlsFOM!$B$4:$B$55,"MC2",NewControlsFOM!AB$4:AB$55))/1000</f>
        <v>10584.328571562235</v>
      </c>
      <c r="Y423" s="8">
        <f>(SUM(NewControlsFOM!AC$4:AC$55)-SUMIF(NewControlsFOM!$B$4:$B$55,"GR3",NewControlsFOM!AC$4:AC$55)-SUMIF(NewControlsFOM!$A$4:$A$55,"GR",NewControlsFOM!AC$4:AC$55)-SUMIF(NewControlsFOM!$A$4:$A$55,"CR",NewControlsFOM!AC$4:AC$55)-SUMIF(NewControlsFOM!$B$4:$B$55,"MC1",NewControlsFOM!AC$4:AC$55)-SUMIF(NewControlsFOM!$B$4:$B$55,"MC2",NewControlsFOM!AC$4:AC$55))/1000</f>
        <v>10796.015142993472</v>
      </c>
      <c r="Z423" s="8">
        <f>(SUM(NewControlsFOM!AD$4:AD$55)-SUMIF(NewControlsFOM!$B$4:$B$55,"GR3",NewControlsFOM!AD$4:AD$55)-SUMIF(NewControlsFOM!$A$4:$A$55,"GR",NewControlsFOM!AD$4:AD$55)-SUMIF(NewControlsFOM!$A$4:$A$55,"CR",NewControlsFOM!AD$4:AD$55)-SUMIF(NewControlsFOM!$B$4:$B$55,"MC1",NewControlsFOM!AD$4:AD$55)-SUMIF(NewControlsFOM!$B$4:$B$55,"MC2",NewControlsFOM!AD$4:AD$55))/1000</f>
        <v>11011.935445853322</v>
      </c>
      <c r="AA423" s="8">
        <f>(SUM(NewControlsFOM!AE$4:AE$55)-SUMIF(NewControlsFOM!$B$4:$B$55,"GR3",NewControlsFOM!AE$4:AE$55)-SUMIF(NewControlsFOM!$A$4:$A$55,"GR",NewControlsFOM!AE$4:AE$55)-SUMIF(NewControlsFOM!$A$4:$A$55,"CR",NewControlsFOM!AE$4:AE$55)-SUMIF(NewControlsFOM!$B$4:$B$55,"MC1",NewControlsFOM!AE$4:AE$55)-SUMIF(NewControlsFOM!$B$4:$B$55,"MC2",NewControlsFOM!AE$4:AE$55))/1000</f>
        <v>11232.174154770419</v>
      </c>
      <c r="AB423" s="8">
        <f>(SUM(NewControlsFOM!AF$4:AF$55)-SUMIF(NewControlsFOM!$B$4:$B$55,"GR3",NewControlsFOM!AF$4:AF$55)-SUMIF(NewControlsFOM!$A$4:$A$55,"GR",NewControlsFOM!AF$4:AF$55)-SUMIF(NewControlsFOM!$A$4:$A$55,"CR",NewControlsFOM!AF$4:AF$55)-SUMIF(NewControlsFOM!$B$4:$B$55,"MC1",NewControlsFOM!AF$4:AF$55)-SUMIF(NewControlsFOM!$B$4:$B$55,"MC2",NewControlsFOM!AF$4:AF$55))/1000</f>
        <v>11456.817637865803</v>
      </c>
      <c r="AC423" s="8">
        <f>(SUM(NewControlsFOM!AG$4:AG$55)-SUMIF(NewControlsFOM!$B$4:$B$55,"GR3",NewControlsFOM!AG$4:AG$55)-SUMIF(NewControlsFOM!$A$4:$A$55,"GR",NewControlsFOM!AG$4:AG$55)-SUMIF(NewControlsFOM!$A$4:$A$55,"CR",NewControlsFOM!AG$4:AG$55)-SUMIF(NewControlsFOM!$B$4:$B$55,"MC1",NewControlsFOM!AG$4:AG$55)-SUMIF(NewControlsFOM!$B$4:$B$55,"MC2",NewControlsFOM!AG$4:AG$55))/1000</f>
        <v>11685.95399062312</v>
      </c>
      <c r="AD423" s="8">
        <f>(SUM(NewControlsFOM!AH$4:AH$55)-SUMIF(NewControlsFOM!$B$4:$B$55,"GR3",NewControlsFOM!AH$4:AH$55)-SUMIF(NewControlsFOM!$A$4:$A$55,"GR",NewControlsFOM!AH$4:AH$55)-SUMIF(NewControlsFOM!$A$4:$A$55,"CR",NewControlsFOM!AH$4:AH$55)-SUMIF(NewControlsFOM!$B$4:$B$55,"MC1",NewControlsFOM!AH$4:AH$55)-SUMIF(NewControlsFOM!$B$4:$B$55,"MC2",NewControlsFOM!AH$4:AH$55))/1000</f>
        <v>11919.673070435592</v>
      </c>
      <c r="AE423" s="8">
        <f>(SUM(NewControlsFOM!AI$4:AI$55)-SUMIF(NewControlsFOM!$B$4:$B$55,"GR3",NewControlsFOM!AI$4:AI$55)-SUMIF(NewControlsFOM!$A$4:$A$55,"GR",NewControlsFOM!AI$4:AI$55)-SUMIF(NewControlsFOM!$A$4:$A$55,"CR",NewControlsFOM!AI$4:AI$55)-SUMIF(NewControlsFOM!$B$4:$B$55,"MC1",NewControlsFOM!AI$4:AI$55)-SUMIF(NewControlsFOM!$B$4:$B$55,"MC2",NewControlsFOM!AI$4:AI$55))/1000</f>
        <v>12158.066531844304</v>
      </c>
      <c r="AF423" s="8">
        <f>(SUM(NewControlsFOM!AJ$4:AJ$55)-SUMIF(NewControlsFOM!$B$4:$B$55,"GR3",NewControlsFOM!AJ$4:AJ$55)-SUMIF(NewControlsFOM!$A$4:$A$55,"GR",NewControlsFOM!AJ$4:AJ$55)-SUMIF(NewControlsFOM!$A$4:$A$55,"CR",NewControlsFOM!AJ$4:AJ$55)-SUMIF(NewControlsFOM!$B$4:$B$55,"MC1",NewControlsFOM!AJ$4:AJ$55)-SUMIF(NewControlsFOM!$B$4:$B$55,"MC2",NewControlsFOM!AJ$4:AJ$55))/1000</f>
        <v>12401.227862481199</v>
      </c>
      <c r="AG423" s="8">
        <f>(SUM(NewControlsFOM!AK$4:AK$55)-SUMIF(NewControlsFOM!$B$4:$B$55,"GR3",NewControlsFOM!AK$4:AK$55)-SUMIF(NewControlsFOM!$A$4:$A$55,"GR",NewControlsFOM!AK$4:AK$55)-SUMIF(NewControlsFOM!$A$4:$A$55,"CR",NewControlsFOM!AK$4:AK$55)-SUMIF(NewControlsFOM!$B$4:$B$55,"MC1",NewControlsFOM!AK$4:AK$55)-SUMIF(NewControlsFOM!$B$4:$B$55,"MC2",NewControlsFOM!AK$4:AK$55))/1000</f>
        <v>12649.252419730801</v>
      </c>
    </row>
    <row r="424" spans="2:33" x14ac:dyDescent="0.3">
      <c r="B424" s="24" t="str">
        <f t="shared" si="258"/>
        <v>Retire TY GR CR and BR1-2</v>
      </c>
      <c r="C424" s="23">
        <f t="shared" ref="C424:C425" si="260">(D424+NPV($C$2,E424:AG424))/1000</f>
        <v>114.03524162959098</v>
      </c>
      <c r="D424" s="8">
        <f>(SUM(NewControlsFOM!H$4:H$55)-SUMIF(NewControlsFOM!$B$4:$B$55,"GR3",NewControlsFOM!H$4:H$55)-SUMIF(NewControlsFOM!$A$4:$A$55,"GR",NewControlsFOM!H$4:H$55)-SUMIF(NewControlsFOM!$A$4:$A$55,"CR",NewControlsFOM!H$4:H$55)-SUMIF(NewControlsFOM!$B$4:$B$55,"BR1",NewControlsFOM!H$4:H$55)-SUMIF(NewControlsFOM!$B$4:$B$55,"BR2",NewControlsFOM!H$4:H$55))/1000</f>
        <v>0</v>
      </c>
      <c r="E424" s="8">
        <f>(SUM(NewControlsFOM!I$4:I$55)-SUMIF(NewControlsFOM!$B$4:$B$55,"GR3",NewControlsFOM!I$4:I$55)-SUMIF(NewControlsFOM!$A$4:$A$55,"GR",NewControlsFOM!I$4:I$55)-SUMIF(NewControlsFOM!$A$4:$A$55,"CR",NewControlsFOM!I$4:I$55)-SUMIF(NewControlsFOM!$B$4:$B$55,"BR1",NewControlsFOM!I$4:I$55)-SUMIF(NewControlsFOM!$B$4:$B$55,"BR2",NewControlsFOM!I$4:I$55))/1000</f>
        <v>8.0637199448008765</v>
      </c>
      <c r="F424" s="8">
        <f>(SUM(NewControlsFOM!J$4:J$55)-SUMIF(NewControlsFOM!$B$4:$B$55,"GR3",NewControlsFOM!J$4:J$55)-SUMIF(NewControlsFOM!$A$4:$A$55,"GR",NewControlsFOM!J$4:J$55)-SUMIF(NewControlsFOM!$A$4:$A$55,"CR",NewControlsFOM!J$4:J$55)-SUMIF(NewControlsFOM!$B$4:$B$55,"BR1",NewControlsFOM!J$4:J$55)-SUMIF(NewControlsFOM!$B$4:$B$55,"BR2",NewControlsFOM!J$4:J$55))/1000</f>
        <v>98.699932124362746</v>
      </c>
      <c r="G424" s="8">
        <f>(SUM(NewControlsFOM!K$4:K$55)-SUMIF(NewControlsFOM!$B$4:$B$55,"GR3",NewControlsFOM!K$4:K$55)-SUMIF(NewControlsFOM!$A$4:$A$55,"GR",NewControlsFOM!K$4:K$55)-SUMIF(NewControlsFOM!$A$4:$A$55,"CR",NewControlsFOM!K$4:K$55)-SUMIF(NewControlsFOM!$B$4:$B$55,"BR1",NewControlsFOM!K$4:K$55)-SUMIF(NewControlsFOM!$B$4:$B$55,"BR2",NewControlsFOM!K$4:K$55))/1000</f>
        <v>2922.7260205136467</v>
      </c>
      <c r="H424" s="8">
        <f>(SUM(NewControlsFOM!L$4:L$55)-SUMIF(NewControlsFOM!$B$4:$B$55,"GR3",NewControlsFOM!L$4:L$55)-SUMIF(NewControlsFOM!$A$4:$A$55,"GR",NewControlsFOM!L$4:L$55)-SUMIF(NewControlsFOM!$A$4:$A$55,"CR",NewControlsFOM!L$4:L$55)-SUMIF(NewControlsFOM!$B$4:$B$55,"BR1",NewControlsFOM!L$4:L$55)-SUMIF(NewControlsFOM!$B$4:$B$55,"BR2",NewControlsFOM!L$4:L$55))/1000</f>
        <v>10268.244067656184</v>
      </c>
      <c r="I424" s="8">
        <f>(SUM(NewControlsFOM!M$4:M$55)-SUMIF(NewControlsFOM!$B$4:$B$55,"GR3",NewControlsFOM!M$4:M$55)-SUMIF(NewControlsFOM!$A$4:$A$55,"GR",NewControlsFOM!M$4:M$55)-SUMIF(NewControlsFOM!$A$4:$A$55,"CR",NewControlsFOM!M$4:M$55)-SUMIF(NewControlsFOM!$B$4:$B$55,"BR1",NewControlsFOM!M$4:M$55)-SUMIF(NewControlsFOM!$B$4:$B$55,"BR2",NewControlsFOM!M$4:M$55))/1000</f>
        <v>9203.6095472855141</v>
      </c>
      <c r="J424" s="8">
        <f>(SUM(NewControlsFOM!N$4:N$55)-SUMIF(NewControlsFOM!$B$4:$B$55,"GR3",NewControlsFOM!N$4:N$55)-SUMIF(NewControlsFOM!$A$4:$A$55,"GR",NewControlsFOM!N$4:N$55)-SUMIF(NewControlsFOM!$A$4:$A$55,"CR",NewControlsFOM!N$4:N$55)-SUMIF(NewControlsFOM!$B$4:$B$55,"BR1",NewControlsFOM!N$4:N$55)-SUMIF(NewControlsFOM!$B$4:$B$55,"BR2",NewControlsFOM!N$4:N$55))/1000</f>
        <v>9426.7369237652183</v>
      </c>
      <c r="K424" s="8">
        <f>(SUM(NewControlsFOM!O$4:O$55)-SUMIF(NewControlsFOM!$B$4:$B$55,"GR3",NewControlsFOM!O$4:O$55)-SUMIF(NewControlsFOM!$A$4:$A$55,"GR",NewControlsFOM!O$4:O$55)-SUMIF(NewControlsFOM!$A$4:$A$55,"CR",NewControlsFOM!O$4:O$55)-SUMIF(NewControlsFOM!$B$4:$B$55,"BR1",NewControlsFOM!O$4:O$55)-SUMIF(NewControlsFOM!$B$4:$B$55,"BR2",NewControlsFOM!O$4:O$55))/1000</f>
        <v>9654.3268477745278</v>
      </c>
      <c r="L424" s="8">
        <f>(SUM(NewControlsFOM!P$4:P$55)-SUMIF(NewControlsFOM!$B$4:$B$55,"GR3",NewControlsFOM!P$4:P$55)-SUMIF(NewControlsFOM!$A$4:$A$55,"GR",NewControlsFOM!P$4:P$55)-SUMIF(NewControlsFOM!$A$4:$A$55,"CR",NewControlsFOM!P$4:P$55)-SUMIF(NewControlsFOM!$B$4:$B$55,"BR1",NewControlsFOM!P$4:P$55)-SUMIF(NewControlsFOM!$B$4:$B$55,"BR2",NewControlsFOM!P$4:P$55))/1000</f>
        <v>9886.4685702640109</v>
      </c>
      <c r="M424" s="8">
        <f>(SUM(NewControlsFOM!Q$4:Q$55)-SUMIF(NewControlsFOM!$B$4:$B$55,"GR3",NewControlsFOM!Q$4:Q$55)-SUMIF(NewControlsFOM!$A$4:$A$55,"GR",NewControlsFOM!Q$4:Q$55)-SUMIF(NewControlsFOM!$A$4:$A$55,"CR",NewControlsFOM!Q$4:Q$55)-SUMIF(NewControlsFOM!$B$4:$B$55,"BR1",NewControlsFOM!Q$4:Q$55)-SUMIF(NewControlsFOM!$B$4:$B$55,"BR2",NewControlsFOM!Q$4:Q$55))/1000</f>
        <v>10123.253127203303</v>
      </c>
      <c r="N424" s="8">
        <f>(SUM(NewControlsFOM!R$4:R$55)-SUMIF(NewControlsFOM!$B$4:$B$55,"GR3",NewControlsFOM!R$4:R$55)-SUMIF(NewControlsFOM!$A$4:$A$55,"GR",NewControlsFOM!R$4:R$55)-SUMIF(NewControlsFOM!$A$4:$A$55,"CR",NewControlsFOM!R$4:R$55)-SUMIF(NewControlsFOM!$B$4:$B$55,"BR1",NewControlsFOM!R$4:R$55)-SUMIF(NewControlsFOM!$B$4:$B$55,"BR2",NewControlsFOM!R$4:R$55))/1000</f>
        <v>10364.77337528136</v>
      </c>
      <c r="O424" s="8">
        <f>(SUM(NewControlsFOM!S$4:S$55)-SUMIF(NewControlsFOM!$B$4:$B$55,"GR3",NewControlsFOM!S$4:S$55)-SUMIF(NewControlsFOM!$A$4:$A$55,"GR",NewControlsFOM!S$4:S$55)-SUMIF(NewControlsFOM!$A$4:$A$55,"CR",NewControlsFOM!S$4:S$55)-SUMIF(NewControlsFOM!$B$4:$B$55,"BR1",NewControlsFOM!S$4:S$55)-SUMIF(NewControlsFOM!$B$4:$B$55,"BR2",NewControlsFOM!S$4:S$55))/1000</f>
        <v>10572.068842786992</v>
      </c>
      <c r="P424" s="8">
        <f>(SUM(NewControlsFOM!T$4:T$55)-SUMIF(NewControlsFOM!$B$4:$B$55,"GR3",NewControlsFOM!T$4:T$55)-SUMIF(NewControlsFOM!$A$4:$A$55,"GR",NewControlsFOM!T$4:T$55)-SUMIF(NewControlsFOM!$A$4:$A$55,"CR",NewControlsFOM!T$4:T$55)-SUMIF(NewControlsFOM!$B$4:$B$55,"BR1",NewControlsFOM!T$4:T$55)-SUMIF(NewControlsFOM!$B$4:$B$55,"BR2",NewControlsFOM!T$4:T$55))/1000</f>
        <v>10783.510219642727</v>
      </c>
      <c r="Q424" s="8">
        <f>(SUM(NewControlsFOM!U$4:U$55)-SUMIF(NewControlsFOM!$B$4:$B$55,"GR3",NewControlsFOM!U$4:U$55)-SUMIF(NewControlsFOM!$A$4:$A$55,"GR",NewControlsFOM!U$4:U$55)-SUMIF(NewControlsFOM!$A$4:$A$55,"CR",NewControlsFOM!U$4:U$55)-SUMIF(NewControlsFOM!$B$4:$B$55,"BR1",NewControlsFOM!U$4:U$55)-SUMIF(NewControlsFOM!$B$4:$B$55,"BR2",NewControlsFOM!U$4:U$55))/1000</f>
        <v>10999.180424035574</v>
      </c>
      <c r="R424" s="8">
        <f>(SUM(NewControlsFOM!V$4:V$55)-SUMIF(NewControlsFOM!$B$4:$B$55,"GR3",NewControlsFOM!V$4:V$55)-SUMIF(NewControlsFOM!$A$4:$A$55,"GR",NewControlsFOM!V$4:V$55)-SUMIF(NewControlsFOM!$A$4:$A$55,"CR",NewControlsFOM!V$4:V$55)-SUMIF(NewControlsFOM!$B$4:$B$55,"BR1",NewControlsFOM!V$4:V$55)-SUMIF(NewControlsFOM!$B$4:$B$55,"BR2",NewControlsFOM!V$4:V$55))/1000</f>
        <v>11219.164032516301</v>
      </c>
      <c r="S424" s="8">
        <f>(SUM(NewControlsFOM!W$4:W$55)-SUMIF(NewControlsFOM!$B$4:$B$55,"GR3",NewControlsFOM!W$4:W$55)-SUMIF(NewControlsFOM!$A$4:$A$55,"GR",NewControlsFOM!W$4:W$55)-SUMIF(NewControlsFOM!$A$4:$A$55,"CR",NewControlsFOM!W$4:W$55)-SUMIF(NewControlsFOM!$B$4:$B$55,"BR1",NewControlsFOM!W$4:W$55)-SUMIF(NewControlsFOM!$B$4:$B$55,"BR2",NewControlsFOM!W$4:W$55))/1000</f>
        <v>11443.547313166622</v>
      </c>
      <c r="T424" s="8">
        <f>(SUM(NewControlsFOM!X$4:X$55)-SUMIF(NewControlsFOM!$B$4:$B$55,"GR3",NewControlsFOM!X$4:X$55)-SUMIF(NewControlsFOM!$A$4:$A$55,"GR",NewControlsFOM!X$4:X$55)-SUMIF(NewControlsFOM!$A$4:$A$55,"CR",NewControlsFOM!X$4:X$55)-SUMIF(NewControlsFOM!$B$4:$B$55,"BR1",NewControlsFOM!X$4:X$55)-SUMIF(NewControlsFOM!$B$4:$B$55,"BR2",NewControlsFOM!X$4:X$55))/1000</f>
        <v>11672.418259429955</v>
      </c>
      <c r="U424" s="8">
        <f>(SUM(NewControlsFOM!Y$4:Y$55)-SUMIF(NewControlsFOM!$B$4:$B$55,"GR3",NewControlsFOM!Y$4:Y$55)-SUMIF(NewControlsFOM!$A$4:$A$55,"GR",NewControlsFOM!Y$4:Y$55)-SUMIF(NewControlsFOM!$A$4:$A$55,"CR",NewControlsFOM!Y$4:Y$55)-SUMIF(NewControlsFOM!$B$4:$B$55,"BR1",NewControlsFOM!Y$4:Y$55)-SUMIF(NewControlsFOM!$B$4:$B$55,"BR2",NewControlsFOM!Y$4:Y$55))/1000</f>
        <v>11905.866624618544</v>
      </c>
      <c r="V424" s="8">
        <f>(SUM(NewControlsFOM!Z$4:Z$55)-SUMIF(NewControlsFOM!$B$4:$B$55,"GR3",NewControlsFOM!Z$4:Z$55)-SUMIF(NewControlsFOM!$A$4:$A$55,"GR",NewControlsFOM!Z$4:Z$55)-SUMIF(NewControlsFOM!$A$4:$A$55,"CR",NewControlsFOM!Z$4:Z$55)-SUMIF(NewControlsFOM!$B$4:$B$55,"BR1",NewControlsFOM!Z$4:Z$55)-SUMIF(NewControlsFOM!$B$4:$B$55,"BR2",NewControlsFOM!Z$4:Z$55))/1000</f>
        <v>12143.983957110931</v>
      </c>
      <c r="W424" s="8">
        <f>(SUM(NewControlsFOM!AA$4:AA$55)-SUMIF(NewControlsFOM!$B$4:$B$55,"GR3",NewControlsFOM!AA$4:AA$55)-SUMIF(NewControlsFOM!$A$4:$A$55,"GR",NewControlsFOM!AA$4:AA$55)-SUMIF(NewControlsFOM!$A$4:$A$55,"CR",NewControlsFOM!AA$4:AA$55)-SUMIF(NewControlsFOM!$B$4:$B$55,"BR1",NewControlsFOM!AA$4:AA$55)-SUMIF(NewControlsFOM!$B$4:$B$55,"BR2",NewControlsFOM!AA$4:AA$55))/1000</f>
        <v>12386.863636253132</v>
      </c>
      <c r="X424" s="8">
        <f>(SUM(NewControlsFOM!AB$4:AB$55)-SUMIF(NewControlsFOM!$B$4:$B$55,"GR3",NewControlsFOM!AB$4:AB$55)-SUMIF(NewControlsFOM!$A$4:$A$55,"GR",NewControlsFOM!AB$4:AB$55)-SUMIF(NewControlsFOM!$A$4:$A$55,"CR",NewControlsFOM!AB$4:AB$55)-SUMIF(NewControlsFOM!$B$4:$B$55,"BR1",NewControlsFOM!AB$4:AB$55)-SUMIF(NewControlsFOM!$B$4:$B$55,"BR2",NewControlsFOM!AB$4:AB$55))/1000</f>
        <v>12634.600908978216</v>
      </c>
      <c r="Y424" s="8">
        <f>(SUM(NewControlsFOM!AC$4:AC$55)-SUMIF(NewControlsFOM!$B$4:$B$55,"GR3",NewControlsFOM!AC$4:AC$55)-SUMIF(NewControlsFOM!$A$4:$A$55,"GR",NewControlsFOM!AC$4:AC$55)-SUMIF(NewControlsFOM!$A$4:$A$55,"CR",NewControlsFOM!AC$4:AC$55)-SUMIF(NewControlsFOM!$B$4:$B$55,"BR1",NewControlsFOM!AC$4:AC$55)-SUMIF(NewControlsFOM!$B$4:$B$55,"BR2",NewControlsFOM!AC$4:AC$55))/1000</f>
        <v>12887.292927157772</v>
      </c>
      <c r="Z424" s="8">
        <f>(SUM(NewControlsFOM!AD$4:AD$55)-SUMIF(NewControlsFOM!$B$4:$B$55,"GR3",NewControlsFOM!AD$4:AD$55)-SUMIF(NewControlsFOM!$A$4:$A$55,"GR",NewControlsFOM!AD$4:AD$55)-SUMIF(NewControlsFOM!$A$4:$A$55,"CR",NewControlsFOM!AD$4:AD$55)-SUMIF(NewControlsFOM!$B$4:$B$55,"BR1",NewControlsFOM!AD$4:AD$55)-SUMIF(NewControlsFOM!$B$4:$B$55,"BR2",NewControlsFOM!AD$4:AD$55))/1000</f>
        <v>13145.038785700908</v>
      </c>
      <c r="AA424" s="8">
        <f>(SUM(NewControlsFOM!AE$4:AE$55)-SUMIF(NewControlsFOM!$B$4:$B$55,"GR3",NewControlsFOM!AE$4:AE$55)-SUMIF(NewControlsFOM!$A$4:$A$55,"GR",NewControlsFOM!AE$4:AE$55)-SUMIF(NewControlsFOM!$A$4:$A$55,"CR",NewControlsFOM!AE$4:AE$55)-SUMIF(NewControlsFOM!$B$4:$B$55,"BR1",NewControlsFOM!AE$4:AE$55)-SUMIF(NewControlsFOM!$B$4:$B$55,"BR2",NewControlsFOM!AE$4:AE$55))/1000</f>
        <v>13407.939561414956</v>
      </c>
      <c r="AB424" s="8">
        <f>(SUM(NewControlsFOM!AF$4:AF$55)-SUMIF(NewControlsFOM!$B$4:$B$55,"GR3",NewControlsFOM!AF$4:AF$55)-SUMIF(NewControlsFOM!$A$4:$A$55,"GR",NewControlsFOM!AF$4:AF$55)-SUMIF(NewControlsFOM!$A$4:$A$55,"CR",NewControlsFOM!AF$4:AF$55)-SUMIF(NewControlsFOM!$B$4:$B$55,"BR1",NewControlsFOM!AF$4:AF$55)-SUMIF(NewControlsFOM!$B$4:$B$55,"BR2",NewControlsFOM!AF$4:AF$55))/1000</f>
        <v>13676.09835264323</v>
      </c>
      <c r="AC424" s="8">
        <f>(SUM(NewControlsFOM!AG$4:AG$55)-SUMIF(NewControlsFOM!$B$4:$B$55,"GR3",NewControlsFOM!AG$4:AG$55)-SUMIF(NewControlsFOM!$A$4:$A$55,"GR",NewControlsFOM!AG$4:AG$55)-SUMIF(NewControlsFOM!$A$4:$A$55,"CR",NewControlsFOM!AG$4:AG$55)-SUMIF(NewControlsFOM!$B$4:$B$55,"BR1",NewControlsFOM!AG$4:AG$55)-SUMIF(NewControlsFOM!$B$4:$B$55,"BR2",NewControlsFOM!AG$4:AG$55))/1000</f>
        <v>13949.620319696098</v>
      </c>
      <c r="AD424" s="8">
        <f>(SUM(NewControlsFOM!AH$4:AH$55)-SUMIF(NewControlsFOM!$B$4:$B$55,"GR3",NewControlsFOM!AH$4:AH$55)-SUMIF(NewControlsFOM!$A$4:$A$55,"GR",NewControlsFOM!AH$4:AH$55)-SUMIF(NewControlsFOM!$A$4:$A$55,"CR",NewControlsFOM!AH$4:AH$55)-SUMIF(NewControlsFOM!$B$4:$B$55,"BR1",NewControlsFOM!AH$4:AH$55)-SUMIF(NewControlsFOM!$B$4:$B$55,"BR2",NewControlsFOM!AH$4:AH$55))/1000</f>
        <v>14228.61272609003</v>
      </c>
      <c r="AE424" s="8">
        <f>(SUM(NewControlsFOM!AI$4:AI$55)-SUMIF(NewControlsFOM!$B$4:$B$55,"GR3",NewControlsFOM!AI$4:AI$55)-SUMIF(NewControlsFOM!$A$4:$A$55,"GR",NewControlsFOM!AI$4:AI$55)-SUMIF(NewControlsFOM!$A$4:$A$55,"CR",NewControlsFOM!AI$4:AI$55)-SUMIF(NewControlsFOM!$B$4:$B$55,"BR1",NewControlsFOM!AI$4:AI$55)-SUMIF(NewControlsFOM!$B$4:$B$55,"BR2",NewControlsFOM!AI$4:AI$55))/1000</f>
        <v>14513.184980611832</v>
      </c>
      <c r="AF424" s="8">
        <f>(SUM(NewControlsFOM!AJ$4:AJ$55)-SUMIF(NewControlsFOM!$B$4:$B$55,"GR3",NewControlsFOM!AJ$4:AJ$55)-SUMIF(NewControlsFOM!$A$4:$A$55,"GR",NewControlsFOM!AJ$4:AJ$55)-SUMIF(NewControlsFOM!$A$4:$A$55,"CR",NewControlsFOM!AJ$4:AJ$55)-SUMIF(NewControlsFOM!$B$4:$B$55,"BR1",NewControlsFOM!AJ$4:AJ$55)-SUMIF(NewControlsFOM!$B$4:$B$55,"BR2",NewControlsFOM!AJ$4:AJ$55))/1000</f>
        <v>14803.448680224075</v>
      </c>
      <c r="AG424" s="8">
        <f>(SUM(NewControlsFOM!AK$4:AK$55)-SUMIF(NewControlsFOM!$B$4:$B$55,"GR3",NewControlsFOM!AK$4:AK$55)-SUMIF(NewControlsFOM!$A$4:$A$55,"GR",NewControlsFOM!AK$4:AK$55)-SUMIF(NewControlsFOM!$A$4:$A$55,"CR",NewControlsFOM!AK$4:AK$55)-SUMIF(NewControlsFOM!$B$4:$B$55,"BR1",NewControlsFOM!AK$4:AK$55)-SUMIF(NewControlsFOM!$B$4:$B$55,"BR2",NewControlsFOM!AK$4:AK$55))/1000</f>
        <v>15099.517653828538</v>
      </c>
    </row>
    <row r="425" spans="2:33" x14ac:dyDescent="0.3">
      <c r="B425" s="24" t="str">
        <f t="shared" si="258"/>
        <v>Retire TY GR CR BR1-2 and MC1-2</v>
      </c>
      <c r="C425" s="23">
        <f t="shared" si="260"/>
        <v>77.090649188678839</v>
      </c>
      <c r="D425" s="8">
        <f>(SUM(NewControlsFOM!H$4:H$55)-SUMIF(NewControlsFOM!$B$4:$B$55,"GR3",NewControlsFOM!H$4:H$55)-SUMIF(NewControlsFOM!$A$4:$A$55,"GR",NewControlsFOM!H$4:H$55)-SUMIF(NewControlsFOM!$A$4:$A$55,"CR",NewControlsFOM!H$4:H$55)-SUMIF(NewControlsFOM!$B$4:$B$55,"BR1",NewControlsFOM!H$4:H$55)-SUMIF(NewControlsFOM!$B$4:$B$55,"BR2",NewControlsFOM!H$4:H$55)-SUMIF(NewControlsFOM!$B$4:$B$55,"MC1",NewControlsFOM!H$4:H$55)-SUMIF(NewControlsFOM!$B$4:$B$55,"MC2",NewControlsFOM!H$4:H$55))/1000</f>
        <v>0</v>
      </c>
      <c r="E425" s="8">
        <f>(SUM(NewControlsFOM!I$4:I$55)-SUMIF(NewControlsFOM!$B$4:$B$55,"GR3",NewControlsFOM!I$4:I$55)-SUMIF(NewControlsFOM!$A$4:$A$55,"GR",NewControlsFOM!I$4:I$55)-SUMIF(NewControlsFOM!$A$4:$A$55,"CR",NewControlsFOM!I$4:I$55)-SUMIF(NewControlsFOM!$B$4:$B$55,"BR1",NewControlsFOM!I$4:I$55)-SUMIF(NewControlsFOM!$B$4:$B$55,"BR2",NewControlsFOM!I$4:I$55)-SUMIF(NewControlsFOM!$B$4:$B$55,"MC1",NewControlsFOM!I$4:I$55)-SUMIF(NewControlsFOM!$B$4:$B$55,"MC2",NewControlsFOM!I$4:I$55))/1000</f>
        <v>8.0637199448008765</v>
      </c>
      <c r="F425" s="8">
        <f>(SUM(NewControlsFOM!J$4:J$55)-SUMIF(NewControlsFOM!$B$4:$B$55,"GR3",NewControlsFOM!J$4:J$55)-SUMIF(NewControlsFOM!$A$4:$A$55,"GR",NewControlsFOM!J$4:J$55)-SUMIF(NewControlsFOM!$A$4:$A$55,"CR",NewControlsFOM!J$4:J$55)-SUMIF(NewControlsFOM!$B$4:$B$55,"BR1",NewControlsFOM!J$4:J$55)-SUMIF(NewControlsFOM!$B$4:$B$55,"BR2",NewControlsFOM!J$4:J$55)-SUMIF(NewControlsFOM!$B$4:$B$55,"MC1",NewControlsFOM!J$4:J$55)-SUMIF(NewControlsFOM!$B$4:$B$55,"MC2",NewControlsFOM!J$4:J$55))/1000</f>
        <v>98.699932124362746</v>
      </c>
      <c r="G425" s="8">
        <f>(SUM(NewControlsFOM!K$4:K$55)-SUMIF(NewControlsFOM!$B$4:$B$55,"GR3",NewControlsFOM!K$4:K$55)-SUMIF(NewControlsFOM!$A$4:$A$55,"GR",NewControlsFOM!K$4:K$55)-SUMIF(NewControlsFOM!$A$4:$A$55,"CR",NewControlsFOM!K$4:K$55)-SUMIF(NewControlsFOM!$B$4:$B$55,"BR1",NewControlsFOM!K$4:K$55)-SUMIF(NewControlsFOM!$B$4:$B$55,"BR2",NewControlsFOM!K$4:K$55)-SUMIF(NewControlsFOM!$B$4:$B$55,"MC1",NewControlsFOM!K$4:K$55)-SUMIF(NewControlsFOM!$B$4:$B$55,"MC2",NewControlsFOM!K$4:K$55))/1000</f>
        <v>2922.7260205136467</v>
      </c>
      <c r="H425" s="8">
        <f>(SUM(NewControlsFOM!L$4:L$55)-SUMIF(NewControlsFOM!$B$4:$B$55,"GR3",NewControlsFOM!L$4:L$55)-SUMIF(NewControlsFOM!$A$4:$A$55,"GR",NewControlsFOM!L$4:L$55)-SUMIF(NewControlsFOM!$A$4:$A$55,"CR",NewControlsFOM!L$4:L$55)-SUMIF(NewControlsFOM!$B$4:$B$55,"BR1",NewControlsFOM!L$4:L$55)-SUMIF(NewControlsFOM!$B$4:$B$55,"BR2",NewControlsFOM!L$4:L$55)-SUMIF(NewControlsFOM!$B$4:$B$55,"MC1",NewControlsFOM!L$4:L$55)-SUMIF(NewControlsFOM!$B$4:$B$55,"MC2",NewControlsFOM!L$4:L$55))/1000</f>
        <v>7407.9343029006459</v>
      </c>
      <c r="I425" s="8">
        <f>(SUM(NewControlsFOM!M$4:M$55)-SUMIF(NewControlsFOM!$B$4:$B$55,"GR3",NewControlsFOM!M$4:M$55)-SUMIF(NewControlsFOM!$A$4:$A$55,"GR",NewControlsFOM!M$4:M$55)-SUMIF(NewControlsFOM!$A$4:$A$55,"CR",NewControlsFOM!M$4:M$55)-SUMIF(NewControlsFOM!$B$4:$B$55,"BR1",NewControlsFOM!M$4:M$55)-SUMIF(NewControlsFOM!$B$4:$B$55,"BR2",NewControlsFOM!M$4:M$55)-SUMIF(NewControlsFOM!$B$4:$B$55,"MC1",NewControlsFOM!M$4:M$55)-SUMIF(NewControlsFOM!$B$4:$B$55,"MC2",NewControlsFOM!M$4:M$55))/1000</f>
        <v>6218.0562806168664</v>
      </c>
      <c r="J425" s="8">
        <f>(SUM(NewControlsFOM!N$4:N$55)-SUMIF(NewControlsFOM!$B$4:$B$55,"GR3",NewControlsFOM!N$4:N$55)-SUMIF(NewControlsFOM!$A$4:$A$55,"GR",NewControlsFOM!N$4:N$55)-SUMIF(NewControlsFOM!$A$4:$A$55,"CR",NewControlsFOM!N$4:N$55)-SUMIF(NewControlsFOM!$B$4:$B$55,"BR1",NewControlsFOM!N$4:N$55)-SUMIF(NewControlsFOM!$B$4:$B$55,"BR2",NewControlsFOM!N$4:N$55)-SUMIF(NewControlsFOM!$B$4:$B$55,"MC1",NewControlsFOM!N$4:N$55)-SUMIF(NewControlsFOM!$B$4:$B$55,"MC2",NewControlsFOM!N$4:N$55))/1000</f>
        <v>6342.4174062291959</v>
      </c>
      <c r="K425" s="8">
        <f>(SUM(NewControlsFOM!O$4:O$55)-SUMIF(NewControlsFOM!$B$4:$B$55,"GR3",NewControlsFOM!O$4:O$55)-SUMIF(NewControlsFOM!$A$4:$A$55,"GR",NewControlsFOM!O$4:O$55)-SUMIF(NewControlsFOM!$A$4:$A$55,"CR",NewControlsFOM!O$4:O$55)-SUMIF(NewControlsFOM!$B$4:$B$55,"BR1",NewControlsFOM!O$4:O$55)-SUMIF(NewControlsFOM!$B$4:$B$55,"BR2",NewControlsFOM!O$4:O$55)-SUMIF(NewControlsFOM!$B$4:$B$55,"MC1",NewControlsFOM!O$4:O$55)-SUMIF(NewControlsFOM!$B$4:$B$55,"MC2",NewControlsFOM!O$4:O$55))/1000</f>
        <v>6469.265754353788</v>
      </c>
      <c r="L425" s="8">
        <f>(SUM(NewControlsFOM!P$4:P$55)-SUMIF(NewControlsFOM!$B$4:$B$55,"GR3",NewControlsFOM!P$4:P$55)-SUMIF(NewControlsFOM!$A$4:$A$55,"GR",NewControlsFOM!P$4:P$55)-SUMIF(NewControlsFOM!$A$4:$A$55,"CR",NewControlsFOM!P$4:P$55)-SUMIF(NewControlsFOM!$B$4:$B$55,"BR1",NewControlsFOM!P$4:P$55)-SUMIF(NewControlsFOM!$B$4:$B$55,"BR2",NewControlsFOM!P$4:P$55)-SUMIF(NewControlsFOM!$B$4:$B$55,"MC1",NewControlsFOM!P$4:P$55)-SUMIF(NewControlsFOM!$B$4:$B$55,"MC2",NewControlsFOM!P$4:P$55))/1000</f>
        <v>6598.6510694408544</v>
      </c>
      <c r="M425" s="8">
        <f>(SUM(NewControlsFOM!Q$4:Q$55)-SUMIF(NewControlsFOM!$B$4:$B$55,"GR3",NewControlsFOM!Q$4:Q$55)-SUMIF(NewControlsFOM!$A$4:$A$55,"GR",NewControlsFOM!Q$4:Q$55)-SUMIF(NewControlsFOM!$A$4:$A$55,"CR",NewControlsFOM!Q$4:Q$55)-SUMIF(NewControlsFOM!$B$4:$B$55,"BR1",NewControlsFOM!Q$4:Q$55)-SUMIF(NewControlsFOM!$B$4:$B$55,"BR2",NewControlsFOM!Q$4:Q$55)-SUMIF(NewControlsFOM!$B$4:$B$55,"MC1",NewControlsFOM!Q$4:Q$55)-SUMIF(NewControlsFOM!$B$4:$B$55,"MC2",NewControlsFOM!Q$4:Q$55))/1000</f>
        <v>6730.6240908296832</v>
      </c>
      <c r="N425" s="8">
        <f>(SUM(NewControlsFOM!R$4:R$55)-SUMIF(NewControlsFOM!$B$4:$B$55,"GR3",NewControlsFOM!R$4:R$55)-SUMIF(NewControlsFOM!$A$4:$A$55,"GR",NewControlsFOM!R$4:R$55)-SUMIF(NewControlsFOM!$A$4:$A$55,"CR",NewControlsFOM!R$4:R$55)-SUMIF(NewControlsFOM!$B$4:$B$55,"BR1",NewControlsFOM!R$4:R$55)-SUMIF(NewControlsFOM!$B$4:$B$55,"BR2",NewControlsFOM!R$4:R$55)-SUMIF(NewControlsFOM!$B$4:$B$55,"MC1",NewControlsFOM!R$4:R$55)-SUMIF(NewControlsFOM!$B$4:$B$55,"MC2",NewControlsFOM!R$4:R$55))/1000</f>
        <v>6865.2365726462695</v>
      </c>
      <c r="O425" s="8">
        <f>(SUM(NewControlsFOM!S$4:S$55)-SUMIF(NewControlsFOM!$B$4:$B$55,"GR3",NewControlsFOM!S$4:S$55)-SUMIF(NewControlsFOM!$A$4:$A$55,"GR",NewControlsFOM!S$4:S$55)-SUMIF(NewControlsFOM!$A$4:$A$55,"CR",NewControlsFOM!S$4:S$55)-SUMIF(NewControlsFOM!$B$4:$B$55,"BR1",NewControlsFOM!S$4:S$55)-SUMIF(NewControlsFOM!$B$4:$B$55,"BR2",NewControlsFOM!S$4:S$55)-SUMIF(NewControlsFOM!$B$4:$B$55,"MC1",NewControlsFOM!S$4:S$55)-SUMIF(NewControlsFOM!$B$4:$B$55,"MC2",NewControlsFOM!S$4:S$55))/1000</f>
        <v>7002.541304099198</v>
      </c>
      <c r="P425" s="8">
        <f>(SUM(NewControlsFOM!T$4:T$55)-SUMIF(NewControlsFOM!$B$4:$B$55,"GR3",NewControlsFOM!T$4:T$55)-SUMIF(NewControlsFOM!$A$4:$A$55,"GR",NewControlsFOM!T$4:T$55)-SUMIF(NewControlsFOM!$A$4:$A$55,"CR",NewControlsFOM!T$4:T$55)-SUMIF(NewControlsFOM!$B$4:$B$55,"BR1",NewControlsFOM!T$4:T$55)-SUMIF(NewControlsFOM!$B$4:$B$55,"BR2",NewControlsFOM!T$4:T$55)-SUMIF(NewControlsFOM!$B$4:$B$55,"MC1",NewControlsFOM!T$4:T$55)-SUMIF(NewControlsFOM!$B$4:$B$55,"MC2",NewControlsFOM!T$4:T$55))/1000</f>
        <v>7142.5921301811777</v>
      </c>
      <c r="Q425" s="8">
        <f>(SUM(NewControlsFOM!U$4:U$55)-SUMIF(NewControlsFOM!$B$4:$B$55,"GR3",NewControlsFOM!U$4:U$55)-SUMIF(NewControlsFOM!$A$4:$A$55,"GR",NewControlsFOM!U$4:U$55)-SUMIF(NewControlsFOM!$A$4:$A$55,"CR",NewControlsFOM!U$4:U$55)-SUMIF(NewControlsFOM!$B$4:$B$55,"BR1",NewControlsFOM!U$4:U$55)-SUMIF(NewControlsFOM!$B$4:$B$55,"BR2",NewControlsFOM!U$4:U$55)-SUMIF(NewControlsFOM!$B$4:$B$55,"MC1",NewControlsFOM!U$4:U$55)-SUMIF(NewControlsFOM!$B$4:$B$55,"MC2",NewControlsFOM!U$4:U$55))/1000</f>
        <v>7285.4439727847939</v>
      </c>
      <c r="R425" s="8">
        <f>(SUM(NewControlsFOM!V$4:V$55)-SUMIF(NewControlsFOM!$B$4:$B$55,"GR3",NewControlsFOM!V$4:V$55)-SUMIF(NewControlsFOM!$A$4:$A$55,"GR",NewControlsFOM!V$4:V$55)-SUMIF(NewControlsFOM!$A$4:$A$55,"CR",NewControlsFOM!V$4:V$55)-SUMIF(NewControlsFOM!$B$4:$B$55,"BR1",NewControlsFOM!V$4:V$55)-SUMIF(NewControlsFOM!$B$4:$B$55,"BR2",NewControlsFOM!V$4:V$55)-SUMIF(NewControlsFOM!$B$4:$B$55,"MC1",NewControlsFOM!V$4:V$55)-SUMIF(NewControlsFOM!$B$4:$B$55,"MC2",NewControlsFOM!V$4:V$55))/1000</f>
        <v>7431.1528522405042</v>
      </c>
      <c r="S425" s="8">
        <f>(SUM(NewControlsFOM!W$4:W$55)-SUMIF(NewControlsFOM!$B$4:$B$55,"GR3",NewControlsFOM!W$4:W$55)-SUMIF(NewControlsFOM!$A$4:$A$55,"GR",NewControlsFOM!W$4:W$55)-SUMIF(NewControlsFOM!$A$4:$A$55,"CR",NewControlsFOM!W$4:W$55)-SUMIF(NewControlsFOM!$B$4:$B$55,"BR1",NewControlsFOM!W$4:W$55)-SUMIF(NewControlsFOM!$B$4:$B$55,"BR2",NewControlsFOM!W$4:W$55)-SUMIF(NewControlsFOM!$B$4:$B$55,"MC1",NewControlsFOM!W$4:W$55)-SUMIF(NewControlsFOM!$B$4:$B$55,"MC2",NewControlsFOM!W$4:W$55))/1000</f>
        <v>7579.7759092853094</v>
      </c>
      <c r="T425" s="8">
        <f>(SUM(NewControlsFOM!X$4:X$55)-SUMIF(NewControlsFOM!$B$4:$B$55,"GR3",NewControlsFOM!X$4:X$55)-SUMIF(NewControlsFOM!$A$4:$A$55,"GR",NewControlsFOM!X$4:X$55)-SUMIF(NewControlsFOM!$A$4:$A$55,"CR",NewControlsFOM!X$4:X$55)-SUMIF(NewControlsFOM!$B$4:$B$55,"BR1",NewControlsFOM!X$4:X$55)-SUMIF(NewControlsFOM!$B$4:$B$55,"BR2",NewControlsFOM!X$4:X$55)-SUMIF(NewControlsFOM!$B$4:$B$55,"MC1",NewControlsFOM!X$4:X$55)-SUMIF(NewControlsFOM!$B$4:$B$55,"MC2",NewControlsFOM!X$4:X$55))/1000</f>
        <v>7731.3714274710155</v>
      </c>
      <c r="U425" s="8">
        <f>(SUM(NewControlsFOM!Y$4:Y$55)-SUMIF(NewControlsFOM!$B$4:$B$55,"GR3",NewControlsFOM!Y$4:Y$55)-SUMIF(NewControlsFOM!$A$4:$A$55,"GR",NewControlsFOM!Y$4:Y$55)-SUMIF(NewControlsFOM!$A$4:$A$55,"CR",NewControlsFOM!Y$4:Y$55)-SUMIF(NewControlsFOM!$B$4:$B$55,"BR1",NewControlsFOM!Y$4:Y$55)-SUMIF(NewControlsFOM!$B$4:$B$55,"BR2",NewControlsFOM!Y$4:Y$55)-SUMIF(NewControlsFOM!$B$4:$B$55,"MC1",NewControlsFOM!Y$4:Y$55)-SUMIF(NewControlsFOM!$B$4:$B$55,"MC2",NewControlsFOM!Y$4:Y$55))/1000</f>
        <v>7885.9988560204256</v>
      </c>
      <c r="V425" s="8">
        <f>(SUM(NewControlsFOM!Z$4:Z$55)-SUMIF(NewControlsFOM!$B$4:$B$55,"GR3",NewControlsFOM!Z$4:Z$55)-SUMIF(NewControlsFOM!$A$4:$A$55,"GR",NewControlsFOM!Z$4:Z$55)-SUMIF(NewControlsFOM!$A$4:$A$55,"CR",NewControlsFOM!Z$4:Z$55)-SUMIF(NewControlsFOM!$B$4:$B$55,"BR1",NewControlsFOM!Z$4:Z$55)-SUMIF(NewControlsFOM!$B$4:$B$55,"BR2",NewControlsFOM!Z$4:Z$55)-SUMIF(NewControlsFOM!$B$4:$B$55,"MC1",NewControlsFOM!Z$4:Z$55)-SUMIF(NewControlsFOM!$B$4:$B$55,"MC2",NewControlsFOM!Z$4:Z$55))/1000</f>
        <v>8043.7188331408524</v>
      </c>
      <c r="W425" s="8">
        <f>(SUM(NewControlsFOM!AA$4:AA$55)-SUMIF(NewControlsFOM!$B$4:$B$55,"GR3",NewControlsFOM!AA$4:AA$55)-SUMIF(NewControlsFOM!$A$4:$A$55,"GR",NewControlsFOM!AA$4:AA$55)-SUMIF(NewControlsFOM!$A$4:$A$55,"CR",NewControlsFOM!AA$4:AA$55)-SUMIF(NewControlsFOM!$B$4:$B$55,"BR1",NewControlsFOM!AA$4:AA$55)-SUMIF(NewControlsFOM!$B$4:$B$55,"BR2",NewControlsFOM!AA$4:AA$55)-SUMIF(NewControlsFOM!$B$4:$B$55,"MC1",NewControlsFOM!AA$4:AA$55)-SUMIF(NewControlsFOM!$B$4:$B$55,"MC2",NewControlsFOM!AA$4:AA$55))/1000</f>
        <v>8204.5932098036483</v>
      </c>
      <c r="X425" s="8">
        <f>(SUM(NewControlsFOM!AB$4:AB$55)-SUMIF(NewControlsFOM!$B$4:$B$55,"GR3",NewControlsFOM!AB$4:AB$55)-SUMIF(NewControlsFOM!$A$4:$A$55,"GR",NewControlsFOM!AB$4:AB$55)-SUMIF(NewControlsFOM!$A$4:$A$55,"CR",NewControlsFOM!AB$4:AB$55)-SUMIF(NewControlsFOM!$B$4:$B$55,"BR1",NewControlsFOM!AB$4:AB$55)-SUMIF(NewControlsFOM!$B$4:$B$55,"BR2",NewControlsFOM!AB$4:AB$55)-SUMIF(NewControlsFOM!$B$4:$B$55,"MC1",NewControlsFOM!AB$4:AB$55)-SUMIF(NewControlsFOM!$B$4:$B$55,"MC2",NewControlsFOM!AB$4:AB$55))/1000</f>
        <v>8368.6850739997444</v>
      </c>
      <c r="Y425" s="8">
        <f>(SUM(NewControlsFOM!AC$4:AC$55)-SUMIF(NewControlsFOM!$B$4:$B$55,"GR3",NewControlsFOM!AC$4:AC$55)-SUMIF(NewControlsFOM!$A$4:$A$55,"GR",NewControlsFOM!AC$4:AC$55)-SUMIF(NewControlsFOM!$A$4:$A$55,"CR",NewControlsFOM!AC$4:AC$55)-SUMIF(NewControlsFOM!$B$4:$B$55,"BR1",NewControlsFOM!AC$4:AC$55)-SUMIF(NewControlsFOM!$B$4:$B$55,"BR2",NewControlsFOM!AC$4:AC$55)-SUMIF(NewControlsFOM!$B$4:$B$55,"MC1",NewControlsFOM!AC$4:AC$55)-SUMIF(NewControlsFOM!$B$4:$B$55,"MC2",NewControlsFOM!AC$4:AC$55))/1000</f>
        <v>8536.0587754797325</v>
      </c>
      <c r="Z425" s="8">
        <f>(SUM(NewControlsFOM!AD$4:AD$55)-SUMIF(NewControlsFOM!$B$4:$B$55,"GR3",NewControlsFOM!AD$4:AD$55)-SUMIF(NewControlsFOM!$A$4:$A$55,"GR",NewControlsFOM!AD$4:AD$55)-SUMIF(NewControlsFOM!$A$4:$A$55,"CR",NewControlsFOM!AD$4:AD$55)-SUMIF(NewControlsFOM!$B$4:$B$55,"BR1",NewControlsFOM!AD$4:AD$55)-SUMIF(NewControlsFOM!$B$4:$B$55,"BR2",NewControlsFOM!AD$4:AD$55)-SUMIF(NewControlsFOM!$B$4:$B$55,"MC1",NewControlsFOM!AD$4:AD$55)-SUMIF(NewControlsFOM!$B$4:$B$55,"MC2",NewControlsFOM!AD$4:AD$55))/1000</f>
        <v>8706.7799509893084</v>
      </c>
      <c r="AA425" s="8">
        <f>(SUM(NewControlsFOM!AE$4:AE$55)-SUMIF(NewControlsFOM!$B$4:$B$55,"GR3",NewControlsFOM!AE$4:AE$55)-SUMIF(NewControlsFOM!$A$4:$A$55,"GR",NewControlsFOM!AE$4:AE$55)-SUMIF(NewControlsFOM!$A$4:$A$55,"CR",NewControlsFOM!AE$4:AE$55)-SUMIF(NewControlsFOM!$B$4:$B$55,"BR1",NewControlsFOM!AE$4:AE$55)-SUMIF(NewControlsFOM!$B$4:$B$55,"BR2",NewControlsFOM!AE$4:AE$55)-SUMIF(NewControlsFOM!$B$4:$B$55,"MC1",NewControlsFOM!AE$4:AE$55)-SUMIF(NewControlsFOM!$B$4:$B$55,"MC2",NewControlsFOM!AE$4:AE$55))/1000</f>
        <v>8880.9155500091238</v>
      </c>
      <c r="AB425" s="8">
        <f>(SUM(NewControlsFOM!AF$4:AF$55)-SUMIF(NewControlsFOM!$B$4:$B$55,"GR3",NewControlsFOM!AF$4:AF$55)-SUMIF(NewControlsFOM!$A$4:$A$55,"GR",NewControlsFOM!AF$4:AF$55)-SUMIF(NewControlsFOM!$A$4:$A$55,"CR",NewControlsFOM!AF$4:AF$55)-SUMIF(NewControlsFOM!$B$4:$B$55,"BR1",NewControlsFOM!AF$4:AF$55)-SUMIF(NewControlsFOM!$B$4:$B$55,"BR2",NewControlsFOM!AF$4:AF$55)-SUMIF(NewControlsFOM!$B$4:$B$55,"MC1",NewControlsFOM!AF$4:AF$55)-SUMIF(NewControlsFOM!$B$4:$B$55,"MC2",NewControlsFOM!AF$4:AF$55))/1000</f>
        <v>9058.5338610092804</v>
      </c>
      <c r="AC425" s="8">
        <f>(SUM(NewControlsFOM!AG$4:AG$55)-SUMIF(NewControlsFOM!$B$4:$B$55,"GR3",NewControlsFOM!AG$4:AG$55)-SUMIF(NewControlsFOM!$A$4:$A$55,"GR",NewControlsFOM!AG$4:AG$55)-SUMIF(NewControlsFOM!$A$4:$A$55,"CR",NewControlsFOM!AG$4:AG$55)-SUMIF(NewControlsFOM!$B$4:$B$55,"BR1",NewControlsFOM!AG$4:AG$55)-SUMIF(NewControlsFOM!$B$4:$B$55,"BR2",NewControlsFOM!AG$4:AG$55)-SUMIF(NewControlsFOM!$B$4:$B$55,"MC1",NewControlsFOM!AG$4:AG$55)-SUMIF(NewControlsFOM!$B$4:$B$55,"MC2",NewControlsFOM!AG$4:AG$55))/1000</f>
        <v>9239.7045382294691</v>
      </c>
      <c r="AD425" s="8">
        <f>(SUM(NewControlsFOM!AH$4:AH$55)-SUMIF(NewControlsFOM!$B$4:$B$55,"GR3",NewControlsFOM!AH$4:AH$55)-SUMIF(NewControlsFOM!$A$4:$A$55,"GR",NewControlsFOM!AH$4:AH$55)-SUMIF(NewControlsFOM!$A$4:$A$55,"CR",NewControlsFOM!AH$4:AH$55)-SUMIF(NewControlsFOM!$B$4:$B$55,"BR1",NewControlsFOM!AH$4:AH$55)-SUMIF(NewControlsFOM!$B$4:$B$55,"BR2",NewControlsFOM!AH$4:AH$55)-SUMIF(NewControlsFOM!$B$4:$B$55,"MC1",NewControlsFOM!AH$4:AH$55)-SUMIF(NewControlsFOM!$B$4:$B$55,"MC2",NewControlsFOM!AH$4:AH$55))/1000</f>
        <v>9424.498628994068</v>
      </c>
      <c r="AE425" s="8">
        <f>(SUM(NewControlsFOM!AI$4:AI$55)-SUMIF(NewControlsFOM!$B$4:$B$55,"GR3",NewControlsFOM!AI$4:AI$55)-SUMIF(NewControlsFOM!$A$4:$A$55,"GR",NewControlsFOM!AI$4:AI$55)-SUMIF(NewControlsFOM!$A$4:$A$55,"CR",NewControlsFOM!AI$4:AI$55)-SUMIF(NewControlsFOM!$B$4:$B$55,"BR1",NewControlsFOM!AI$4:AI$55)-SUMIF(NewControlsFOM!$B$4:$B$55,"BR2",NewControlsFOM!AI$4:AI$55)-SUMIF(NewControlsFOM!$B$4:$B$55,"MC1",NewControlsFOM!AI$4:AI$55)-SUMIF(NewControlsFOM!$B$4:$B$55,"MC2",NewControlsFOM!AI$4:AI$55))/1000</f>
        <v>9612.9886015739503</v>
      </c>
      <c r="AF425" s="8">
        <f>(SUM(NewControlsFOM!AJ$4:AJ$55)-SUMIF(NewControlsFOM!$B$4:$B$55,"GR3",NewControlsFOM!AJ$4:AJ$55)-SUMIF(NewControlsFOM!$A$4:$A$55,"GR",NewControlsFOM!AJ$4:AJ$55)-SUMIF(NewControlsFOM!$A$4:$A$55,"CR",NewControlsFOM!AJ$4:AJ$55)-SUMIF(NewControlsFOM!$B$4:$B$55,"BR1",NewControlsFOM!AJ$4:AJ$55)-SUMIF(NewControlsFOM!$B$4:$B$55,"BR2",NewControlsFOM!AJ$4:AJ$55)-SUMIF(NewControlsFOM!$B$4:$B$55,"MC1",NewControlsFOM!AJ$4:AJ$55)-SUMIF(NewControlsFOM!$B$4:$B$55,"MC2",NewControlsFOM!AJ$4:AJ$55))/1000</f>
        <v>9805.2483736054382</v>
      </c>
      <c r="AG425" s="8">
        <f>(SUM(NewControlsFOM!AK$4:AK$55)-SUMIF(NewControlsFOM!$B$4:$B$55,"GR3",NewControlsFOM!AK$4:AK$55)-SUMIF(NewControlsFOM!$A$4:$A$55,"GR",NewControlsFOM!AK$4:AK$55)-SUMIF(NewControlsFOM!$A$4:$A$55,"CR",NewControlsFOM!AK$4:AK$55)-SUMIF(NewControlsFOM!$B$4:$B$55,"BR1",NewControlsFOM!AK$4:AK$55)-SUMIF(NewControlsFOM!$B$4:$B$55,"BR2",NewControlsFOM!AK$4:AK$55)-SUMIF(NewControlsFOM!$B$4:$B$55,"MC1",NewControlsFOM!AK$4:AK$55)-SUMIF(NewControlsFOM!$B$4:$B$55,"MC2",NewControlsFOM!AK$4:AK$55))/1000</f>
        <v>10001.353341077525</v>
      </c>
    </row>
    <row r="426" spans="2:33" x14ac:dyDescent="0.3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</row>
    <row r="427" spans="2:33" x14ac:dyDescent="0.3">
      <c r="B427" s="21" t="str">
        <f>B406&amp;" Delta"</f>
        <v>New Controls Fixed O&amp;M Delta</v>
      </c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</row>
    <row r="428" spans="2:33" x14ac:dyDescent="0.3">
      <c r="B428" s="22" t="str">
        <f>B407</f>
        <v>No Retirements</v>
      </c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</row>
    <row r="429" spans="2:33" x14ac:dyDescent="0.3">
      <c r="B429" s="24" t="str">
        <f t="shared" ref="B429:B437" si="261">B408</f>
        <v>Retire TY</v>
      </c>
      <c r="C429" s="23">
        <f>C408-C$407</f>
        <v>-43.199525287729159</v>
      </c>
      <c r="D429" s="23">
        <f t="shared" ref="D429:AG429" si="262">D408-D$407</f>
        <v>0</v>
      </c>
      <c r="E429" s="23">
        <f t="shared" si="262"/>
        <v>0</v>
      </c>
      <c r="F429" s="23">
        <f t="shared" si="262"/>
        <v>0</v>
      </c>
      <c r="G429" s="23">
        <f t="shared" si="262"/>
        <v>0</v>
      </c>
      <c r="H429" s="23">
        <f t="shared" si="262"/>
        <v>0</v>
      </c>
      <c r="I429" s="23">
        <f t="shared" si="262"/>
        <v>-3899.9004579112298</v>
      </c>
      <c r="J429" s="23">
        <f t="shared" si="262"/>
        <v>-3977.8984670694554</v>
      </c>
      <c r="K429" s="23">
        <f t="shared" si="262"/>
        <v>-4057.4564364108446</v>
      </c>
      <c r="L429" s="23">
        <f t="shared" si="262"/>
        <v>-4138.6055651390634</v>
      </c>
      <c r="M429" s="23">
        <f t="shared" si="262"/>
        <v>-4221.3776764418362</v>
      </c>
      <c r="N429" s="23">
        <f t="shared" si="262"/>
        <v>-4305.8052299706833</v>
      </c>
      <c r="O429" s="23">
        <f t="shared" si="262"/>
        <v>-4391.9213345700919</v>
      </c>
      <c r="P429" s="23">
        <f t="shared" si="262"/>
        <v>-4479.7597612614918</v>
      </c>
      <c r="Q429" s="23">
        <f t="shared" si="262"/>
        <v>-4569.3549564867208</v>
      </c>
      <c r="R429" s="23">
        <f t="shared" si="262"/>
        <v>-4660.7420556164652</v>
      </c>
      <c r="S429" s="23">
        <f t="shared" si="262"/>
        <v>-4753.9568967287923</v>
      </c>
      <c r="T429" s="23">
        <f t="shared" si="262"/>
        <v>-4849.0360346633606</v>
      </c>
      <c r="U429" s="23">
        <f t="shared" si="262"/>
        <v>-4946.0167553566353</v>
      </c>
      <c r="V429" s="23">
        <f t="shared" si="262"/>
        <v>-5044.937090463769</v>
      </c>
      <c r="W429" s="23">
        <f t="shared" si="262"/>
        <v>-5145.8358322730419</v>
      </c>
      <c r="X429" s="23">
        <f t="shared" si="262"/>
        <v>-5248.7525489184991</v>
      </c>
      <c r="Y429" s="23">
        <f t="shared" si="262"/>
        <v>-5353.7275998968762</v>
      </c>
      <c r="Z429" s="23">
        <f t="shared" si="262"/>
        <v>-5460.802151894808</v>
      </c>
      <c r="AA429" s="23">
        <f t="shared" si="262"/>
        <v>-5570.0181949327016</v>
      </c>
      <c r="AB429" s="23">
        <f t="shared" si="262"/>
        <v>-5681.4185588313558</v>
      </c>
      <c r="AC429" s="23">
        <f t="shared" si="262"/>
        <v>-5795.0469300079931</v>
      </c>
      <c r="AD429" s="23">
        <f t="shared" si="262"/>
        <v>-5910.947868608142</v>
      </c>
      <c r="AE429" s="23">
        <f t="shared" si="262"/>
        <v>-6029.1668259803046</v>
      </c>
      <c r="AF429" s="23">
        <f t="shared" si="262"/>
        <v>-6149.7501624999059</v>
      </c>
      <c r="AG429" s="23">
        <f t="shared" si="262"/>
        <v>-6272.7451657499114</v>
      </c>
    </row>
    <row r="430" spans="2:33" x14ac:dyDescent="0.3">
      <c r="B430" s="24" t="str">
        <f t="shared" si="261"/>
        <v>Retire TY and GR3</v>
      </c>
      <c r="C430" s="23">
        <f>C409-C$408</f>
        <v>-43.199525287729273</v>
      </c>
      <c r="D430" s="23">
        <f t="shared" ref="D430:AG430" si="263">D409-D$408</f>
        <v>0</v>
      </c>
      <c r="E430" s="23">
        <f t="shared" si="263"/>
        <v>0</v>
      </c>
      <c r="F430" s="23">
        <f t="shared" si="263"/>
        <v>0</v>
      </c>
      <c r="G430" s="23">
        <f t="shared" si="263"/>
        <v>0</v>
      </c>
      <c r="H430" s="23">
        <f t="shared" si="263"/>
        <v>0</v>
      </c>
      <c r="I430" s="23">
        <f t="shared" si="263"/>
        <v>-3899.9004579112298</v>
      </c>
      <c r="J430" s="23">
        <f t="shared" si="263"/>
        <v>-3977.898467069459</v>
      </c>
      <c r="K430" s="23">
        <f t="shared" si="263"/>
        <v>-4057.456436410841</v>
      </c>
      <c r="L430" s="23">
        <f t="shared" si="263"/>
        <v>-4138.6055651390634</v>
      </c>
      <c r="M430" s="23">
        <f t="shared" si="263"/>
        <v>-4221.3776764418471</v>
      </c>
      <c r="N430" s="23">
        <f t="shared" si="263"/>
        <v>-4305.805229970676</v>
      </c>
      <c r="O430" s="23">
        <f t="shared" si="263"/>
        <v>-4391.9213345700955</v>
      </c>
      <c r="P430" s="23">
        <f t="shared" si="263"/>
        <v>-4479.7597612614991</v>
      </c>
      <c r="Q430" s="23">
        <f t="shared" si="263"/>
        <v>-4569.3549564867208</v>
      </c>
      <c r="R430" s="23">
        <f t="shared" si="263"/>
        <v>-4660.7420556164579</v>
      </c>
      <c r="S430" s="23">
        <f t="shared" si="263"/>
        <v>-4753.9568967287923</v>
      </c>
      <c r="T430" s="23">
        <f t="shared" si="263"/>
        <v>-4849.0360346633679</v>
      </c>
      <c r="U430" s="23">
        <f t="shared" si="263"/>
        <v>-4946.016755356628</v>
      </c>
      <c r="V430" s="23">
        <f t="shared" si="263"/>
        <v>-5044.9370904637617</v>
      </c>
      <c r="W430" s="23">
        <f t="shared" si="263"/>
        <v>-5145.8358322730492</v>
      </c>
      <c r="X430" s="23">
        <f t="shared" si="263"/>
        <v>-5248.7525489184991</v>
      </c>
      <c r="Y430" s="23">
        <f t="shared" si="263"/>
        <v>-5353.7275998968689</v>
      </c>
      <c r="Z430" s="23">
        <f t="shared" si="263"/>
        <v>-5460.802151894808</v>
      </c>
      <c r="AA430" s="23">
        <f t="shared" si="263"/>
        <v>-5570.0181949327089</v>
      </c>
      <c r="AB430" s="23">
        <f t="shared" si="263"/>
        <v>-5681.4185588313558</v>
      </c>
      <c r="AC430" s="23">
        <f t="shared" si="263"/>
        <v>-5795.0469300079858</v>
      </c>
      <c r="AD430" s="23">
        <f t="shared" si="263"/>
        <v>-5910.9478686081493</v>
      </c>
      <c r="AE430" s="23">
        <f t="shared" si="263"/>
        <v>-6029.1668259803046</v>
      </c>
      <c r="AF430" s="23">
        <f t="shared" si="263"/>
        <v>-6149.7501624999131</v>
      </c>
      <c r="AG430" s="23">
        <f t="shared" si="263"/>
        <v>-6272.7451657499187</v>
      </c>
    </row>
    <row r="431" spans="2:33" x14ac:dyDescent="0.3">
      <c r="B431" s="24" t="str">
        <f t="shared" si="261"/>
        <v>Retire TY GR3 and BR3</v>
      </c>
      <c r="C431" s="23">
        <f>C410-C$409</f>
        <v>-12.885281362736237</v>
      </c>
      <c r="D431" s="23">
        <f t="shared" ref="D431:AG431" si="264">D410-D$409</f>
        <v>0</v>
      </c>
      <c r="E431" s="23">
        <f t="shared" si="264"/>
        <v>0</v>
      </c>
      <c r="F431" s="23">
        <f t="shared" si="264"/>
        <v>0</v>
      </c>
      <c r="G431" s="23">
        <f t="shared" si="264"/>
        <v>0</v>
      </c>
      <c r="H431" s="23">
        <f t="shared" si="264"/>
        <v>-1067.5595421216003</v>
      </c>
      <c r="I431" s="23">
        <f t="shared" si="264"/>
        <v>-1088.9107329640319</v>
      </c>
      <c r="J431" s="23">
        <f t="shared" si="264"/>
        <v>-1110.6889476233118</v>
      </c>
      <c r="K431" s="23">
        <f t="shared" si="264"/>
        <v>-1132.9027265757795</v>
      </c>
      <c r="L431" s="23">
        <f t="shared" si="264"/>
        <v>-1155.560781107295</v>
      </c>
      <c r="M431" s="23">
        <f t="shared" si="264"/>
        <v>-1178.6719967294412</v>
      </c>
      <c r="N431" s="23">
        <f t="shared" si="264"/>
        <v>-1202.2454366640304</v>
      </c>
      <c r="O431" s="23">
        <f t="shared" si="264"/>
        <v>-1226.2903453973086</v>
      </c>
      <c r="P431" s="23">
        <f t="shared" si="264"/>
        <v>-1250.8161523052549</v>
      </c>
      <c r="Q431" s="23">
        <f t="shared" si="264"/>
        <v>-1275.8324753513625</v>
      </c>
      <c r="R431" s="23">
        <f t="shared" si="264"/>
        <v>-1301.3491248583887</v>
      </c>
      <c r="S431" s="23">
        <f t="shared" si="264"/>
        <v>-1327.3761073555579</v>
      </c>
      <c r="T431" s="23">
        <f t="shared" si="264"/>
        <v>-1353.9236295026712</v>
      </c>
      <c r="U431" s="23">
        <f t="shared" si="264"/>
        <v>-1381.0021020927234</v>
      </c>
      <c r="V431" s="23">
        <f t="shared" si="264"/>
        <v>-1408.622144134577</v>
      </c>
      <c r="W431" s="23">
        <f t="shared" si="264"/>
        <v>-1436.7945870172625</v>
      </c>
      <c r="X431" s="23">
        <f t="shared" si="264"/>
        <v>-1465.5304787576169</v>
      </c>
      <c r="Y431" s="23">
        <f t="shared" si="264"/>
        <v>-1494.8410883327597</v>
      </c>
      <c r="Z431" s="23">
        <f t="shared" si="264"/>
        <v>-1524.7379100994222</v>
      </c>
      <c r="AA431" s="23">
        <f t="shared" si="264"/>
        <v>-1555.2326683014107</v>
      </c>
      <c r="AB431" s="23">
        <f t="shared" si="264"/>
        <v>-1586.3373216674299</v>
      </c>
      <c r="AC431" s="23">
        <f t="shared" si="264"/>
        <v>-1618.0640681007862</v>
      </c>
      <c r="AD431" s="23">
        <f t="shared" si="264"/>
        <v>-1650.4253494627992</v>
      </c>
      <c r="AE431" s="23">
        <f t="shared" si="264"/>
        <v>-1683.4338564520585</v>
      </c>
      <c r="AF431" s="23">
        <f t="shared" si="264"/>
        <v>-1717.1025335810991</v>
      </c>
      <c r="AG431" s="23">
        <f t="shared" si="264"/>
        <v>-1751.4445842527202</v>
      </c>
    </row>
    <row r="432" spans="2:33" x14ac:dyDescent="0.3">
      <c r="B432" s="24" t="str">
        <f t="shared" si="261"/>
        <v>Retire TY GR3 and CR4</v>
      </c>
      <c r="C432" s="23">
        <f>C411-C$409</f>
        <v>-42.475998730787865</v>
      </c>
      <c r="D432" s="23">
        <f t="shared" ref="D432:AG432" si="265">D411-D$409</f>
        <v>0</v>
      </c>
      <c r="E432" s="23">
        <f t="shared" si="265"/>
        <v>0</v>
      </c>
      <c r="F432" s="23">
        <f t="shared" si="265"/>
        <v>0</v>
      </c>
      <c r="G432" s="23">
        <f t="shared" si="265"/>
        <v>0</v>
      </c>
      <c r="H432" s="23">
        <f t="shared" si="265"/>
        <v>0</v>
      </c>
      <c r="I432" s="23">
        <f t="shared" si="265"/>
        <v>-3834.5830375939186</v>
      </c>
      <c r="J432" s="23">
        <f t="shared" si="265"/>
        <v>-3911.2746983457982</v>
      </c>
      <c r="K432" s="23">
        <f t="shared" si="265"/>
        <v>-3989.5001923127165</v>
      </c>
      <c r="L432" s="23">
        <f t="shared" si="265"/>
        <v>-4069.2901961589669</v>
      </c>
      <c r="M432" s="23">
        <f t="shared" si="265"/>
        <v>-4150.6760000821487</v>
      </c>
      <c r="N432" s="23">
        <f t="shared" si="265"/>
        <v>-4233.6895200837898</v>
      </c>
      <c r="O432" s="23">
        <f t="shared" si="265"/>
        <v>-4318.3633104854671</v>
      </c>
      <c r="P432" s="23">
        <f t="shared" si="265"/>
        <v>-4404.7305766951758</v>
      </c>
      <c r="Q432" s="23">
        <f t="shared" si="265"/>
        <v>-4492.8251882290824</v>
      </c>
      <c r="R432" s="23">
        <f t="shared" si="265"/>
        <v>-4582.6816919936609</v>
      </c>
      <c r="S432" s="23">
        <f t="shared" si="265"/>
        <v>-4674.3353258335337</v>
      </c>
      <c r="T432" s="23">
        <f t="shared" si="265"/>
        <v>-4767.8220323502028</v>
      </c>
      <c r="U432" s="23">
        <f t="shared" si="265"/>
        <v>-4863.1784729972096</v>
      </c>
      <c r="V432" s="23">
        <f t="shared" si="265"/>
        <v>-4960.4420424571545</v>
      </c>
      <c r="W432" s="23">
        <f t="shared" si="265"/>
        <v>-5059.6508833062908</v>
      </c>
      <c r="X432" s="23">
        <f t="shared" si="265"/>
        <v>-5160.8439009724243</v>
      </c>
      <c r="Y432" s="23">
        <f t="shared" si="265"/>
        <v>-5264.0607789918722</v>
      </c>
      <c r="Z432" s="23">
        <f t="shared" si="265"/>
        <v>-5369.3419945717105</v>
      </c>
      <c r="AA432" s="23">
        <f t="shared" si="265"/>
        <v>-5476.7288344631452</v>
      </c>
      <c r="AB432" s="23">
        <f t="shared" si="265"/>
        <v>-5586.2634111524021</v>
      </c>
      <c r="AC432" s="23">
        <f t="shared" si="265"/>
        <v>-5697.9886793754486</v>
      </c>
      <c r="AD432" s="23">
        <f t="shared" si="265"/>
        <v>-5811.9484529629553</v>
      </c>
      <c r="AE432" s="23">
        <f t="shared" si="265"/>
        <v>-5928.1874220222235</v>
      </c>
      <c r="AF432" s="23">
        <f t="shared" si="265"/>
        <v>-6046.7511704626668</v>
      </c>
      <c r="AG432" s="23">
        <f t="shared" si="265"/>
        <v>-6167.686193871923</v>
      </c>
    </row>
    <row r="433" spans="2:33" x14ac:dyDescent="0.3">
      <c r="B433" s="24" t="str">
        <f t="shared" si="261"/>
        <v>Retire TY GR3 CR4 and CR6</v>
      </c>
      <c r="C433" s="23">
        <f>C412-C$411</f>
        <v>-55.050391306598073</v>
      </c>
      <c r="D433" s="23">
        <f t="shared" ref="D433:AG433" si="266">D412-D$411</f>
        <v>0</v>
      </c>
      <c r="E433" s="23">
        <f t="shared" si="266"/>
        <v>0</v>
      </c>
      <c r="F433" s="23">
        <f t="shared" si="266"/>
        <v>0</v>
      </c>
      <c r="G433" s="23">
        <f t="shared" si="266"/>
        <v>0</v>
      </c>
      <c r="H433" s="23">
        <f t="shared" si="266"/>
        <v>0</v>
      </c>
      <c r="I433" s="23">
        <f t="shared" si="266"/>
        <v>-4969.7547562120308</v>
      </c>
      <c r="J433" s="23">
        <f t="shared" si="266"/>
        <v>-5069.1498513362749</v>
      </c>
      <c r="K433" s="23">
        <f t="shared" si="266"/>
        <v>-5170.5328483629964</v>
      </c>
      <c r="L433" s="23">
        <f t="shared" si="266"/>
        <v>-5273.9435053302586</v>
      </c>
      <c r="M433" s="23">
        <f t="shared" si="266"/>
        <v>-5379.422375436865</v>
      </c>
      <c r="N433" s="23">
        <f t="shared" si="266"/>
        <v>-5487.0108229455982</v>
      </c>
      <c r="O433" s="23">
        <f t="shared" si="266"/>
        <v>-5596.751039404513</v>
      </c>
      <c r="P433" s="23">
        <f t="shared" si="266"/>
        <v>-5708.6860601925982</v>
      </c>
      <c r="Q433" s="23">
        <f t="shared" si="266"/>
        <v>-5822.8597813964589</v>
      </c>
      <c r="R433" s="23">
        <f t="shared" si="266"/>
        <v>-5939.316977024384</v>
      </c>
      <c r="S433" s="23">
        <f t="shared" si="266"/>
        <v>-6058.1033165648696</v>
      </c>
      <c r="T433" s="23">
        <f t="shared" si="266"/>
        <v>-6179.2653828961702</v>
      </c>
      <c r="U433" s="23">
        <f t="shared" si="266"/>
        <v>-6302.8506905540889</v>
      </c>
      <c r="V433" s="23">
        <f t="shared" si="266"/>
        <v>-6428.9077043651705</v>
      </c>
      <c r="W433" s="23">
        <f t="shared" si="266"/>
        <v>-6557.4858584524773</v>
      </c>
      <c r="X433" s="23">
        <f t="shared" si="266"/>
        <v>-6688.6355756215307</v>
      </c>
      <c r="Y433" s="23">
        <f t="shared" si="266"/>
        <v>-6822.408287133956</v>
      </c>
      <c r="Z433" s="23">
        <f t="shared" si="266"/>
        <v>-6958.8564528766328</v>
      </c>
      <c r="AA433" s="23">
        <f t="shared" si="266"/>
        <v>-7098.0335819341672</v>
      </c>
      <c r="AB433" s="23">
        <f t="shared" si="266"/>
        <v>-7239.9942535728514</v>
      </c>
      <c r="AC433" s="23">
        <f t="shared" si="266"/>
        <v>-7384.7941386443126</v>
      </c>
      <c r="AD433" s="23">
        <f t="shared" si="266"/>
        <v>-7532.4900214171939</v>
      </c>
      <c r="AE433" s="23">
        <f t="shared" si="266"/>
        <v>-7683.1398218455433</v>
      </c>
      <c r="AF433" s="23">
        <f t="shared" si="266"/>
        <v>-7836.8026182824506</v>
      </c>
      <c r="AG433" s="23">
        <f t="shared" si="266"/>
        <v>-7993.5386706480967</v>
      </c>
    </row>
    <row r="434" spans="2:33" x14ac:dyDescent="0.3">
      <c r="B434" s="24" t="str">
        <f t="shared" si="261"/>
        <v>Retire TY GR3 CR4 CR6 and BR1-2</v>
      </c>
      <c r="C434" s="23">
        <f>C413-C$412</f>
        <v>-20.736490759742793</v>
      </c>
      <c r="D434" s="23">
        <f t="shared" ref="D434:AG434" si="267">D413-D$412</f>
        <v>0</v>
      </c>
      <c r="E434" s="23">
        <f t="shared" si="267"/>
        <v>0</v>
      </c>
      <c r="F434" s="23">
        <f t="shared" si="267"/>
        <v>0</v>
      </c>
      <c r="G434" s="23">
        <f t="shared" si="267"/>
        <v>-1526.2296377279995</v>
      </c>
      <c r="H434" s="23">
        <f t="shared" si="267"/>
        <v>-1613.9762304825599</v>
      </c>
      <c r="I434" s="23">
        <f t="shared" si="267"/>
        <v>-1646.2557550922102</v>
      </c>
      <c r="J434" s="23">
        <f t="shared" si="267"/>
        <v>-1679.1808701940536</v>
      </c>
      <c r="K434" s="23">
        <f t="shared" si="267"/>
        <v>-1712.7644875979349</v>
      </c>
      <c r="L434" s="23">
        <f t="shared" si="267"/>
        <v>-1747.0197773498985</v>
      </c>
      <c r="M434" s="23">
        <f t="shared" si="267"/>
        <v>-1781.9601728968919</v>
      </c>
      <c r="N434" s="23">
        <f t="shared" si="267"/>
        <v>-1817.5993763548286</v>
      </c>
      <c r="O434" s="23">
        <f t="shared" si="267"/>
        <v>-1853.9513638819262</v>
      </c>
      <c r="P434" s="23">
        <f t="shared" si="267"/>
        <v>-1891.0303911595656</v>
      </c>
      <c r="Q434" s="23">
        <f t="shared" si="267"/>
        <v>-1928.8509989827544</v>
      </c>
      <c r="R434" s="23">
        <f t="shared" si="267"/>
        <v>-1967.4280189624114</v>
      </c>
      <c r="S434" s="23">
        <f t="shared" si="267"/>
        <v>-2006.7765793416584</v>
      </c>
      <c r="T434" s="23">
        <f t="shared" si="267"/>
        <v>-2046.912110928497</v>
      </c>
      <c r="U434" s="23">
        <f t="shared" si="267"/>
        <v>-2087.8503531470633</v>
      </c>
      <c r="V434" s="23">
        <f t="shared" si="267"/>
        <v>-2129.6073602100114</v>
      </c>
      <c r="W434" s="23">
        <f t="shared" si="267"/>
        <v>-2172.1995074142033</v>
      </c>
      <c r="X434" s="23">
        <f t="shared" si="267"/>
        <v>-2215.6434975624907</v>
      </c>
      <c r="Y434" s="23">
        <f t="shared" si="267"/>
        <v>-2259.9563675137397</v>
      </c>
      <c r="Z434" s="23">
        <f t="shared" si="267"/>
        <v>-2305.1554948640187</v>
      </c>
      <c r="AA434" s="23">
        <f t="shared" si="267"/>
        <v>-2351.2586047612931</v>
      </c>
      <c r="AB434" s="23">
        <f t="shared" si="267"/>
        <v>-2398.2837768565187</v>
      </c>
      <c r="AC434" s="23">
        <f t="shared" si="267"/>
        <v>-2446.2494523936512</v>
      </c>
      <c r="AD434" s="23">
        <f t="shared" si="267"/>
        <v>-2495.1744414415261</v>
      </c>
      <c r="AE434" s="23">
        <f t="shared" si="267"/>
        <v>-2545.0779302703522</v>
      </c>
      <c r="AF434" s="23">
        <f t="shared" si="267"/>
        <v>-2595.9794888757642</v>
      </c>
      <c r="AG434" s="23">
        <f t="shared" si="267"/>
        <v>-2647.8990786532777</v>
      </c>
    </row>
    <row r="435" spans="2:33" x14ac:dyDescent="0.3">
      <c r="B435" s="24" t="str">
        <f t="shared" si="261"/>
        <v>Retire TY GR3 and CR</v>
      </c>
      <c r="C435" s="23">
        <f>C414-C$412</f>
        <v>-44.821222742942979</v>
      </c>
      <c r="D435" s="23">
        <f t="shared" ref="D435:AG435" si="268">D414-D$412</f>
        <v>0</v>
      </c>
      <c r="E435" s="23">
        <f t="shared" si="268"/>
        <v>0</v>
      </c>
      <c r="F435" s="23">
        <f t="shared" si="268"/>
        <v>0</v>
      </c>
      <c r="G435" s="23">
        <f t="shared" si="268"/>
        <v>0</v>
      </c>
      <c r="H435" s="23">
        <f t="shared" si="268"/>
        <v>0</v>
      </c>
      <c r="I435" s="23">
        <f t="shared" si="268"/>
        <v>-4046.3015724155557</v>
      </c>
      <c r="J435" s="23">
        <f t="shared" si="268"/>
        <v>-4127.2276038638574</v>
      </c>
      <c r="K435" s="23">
        <f t="shared" si="268"/>
        <v>-4209.7721559411402</v>
      </c>
      <c r="L435" s="23">
        <f t="shared" si="268"/>
        <v>-4293.9675990599608</v>
      </c>
      <c r="M435" s="23">
        <f t="shared" si="268"/>
        <v>-4379.8469510411596</v>
      </c>
      <c r="N435" s="23">
        <f t="shared" si="268"/>
        <v>-4467.4438900619825</v>
      </c>
      <c r="O435" s="23">
        <f t="shared" si="268"/>
        <v>-4556.7927678632223</v>
      </c>
      <c r="P435" s="23">
        <f t="shared" si="268"/>
        <v>-4647.928623220494</v>
      </c>
      <c r="Q435" s="23">
        <f t="shared" si="268"/>
        <v>-4740.8871956848961</v>
      </c>
      <c r="R435" s="23">
        <f t="shared" si="268"/>
        <v>-4835.7049395985923</v>
      </c>
      <c r="S435" s="23">
        <f t="shared" si="268"/>
        <v>-4932.4190383905698</v>
      </c>
      <c r="T435" s="23">
        <f t="shared" si="268"/>
        <v>-5031.0674191583821</v>
      </c>
      <c r="U435" s="23">
        <f t="shared" si="268"/>
        <v>-5131.6887675415528</v>
      </c>
      <c r="V435" s="23">
        <f t="shared" si="268"/>
        <v>-5234.322542892387</v>
      </c>
      <c r="W435" s="23">
        <f t="shared" si="268"/>
        <v>-5339.0089937502307</v>
      </c>
      <c r="X435" s="23">
        <f t="shared" si="268"/>
        <v>-5445.7891736252241</v>
      </c>
      <c r="Y435" s="23">
        <f t="shared" si="268"/>
        <v>-5554.7049570977324</v>
      </c>
      <c r="Z435" s="23">
        <f t="shared" si="268"/>
        <v>-5665.7990562396917</v>
      </c>
      <c r="AA435" s="23">
        <f t="shared" si="268"/>
        <v>-5779.1150373644814</v>
      </c>
      <c r="AB435" s="23">
        <f t="shared" si="268"/>
        <v>-5894.697338111775</v>
      </c>
      <c r="AC435" s="23">
        <f t="shared" si="268"/>
        <v>-6012.5912848740045</v>
      </c>
      <c r="AD435" s="23">
        <f t="shared" si="268"/>
        <v>-6132.8431105714953</v>
      </c>
      <c r="AE435" s="23">
        <f t="shared" si="268"/>
        <v>-6255.4999727829199</v>
      </c>
      <c r="AF435" s="23">
        <f t="shared" si="268"/>
        <v>-6380.609972238577</v>
      </c>
      <c r="AG435" s="23">
        <f t="shared" si="268"/>
        <v>-6508.2221716833483</v>
      </c>
    </row>
    <row r="436" spans="2:33" x14ac:dyDescent="0.3">
      <c r="B436" s="24" t="str">
        <f t="shared" si="261"/>
        <v>Retire TY GR3 CR and GH3</v>
      </c>
      <c r="C436" s="23">
        <f>C415-C$414</f>
        <v>-15.246433160089538</v>
      </c>
      <c r="D436" s="23">
        <f t="shared" ref="D436:AG436" si="269">D415-D$414</f>
        <v>0</v>
      </c>
      <c r="E436" s="23">
        <f t="shared" si="269"/>
        <v>0</v>
      </c>
      <c r="F436" s="23">
        <f t="shared" si="269"/>
        <v>0</v>
      </c>
      <c r="G436" s="23">
        <f t="shared" si="269"/>
        <v>0</v>
      </c>
      <c r="H436" s="23">
        <f t="shared" si="269"/>
        <v>-652.43598444000054</v>
      </c>
      <c r="I436" s="23">
        <f t="shared" si="269"/>
        <v>-1330.9694082576007</v>
      </c>
      <c r="J436" s="23">
        <f t="shared" si="269"/>
        <v>-1357.5887964227513</v>
      </c>
      <c r="K436" s="23">
        <f t="shared" si="269"/>
        <v>-1384.7405723512056</v>
      </c>
      <c r="L436" s="23">
        <f t="shared" si="269"/>
        <v>-1412.4353837982308</v>
      </c>
      <c r="M436" s="23">
        <f t="shared" si="269"/>
        <v>-1440.684091474197</v>
      </c>
      <c r="N436" s="23">
        <f t="shared" si="269"/>
        <v>-1469.4977733036794</v>
      </c>
      <c r="O436" s="23">
        <f t="shared" si="269"/>
        <v>-1498.8877287697505</v>
      </c>
      <c r="P436" s="23">
        <f t="shared" si="269"/>
        <v>-1528.8654833451437</v>
      </c>
      <c r="Q436" s="23">
        <f t="shared" si="269"/>
        <v>-1559.4427930120546</v>
      </c>
      <c r="R436" s="23">
        <f t="shared" si="269"/>
        <v>-1590.631648872295</v>
      </c>
      <c r="S436" s="23">
        <f t="shared" si="269"/>
        <v>-1622.4442818497373</v>
      </c>
      <c r="T436" s="23">
        <f t="shared" si="269"/>
        <v>-1654.8931674867345</v>
      </c>
      <c r="U436" s="23">
        <f t="shared" si="269"/>
        <v>-1687.991030836467</v>
      </c>
      <c r="V436" s="23">
        <f t="shared" si="269"/>
        <v>-1721.7508514531946</v>
      </c>
      <c r="W436" s="23">
        <f t="shared" si="269"/>
        <v>-1756.1858684822619</v>
      </c>
      <c r="X436" s="23">
        <f t="shared" si="269"/>
        <v>-1791.3095858519082</v>
      </c>
      <c r="Y436" s="23">
        <f t="shared" si="269"/>
        <v>-1827.1357775689467</v>
      </c>
      <c r="Z436" s="23">
        <f t="shared" si="269"/>
        <v>-1863.6784931203256</v>
      </c>
      <c r="AA436" s="23">
        <f t="shared" si="269"/>
        <v>-1900.9520629827311</v>
      </c>
      <c r="AB436" s="23">
        <f t="shared" si="269"/>
        <v>-1938.9711042423842</v>
      </c>
      <c r="AC436" s="23">
        <f t="shared" si="269"/>
        <v>-1977.750526327236</v>
      </c>
      <c r="AD436" s="23">
        <f t="shared" si="269"/>
        <v>-2017.3055368537753</v>
      </c>
      <c r="AE436" s="23">
        <f t="shared" si="269"/>
        <v>-2057.6516475908538</v>
      </c>
      <c r="AF436" s="23">
        <f t="shared" si="269"/>
        <v>-2098.8046805426675</v>
      </c>
      <c r="AG436" s="23">
        <f t="shared" si="269"/>
        <v>-2140.7807741535216</v>
      </c>
    </row>
    <row r="437" spans="2:33" x14ac:dyDescent="0.3">
      <c r="B437" s="24" t="str">
        <f t="shared" si="261"/>
        <v>Retire TY GR3 CR and GH1</v>
      </c>
      <c r="C437" s="23">
        <f>C416-C$414</f>
        <v>-16.987649168587353</v>
      </c>
      <c r="D437" s="23">
        <f t="shared" ref="D437:AG437" si="270">D416-D$414</f>
        <v>0</v>
      </c>
      <c r="E437" s="23">
        <f t="shared" si="270"/>
        <v>0</v>
      </c>
      <c r="F437" s="23">
        <f t="shared" si="270"/>
        <v>0</v>
      </c>
      <c r="G437" s="23">
        <f t="shared" si="270"/>
        <v>-1297.9805337467965</v>
      </c>
      <c r="H437" s="23">
        <f t="shared" si="270"/>
        <v>-1318.943586960002</v>
      </c>
      <c r="I437" s="23">
        <f t="shared" si="270"/>
        <v>-1345.3224586992001</v>
      </c>
      <c r="J437" s="23">
        <f t="shared" si="270"/>
        <v>-1372.2289078731847</v>
      </c>
      <c r="K437" s="23">
        <f t="shared" si="270"/>
        <v>-1399.673486030646</v>
      </c>
      <c r="L437" s="23">
        <f t="shared" si="270"/>
        <v>-1427.6669557512614</v>
      </c>
      <c r="M437" s="23">
        <f t="shared" si="270"/>
        <v>-1456.2202948662871</v>
      </c>
      <c r="N437" s="23">
        <f t="shared" si="270"/>
        <v>-1485.3447007636096</v>
      </c>
      <c r="O437" s="23">
        <f t="shared" si="270"/>
        <v>-1515.0515947788845</v>
      </c>
      <c r="P437" s="23">
        <f t="shared" si="270"/>
        <v>-1545.3526266744593</v>
      </c>
      <c r="Q437" s="23">
        <f t="shared" si="270"/>
        <v>-1576.259679207953</v>
      </c>
      <c r="R437" s="23">
        <f t="shared" si="270"/>
        <v>-1607.7848727921119</v>
      </c>
      <c r="S437" s="23">
        <f t="shared" si="270"/>
        <v>-1639.9405702479489</v>
      </c>
      <c r="T437" s="23">
        <f t="shared" si="270"/>
        <v>-1672.7393816529111</v>
      </c>
      <c r="U437" s="23">
        <f t="shared" si="270"/>
        <v>-1706.1941692859655</v>
      </c>
      <c r="V437" s="23">
        <f t="shared" si="270"/>
        <v>-1740.3180526716897</v>
      </c>
      <c r="W437" s="23">
        <f t="shared" si="270"/>
        <v>-1775.1244137251233</v>
      </c>
      <c r="X437" s="23">
        <f t="shared" si="270"/>
        <v>-1810.6269019996253</v>
      </c>
      <c r="Y437" s="23">
        <f t="shared" si="270"/>
        <v>-1846.8394400396173</v>
      </c>
      <c r="Z437" s="23">
        <f t="shared" si="270"/>
        <v>-1883.7762288404119</v>
      </c>
      <c r="AA437" s="23">
        <f t="shared" si="270"/>
        <v>-1921.4517534172155</v>
      </c>
      <c r="AB437" s="23">
        <f t="shared" si="270"/>
        <v>-1959.8807884855596</v>
      </c>
      <c r="AC437" s="23">
        <f t="shared" si="270"/>
        <v>-1999.0784042552768</v>
      </c>
      <c r="AD437" s="23">
        <f t="shared" si="270"/>
        <v>-2039.0599723403757</v>
      </c>
      <c r="AE437" s="23">
        <f t="shared" si="270"/>
        <v>-2079.8411717871859</v>
      </c>
      <c r="AF437" s="23">
        <f t="shared" si="270"/>
        <v>-2121.4379952229283</v>
      </c>
      <c r="AG437" s="23">
        <f t="shared" si="270"/>
        <v>-2163.8667551273902</v>
      </c>
    </row>
    <row r="438" spans="2:33" x14ac:dyDescent="0.3">
      <c r="B438" s="24" t="str">
        <f>B417</f>
        <v>Retire TY GR and CR</v>
      </c>
      <c r="C438" s="23">
        <f>C417-C$414</f>
        <v>-55.624222713827606</v>
      </c>
      <c r="D438" s="23">
        <f t="shared" ref="D438:AG438" si="271">D417-D$414</f>
        <v>0</v>
      </c>
      <c r="E438" s="23">
        <f t="shared" si="271"/>
        <v>0</v>
      </c>
      <c r="F438" s="23">
        <f t="shared" si="271"/>
        <v>0</v>
      </c>
      <c r="G438" s="23">
        <f t="shared" si="271"/>
        <v>0</v>
      </c>
      <c r="H438" s="23">
        <f t="shared" si="271"/>
        <v>0</v>
      </c>
      <c r="I438" s="23">
        <f t="shared" si="271"/>
        <v>-5021.5582274981825</v>
      </c>
      <c r="J438" s="23">
        <f t="shared" si="271"/>
        <v>-5121.9893920481427</v>
      </c>
      <c r="K438" s="23">
        <f t="shared" si="271"/>
        <v>-5224.4291798891045</v>
      </c>
      <c r="L438" s="23">
        <f t="shared" si="271"/>
        <v>-5328.9177634868884</v>
      </c>
      <c r="M438" s="23">
        <f t="shared" si="271"/>
        <v>-5435.4961187566187</v>
      </c>
      <c r="N438" s="23">
        <f t="shared" si="271"/>
        <v>-5544.206041131758</v>
      </c>
      <c r="O438" s="23">
        <f t="shared" si="271"/>
        <v>-5655.0901619543874</v>
      </c>
      <c r="P438" s="23">
        <f t="shared" si="271"/>
        <v>-5768.191965193475</v>
      </c>
      <c r="Q438" s="23">
        <f t="shared" si="271"/>
        <v>-5883.5558044973459</v>
      </c>
      <c r="R438" s="23">
        <f t="shared" si="271"/>
        <v>-6001.2269205872908</v>
      </c>
      <c r="S438" s="23">
        <f t="shared" si="271"/>
        <v>-6121.2514589990387</v>
      </c>
      <c r="T438" s="23">
        <f t="shared" si="271"/>
        <v>-6243.6764881790205</v>
      </c>
      <c r="U438" s="23">
        <f t="shared" si="271"/>
        <v>-6368.5500179425981</v>
      </c>
      <c r="V438" s="23">
        <f t="shared" si="271"/>
        <v>-6495.9210183014475</v>
      </c>
      <c r="W438" s="23">
        <f t="shared" si="271"/>
        <v>-6625.8394386674809</v>
      </c>
      <c r="X438" s="23">
        <f t="shared" si="271"/>
        <v>-6758.3562274408287</v>
      </c>
      <c r="Y438" s="23">
        <f t="shared" si="271"/>
        <v>-6893.5233519896501</v>
      </c>
      <c r="Z438" s="23">
        <f t="shared" si="271"/>
        <v>-7031.393819029443</v>
      </c>
      <c r="AA438" s="23">
        <f t="shared" si="271"/>
        <v>-7172.0216954100197</v>
      </c>
      <c r="AB438" s="23">
        <f t="shared" si="271"/>
        <v>-7315.4621293182299</v>
      </c>
      <c r="AC438" s="23">
        <f t="shared" si="271"/>
        <v>-7461.7713719045969</v>
      </c>
      <c r="AD438" s="23">
        <f t="shared" si="271"/>
        <v>-7611.0067993426819</v>
      </c>
      <c r="AE438" s="23">
        <f t="shared" si="271"/>
        <v>-7763.2269353295414</v>
      </c>
      <c r="AF438" s="23">
        <f t="shared" si="271"/>
        <v>-7918.4914740361346</v>
      </c>
      <c r="AG438" s="23">
        <f t="shared" si="271"/>
        <v>-8076.8613035168491</v>
      </c>
    </row>
    <row r="439" spans="2:33" x14ac:dyDescent="0.3">
      <c r="B439" s="24" t="str">
        <f t="shared" ref="B439:B446" si="272">B418</f>
        <v>Retire TY GR CR and MC4</v>
      </c>
      <c r="C439" s="23">
        <f>C418-C$417</f>
        <v>-19.375365199747776</v>
      </c>
      <c r="D439" s="23">
        <f t="shared" ref="D439:AG444" si="273">D418-D$417</f>
        <v>0</v>
      </c>
      <c r="E439" s="23">
        <f t="shared" si="273"/>
        <v>0</v>
      </c>
      <c r="F439" s="23">
        <f t="shared" si="273"/>
        <v>0</v>
      </c>
      <c r="G439" s="23">
        <f t="shared" si="273"/>
        <v>-746.47139399999969</v>
      </c>
      <c r="H439" s="23">
        <f t="shared" si="273"/>
        <v>-1554.3725817600007</v>
      </c>
      <c r="I439" s="23">
        <f t="shared" si="273"/>
        <v>-1585.4600333952003</v>
      </c>
      <c r="J439" s="23">
        <f t="shared" si="273"/>
        <v>-1617.1692340631053</v>
      </c>
      <c r="K439" s="23">
        <f t="shared" si="273"/>
        <v>-1649.5126187443657</v>
      </c>
      <c r="L439" s="23">
        <f t="shared" si="273"/>
        <v>-1682.5028711192517</v>
      </c>
      <c r="M439" s="23">
        <f t="shared" si="273"/>
        <v>-1716.1529285416382</v>
      </c>
      <c r="N439" s="23">
        <f t="shared" si="273"/>
        <v>-1750.4759871124716</v>
      </c>
      <c r="O439" s="23">
        <f t="shared" si="273"/>
        <v>-1785.4855068547222</v>
      </c>
      <c r="P439" s="23">
        <f t="shared" si="273"/>
        <v>-1821.195216991815</v>
      </c>
      <c r="Q439" s="23">
        <f t="shared" si="273"/>
        <v>-1857.6191213316506</v>
      </c>
      <c r="R439" s="23">
        <f t="shared" si="273"/>
        <v>-1894.7715037582857</v>
      </c>
      <c r="S439" s="23">
        <f t="shared" si="273"/>
        <v>-1932.6669338334486</v>
      </c>
      <c r="T439" s="23">
        <f t="shared" si="273"/>
        <v>-1971.3202725101182</v>
      </c>
      <c r="U439" s="23">
        <f t="shared" si="273"/>
        <v>-2010.7466779603219</v>
      </c>
      <c r="V439" s="23">
        <f t="shared" si="273"/>
        <v>-2050.9616115195295</v>
      </c>
      <c r="W439" s="23">
        <f t="shared" si="273"/>
        <v>-2091.9808437499178</v>
      </c>
      <c r="X439" s="23">
        <f t="shared" si="273"/>
        <v>-2133.8204606249164</v>
      </c>
      <c r="Y439" s="23">
        <f t="shared" si="273"/>
        <v>-2176.4968698374178</v>
      </c>
      <c r="Z439" s="23">
        <f t="shared" si="273"/>
        <v>-2220.0268072341642</v>
      </c>
      <c r="AA439" s="23">
        <f t="shared" si="273"/>
        <v>-2264.4273433788476</v>
      </c>
      <c r="AB439" s="23">
        <f t="shared" si="273"/>
        <v>-2309.7158902464253</v>
      </c>
      <c r="AC439" s="23">
        <f t="shared" si="273"/>
        <v>-2355.9102080513549</v>
      </c>
      <c r="AD439" s="23">
        <f t="shared" si="273"/>
        <v>-2403.0284122123794</v>
      </c>
      <c r="AE439" s="23">
        <f t="shared" si="273"/>
        <v>-2451.0889804566268</v>
      </c>
      <c r="AF439" s="23">
        <f t="shared" si="273"/>
        <v>-2500.1107600657597</v>
      </c>
      <c r="AG439" s="23">
        <f t="shared" si="273"/>
        <v>-2550.1129752670749</v>
      </c>
    </row>
    <row r="440" spans="2:33" x14ac:dyDescent="0.3">
      <c r="B440" s="24" t="str">
        <f t="shared" si="272"/>
        <v>Retire TY GR CR and TC1</v>
      </c>
      <c r="C440" s="23">
        <f t="shared" ref="C440:R444" si="274">C419-C$417</f>
        <v>-11.538443160252697</v>
      </c>
      <c r="D440" s="23">
        <f t="shared" si="274"/>
        <v>0</v>
      </c>
      <c r="E440" s="23">
        <f t="shared" si="274"/>
        <v>0</v>
      </c>
      <c r="F440" s="23">
        <f t="shared" si="274"/>
        <v>0</v>
      </c>
      <c r="G440" s="23">
        <f t="shared" si="274"/>
        <v>0</v>
      </c>
      <c r="H440" s="23">
        <f t="shared" si="274"/>
        <v>-493.76109435685794</v>
      </c>
      <c r="I440" s="23">
        <f t="shared" si="274"/>
        <v>-1007.2726324879877</v>
      </c>
      <c r="J440" s="23">
        <f t="shared" si="274"/>
        <v>-1027.4180851377496</v>
      </c>
      <c r="K440" s="23">
        <f t="shared" si="274"/>
        <v>-1047.9664468405026</v>
      </c>
      <c r="L440" s="23">
        <f t="shared" si="274"/>
        <v>-1068.9257757773139</v>
      </c>
      <c r="M440" s="23">
        <f t="shared" si="274"/>
        <v>-1090.3042912928595</v>
      </c>
      <c r="N440" s="23">
        <f t="shared" si="274"/>
        <v>-1112.1103771187154</v>
      </c>
      <c r="O440" s="23">
        <f t="shared" si="274"/>
        <v>-1134.3525846610919</v>
      </c>
      <c r="P440" s="23">
        <f t="shared" si="274"/>
        <v>-1157.0396363543114</v>
      </c>
      <c r="Q440" s="23">
        <f t="shared" si="274"/>
        <v>-1180.180429081398</v>
      </c>
      <c r="R440" s="23">
        <f t="shared" si="274"/>
        <v>-1203.7840376630284</v>
      </c>
      <c r="S440" s="23">
        <f t="shared" si="273"/>
        <v>-1227.8597184162863</v>
      </c>
      <c r="T440" s="23">
        <f t="shared" si="273"/>
        <v>-1252.4169127846126</v>
      </c>
      <c r="U440" s="23">
        <f t="shared" si="273"/>
        <v>-1277.4652510403066</v>
      </c>
      <c r="V440" s="23">
        <f t="shared" si="273"/>
        <v>-1303.0145560611109</v>
      </c>
      <c r="W440" s="23">
        <f t="shared" si="273"/>
        <v>-1329.0748471823317</v>
      </c>
      <c r="X440" s="23">
        <f t="shared" si="273"/>
        <v>-1355.6563441259805</v>
      </c>
      <c r="Y440" s="23">
        <f t="shared" si="273"/>
        <v>-1382.7694710085016</v>
      </c>
      <c r="Z440" s="23">
        <f t="shared" si="273"/>
        <v>-1410.4248604286713</v>
      </c>
      <c r="AA440" s="23">
        <f t="shared" si="273"/>
        <v>-1438.6333576372435</v>
      </c>
      <c r="AB440" s="23">
        <f t="shared" si="273"/>
        <v>-1467.4060247899888</v>
      </c>
      <c r="AC440" s="23">
        <f t="shared" si="273"/>
        <v>-1496.7541452857895</v>
      </c>
      <c r="AD440" s="23">
        <f t="shared" si="273"/>
        <v>-1526.6892281915043</v>
      </c>
      <c r="AE440" s="23">
        <f t="shared" si="273"/>
        <v>-1557.2230127553339</v>
      </c>
      <c r="AF440" s="23">
        <f t="shared" si="273"/>
        <v>-1588.3674730104394</v>
      </c>
      <c r="AG440" s="23">
        <f t="shared" si="273"/>
        <v>-1620.1348224706508</v>
      </c>
    </row>
    <row r="441" spans="2:33" x14ac:dyDescent="0.3">
      <c r="B441" s="24" t="str">
        <f t="shared" si="272"/>
        <v>Retire TY GR CR and GH4</v>
      </c>
      <c r="C441" s="23">
        <f t="shared" si="274"/>
        <v>-14.765832197764013</v>
      </c>
      <c r="D441" s="23">
        <f t="shared" si="273"/>
        <v>0</v>
      </c>
      <c r="E441" s="23">
        <f t="shared" si="273"/>
        <v>0</v>
      </c>
      <c r="F441" s="23">
        <f t="shared" si="273"/>
        <v>0</v>
      </c>
      <c r="G441" s="23">
        <f t="shared" si="273"/>
        <v>0</v>
      </c>
      <c r="H441" s="23">
        <f t="shared" si="273"/>
        <v>-631.86977339999976</v>
      </c>
      <c r="I441" s="23">
        <f t="shared" si="273"/>
        <v>-1289.0143377359982</v>
      </c>
      <c r="J441" s="23">
        <f t="shared" si="273"/>
        <v>-1314.7946244907198</v>
      </c>
      <c r="K441" s="23">
        <f t="shared" si="273"/>
        <v>-1341.0905169805337</v>
      </c>
      <c r="L441" s="23">
        <f t="shared" si="273"/>
        <v>-1367.912327320144</v>
      </c>
      <c r="M441" s="23">
        <f t="shared" si="273"/>
        <v>-1395.2705738665481</v>
      </c>
      <c r="N441" s="23">
        <f t="shared" si="273"/>
        <v>-1423.1759853438798</v>
      </c>
      <c r="O441" s="23">
        <f t="shared" si="273"/>
        <v>-1451.6395050507563</v>
      </c>
      <c r="P441" s="23">
        <f t="shared" si="273"/>
        <v>-1480.6722951517713</v>
      </c>
      <c r="Q441" s="23">
        <f t="shared" si="273"/>
        <v>-1510.2857410548058</v>
      </c>
      <c r="R441" s="23">
        <f t="shared" si="273"/>
        <v>-1540.4914558759028</v>
      </c>
      <c r="S441" s="23">
        <f t="shared" si="273"/>
        <v>-1571.3012849934203</v>
      </c>
      <c r="T441" s="23">
        <f t="shared" si="273"/>
        <v>-1602.7273106932898</v>
      </c>
      <c r="U441" s="23">
        <f t="shared" si="273"/>
        <v>-1634.7818569071551</v>
      </c>
      <c r="V441" s="23">
        <f t="shared" si="273"/>
        <v>-1667.477494045299</v>
      </c>
      <c r="W441" s="23">
        <f t="shared" si="273"/>
        <v>-1700.8270439262051</v>
      </c>
      <c r="X441" s="23">
        <f t="shared" si="273"/>
        <v>-1734.8435848047284</v>
      </c>
      <c r="Y441" s="23">
        <f t="shared" si="273"/>
        <v>-1769.5404565008248</v>
      </c>
      <c r="Z441" s="23">
        <f t="shared" si="273"/>
        <v>-1804.9312656308393</v>
      </c>
      <c r="AA441" s="23">
        <f t="shared" si="273"/>
        <v>-1841.0298909434568</v>
      </c>
      <c r="AB441" s="23">
        <f t="shared" si="273"/>
        <v>-1877.8504887623276</v>
      </c>
      <c r="AC441" s="23">
        <f t="shared" si="273"/>
        <v>-1915.4074985375737</v>
      </c>
      <c r="AD441" s="23">
        <f t="shared" si="273"/>
        <v>-1953.7156485083251</v>
      </c>
      <c r="AE441" s="23">
        <f t="shared" si="273"/>
        <v>-1992.7899614784892</v>
      </c>
      <c r="AF441" s="23">
        <f t="shared" si="273"/>
        <v>-2032.6457607080592</v>
      </c>
      <c r="AG441" s="23">
        <f t="shared" si="273"/>
        <v>-2073.2986759222222</v>
      </c>
    </row>
    <row r="442" spans="2:33" x14ac:dyDescent="0.3">
      <c r="B442" s="24" t="str">
        <f t="shared" si="272"/>
        <v>Retire TY GR CR and MC3</v>
      </c>
      <c r="C442" s="23">
        <f t="shared" si="274"/>
        <v>-8.2882682156732415</v>
      </c>
      <c r="D442" s="23">
        <f t="shared" si="273"/>
        <v>0</v>
      </c>
      <c r="E442" s="23">
        <f t="shared" si="273"/>
        <v>0</v>
      </c>
      <c r="F442" s="23">
        <f t="shared" si="273"/>
        <v>0</v>
      </c>
      <c r="G442" s="23">
        <f t="shared" si="273"/>
        <v>0</v>
      </c>
      <c r="H442" s="23">
        <f t="shared" si="273"/>
        <v>0</v>
      </c>
      <c r="I442" s="23">
        <f t="shared" si="273"/>
        <v>-748.23556032863962</v>
      </c>
      <c r="J442" s="23">
        <f t="shared" si="273"/>
        <v>-763.20027153521369</v>
      </c>
      <c r="K442" s="23">
        <f t="shared" si="273"/>
        <v>-778.46427696591672</v>
      </c>
      <c r="L442" s="23">
        <f t="shared" si="273"/>
        <v>-794.03356250523575</v>
      </c>
      <c r="M442" s="23">
        <f t="shared" si="273"/>
        <v>-809.91423375534214</v>
      </c>
      <c r="N442" s="23">
        <f t="shared" si="273"/>
        <v>-826.11251843044738</v>
      </c>
      <c r="O442" s="23">
        <f t="shared" si="273"/>
        <v>-842.63476879905647</v>
      </c>
      <c r="P442" s="23">
        <f t="shared" si="273"/>
        <v>-859.48746417503571</v>
      </c>
      <c r="Q442" s="23">
        <f t="shared" si="273"/>
        <v>-876.67721345853715</v>
      </c>
      <c r="R442" s="23">
        <f t="shared" si="273"/>
        <v>-894.21075772770928</v>
      </c>
      <c r="S442" s="23">
        <f t="shared" si="273"/>
        <v>-912.09497288226339</v>
      </c>
      <c r="T442" s="23">
        <f t="shared" si="273"/>
        <v>-930.33687233990713</v>
      </c>
      <c r="U442" s="23">
        <f t="shared" si="273"/>
        <v>-948.94360978670738</v>
      </c>
      <c r="V442" s="23">
        <f t="shared" si="273"/>
        <v>-967.92248198243942</v>
      </c>
      <c r="W442" s="23">
        <f t="shared" si="273"/>
        <v>-987.28093162208643</v>
      </c>
      <c r="X442" s="23">
        <f t="shared" si="273"/>
        <v>-1007.0265502545317</v>
      </c>
      <c r="Y442" s="23">
        <f t="shared" si="273"/>
        <v>-1027.1670812596221</v>
      </c>
      <c r="Z442" s="23">
        <f t="shared" si="273"/>
        <v>-1047.7104228848148</v>
      </c>
      <c r="AA442" s="23">
        <f t="shared" si="273"/>
        <v>-1068.6646313425099</v>
      </c>
      <c r="AB442" s="23">
        <f t="shared" si="273"/>
        <v>-1090.0379239693611</v>
      </c>
      <c r="AC442" s="23">
        <f t="shared" si="273"/>
        <v>-1111.8386824487479</v>
      </c>
      <c r="AD442" s="23">
        <f t="shared" si="273"/>
        <v>-1134.0754560977239</v>
      </c>
      <c r="AE442" s="23">
        <f t="shared" si="273"/>
        <v>-1156.7569652196762</v>
      </c>
      <c r="AF442" s="23">
        <f t="shared" si="273"/>
        <v>-1179.8921045240695</v>
      </c>
      <c r="AG442" s="23">
        <f t="shared" si="273"/>
        <v>-1203.4899466145544</v>
      </c>
    </row>
    <row r="443" spans="2:33" x14ac:dyDescent="0.3">
      <c r="B443" s="24" t="str">
        <f t="shared" si="272"/>
        <v>Retire TY GR CR and GH2</v>
      </c>
      <c r="C443" s="23">
        <f t="shared" si="274"/>
        <v>-21.202902011557114</v>
      </c>
      <c r="D443" s="23">
        <f t="shared" si="273"/>
        <v>0</v>
      </c>
      <c r="E443" s="23">
        <f t="shared" si="273"/>
        <v>-8.0637199448008765</v>
      </c>
      <c r="F443" s="23">
        <f t="shared" si="273"/>
        <v>-98.699932124362746</v>
      </c>
      <c r="G443" s="23">
        <f t="shared" si="273"/>
        <v>-878.27409276685012</v>
      </c>
      <c r="H443" s="23">
        <f t="shared" si="273"/>
        <v>-1688.9917398621874</v>
      </c>
      <c r="I443" s="23">
        <f t="shared" si="273"/>
        <v>-1722.7715746594313</v>
      </c>
      <c r="J443" s="23">
        <f t="shared" si="273"/>
        <v>-1757.2270061526197</v>
      </c>
      <c r="K443" s="23">
        <f t="shared" si="273"/>
        <v>-1792.3715462756718</v>
      </c>
      <c r="L443" s="23">
        <f t="shared" si="273"/>
        <v>-1828.2189772011843</v>
      </c>
      <c r="M443" s="23">
        <f t="shared" si="273"/>
        <v>-1864.7833567452108</v>
      </c>
      <c r="N443" s="23">
        <f t="shared" si="273"/>
        <v>-1902.0790238801128</v>
      </c>
      <c r="O443" s="23">
        <f t="shared" si="273"/>
        <v>-1940.1206043577167</v>
      </c>
      <c r="P443" s="23">
        <f t="shared" si="273"/>
        <v>-1978.9230164448691</v>
      </c>
      <c r="Q443" s="23">
        <f t="shared" si="273"/>
        <v>-2018.5014767737666</v>
      </c>
      <c r="R443" s="23">
        <f t="shared" si="273"/>
        <v>-2058.8715063092422</v>
      </c>
      <c r="S443" s="23">
        <f t="shared" si="273"/>
        <v>-2100.0489364354271</v>
      </c>
      <c r="T443" s="23">
        <f t="shared" si="273"/>
        <v>-2142.0499151641343</v>
      </c>
      <c r="U443" s="23">
        <f t="shared" si="273"/>
        <v>-2184.8909134674195</v>
      </c>
      <c r="V443" s="23">
        <f t="shared" si="273"/>
        <v>-2228.5887317367669</v>
      </c>
      <c r="W443" s="23">
        <f t="shared" si="273"/>
        <v>-2273.1605063715015</v>
      </c>
      <c r="X443" s="23">
        <f t="shared" si="273"/>
        <v>-2318.6237164989325</v>
      </c>
      <c r="Y443" s="23">
        <f t="shared" si="273"/>
        <v>-2364.9961908289133</v>
      </c>
      <c r="Z443" s="23">
        <f t="shared" si="273"/>
        <v>-2412.2961146454891</v>
      </c>
      <c r="AA443" s="23">
        <f t="shared" si="273"/>
        <v>-2460.5420369383992</v>
      </c>
      <c r="AB443" s="23">
        <f t="shared" si="273"/>
        <v>-2509.7528776771669</v>
      </c>
      <c r="AC443" s="23">
        <f t="shared" si="273"/>
        <v>-2559.9479352307117</v>
      </c>
      <c r="AD443" s="23">
        <f t="shared" si="273"/>
        <v>-2611.1468939353254</v>
      </c>
      <c r="AE443" s="23">
        <f t="shared" si="273"/>
        <v>-2663.3698318140323</v>
      </c>
      <c r="AF443" s="23">
        <f t="shared" si="273"/>
        <v>-2716.6372284503123</v>
      </c>
      <c r="AG443" s="23">
        <f t="shared" si="273"/>
        <v>-2770.9699730193188</v>
      </c>
    </row>
    <row r="444" spans="2:33" x14ac:dyDescent="0.3">
      <c r="B444" s="24" t="str">
        <f t="shared" si="272"/>
        <v>Retire TY GR CR and MC1-2</v>
      </c>
      <c r="C444" s="23">
        <f t="shared" si="274"/>
        <v>-36.944592440912118</v>
      </c>
      <c r="D444" s="23">
        <f t="shared" si="273"/>
        <v>0</v>
      </c>
      <c r="E444" s="23">
        <f t="shared" si="273"/>
        <v>0</v>
      </c>
      <c r="F444" s="23">
        <f t="shared" si="273"/>
        <v>0</v>
      </c>
      <c r="G444" s="23">
        <f t="shared" si="273"/>
        <v>0</v>
      </c>
      <c r="H444" s="23">
        <f t="shared" si="273"/>
        <v>-2860.3097647555387</v>
      </c>
      <c r="I444" s="23">
        <f t="shared" si="273"/>
        <v>-2985.5532666686468</v>
      </c>
      <c r="J444" s="23">
        <f t="shared" si="273"/>
        <v>-3084.3195175360224</v>
      </c>
      <c r="K444" s="23">
        <f t="shared" si="273"/>
        <v>-3185.0610934207416</v>
      </c>
      <c r="L444" s="23">
        <f t="shared" si="273"/>
        <v>-3287.8175008231556</v>
      </c>
      <c r="M444" s="23">
        <f t="shared" si="273"/>
        <v>-3392.6290363736189</v>
      </c>
      <c r="N444" s="23">
        <f t="shared" si="273"/>
        <v>-3499.5368026350916</v>
      </c>
      <c r="O444" s="23">
        <f t="shared" si="273"/>
        <v>-3569.5275386877947</v>
      </c>
      <c r="P444" s="23">
        <f t="shared" si="273"/>
        <v>-3640.9180894615474</v>
      </c>
      <c r="Q444" s="23">
        <f t="shared" si="273"/>
        <v>-3713.7364512507775</v>
      </c>
      <c r="R444" s="23">
        <f t="shared" si="273"/>
        <v>-3788.0111802757983</v>
      </c>
      <c r="S444" s="23">
        <f t="shared" si="273"/>
        <v>-3863.7714038813119</v>
      </c>
      <c r="T444" s="23">
        <f t="shared" si="273"/>
        <v>-3941.0468319589381</v>
      </c>
      <c r="U444" s="23">
        <f t="shared" si="273"/>
        <v>-4019.8677685981165</v>
      </c>
      <c r="V444" s="23">
        <f t="shared" si="273"/>
        <v>-4100.265123970079</v>
      </c>
      <c r="W444" s="23">
        <f t="shared" si="273"/>
        <v>-4182.2704264494805</v>
      </c>
      <c r="X444" s="23">
        <f t="shared" si="273"/>
        <v>-4265.915834978472</v>
      </c>
      <c r="Y444" s="23">
        <f t="shared" si="273"/>
        <v>-4351.2341516780416</v>
      </c>
      <c r="Z444" s="23">
        <f t="shared" si="273"/>
        <v>-4438.2588347116016</v>
      </c>
      <c r="AA444" s="23">
        <f t="shared" si="273"/>
        <v>-4527.0240114058342</v>
      </c>
      <c r="AB444" s="23">
        <f t="shared" si="273"/>
        <v>-4617.5644916339497</v>
      </c>
      <c r="AC444" s="23">
        <f t="shared" si="273"/>
        <v>-4709.9157814666305</v>
      </c>
      <c r="AD444" s="23">
        <f t="shared" si="273"/>
        <v>-4804.1140970959623</v>
      </c>
      <c r="AE444" s="23">
        <f t="shared" si="273"/>
        <v>-4900.1963790378813</v>
      </c>
      <c r="AF444" s="23">
        <f t="shared" si="273"/>
        <v>-4998.2003066186371</v>
      </c>
      <c r="AG444" s="23">
        <f t="shared" si="273"/>
        <v>-5098.1643127510142</v>
      </c>
    </row>
    <row r="445" spans="2:33" x14ac:dyDescent="0.3">
      <c r="B445" s="24" t="str">
        <f t="shared" si="272"/>
        <v>Retire TY GR CR and BR1-2</v>
      </c>
      <c r="C445" s="23">
        <f t="shared" ref="C445:AG445" si="275">C424-C$417</f>
        <v>-20.736490759742679</v>
      </c>
      <c r="D445" s="23">
        <f t="shared" si="275"/>
        <v>0</v>
      </c>
      <c r="E445" s="23">
        <f t="shared" si="275"/>
        <v>0</v>
      </c>
      <c r="F445" s="23">
        <f t="shared" si="275"/>
        <v>0</v>
      </c>
      <c r="G445" s="23">
        <f t="shared" si="275"/>
        <v>-1526.2296377279995</v>
      </c>
      <c r="H445" s="23">
        <f t="shared" si="275"/>
        <v>-1613.9762304825599</v>
      </c>
      <c r="I445" s="23">
        <f t="shared" si="275"/>
        <v>-1646.255755092212</v>
      </c>
      <c r="J445" s="23">
        <f t="shared" si="275"/>
        <v>-1679.1808701940554</v>
      </c>
      <c r="K445" s="23">
        <f t="shared" si="275"/>
        <v>-1712.7644875979349</v>
      </c>
      <c r="L445" s="23">
        <f t="shared" si="275"/>
        <v>-1747.0197773498949</v>
      </c>
      <c r="M445" s="23">
        <f t="shared" si="275"/>
        <v>-1781.9601728968937</v>
      </c>
      <c r="N445" s="23">
        <f t="shared" si="275"/>
        <v>-1817.5993763548304</v>
      </c>
      <c r="O445" s="23">
        <f t="shared" si="275"/>
        <v>-1853.951363881928</v>
      </c>
      <c r="P445" s="23">
        <f t="shared" si="275"/>
        <v>-1891.0303911595656</v>
      </c>
      <c r="Q445" s="23">
        <f t="shared" si="275"/>
        <v>-1928.8509989827562</v>
      </c>
      <c r="R445" s="23">
        <f t="shared" si="275"/>
        <v>-1967.4280189624133</v>
      </c>
      <c r="S445" s="23">
        <f t="shared" si="275"/>
        <v>-2006.7765793416584</v>
      </c>
      <c r="T445" s="23">
        <f t="shared" si="275"/>
        <v>-2046.9121109284933</v>
      </c>
      <c r="U445" s="23">
        <f t="shared" si="275"/>
        <v>-2087.8503531470651</v>
      </c>
      <c r="V445" s="23">
        <f t="shared" si="275"/>
        <v>-2129.6073602100059</v>
      </c>
      <c r="W445" s="23">
        <f t="shared" si="275"/>
        <v>-2172.1995074142033</v>
      </c>
      <c r="X445" s="23">
        <f t="shared" si="275"/>
        <v>-2215.6434975624907</v>
      </c>
      <c r="Y445" s="23">
        <f t="shared" si="275"/>
        <v>-2259.9563675137415</v>
      </c>
      <c r="Z445" s="23">
        <f t="shared" si="275"/>
        <v>-2305.1554948640151</v>
      </c>
      <c r="AA445" s="23">
        <f t="shared" si="275"/>
        <v>-2351.2586047612967</v>
      </c>
      <c r="AB445" s="23">
        <f t="shared" si="275"/>
        <v>-2398.2837768565223</v>
      </c>
      <c r="AC445" s="23">
        <f t="shared" si="275"/>
        <v>-2446.249452393653</v>
      </c>
      <c r="AD445" s="23">
        <f t="shared" si="275"/>
        <v>-2495.1744414415243</v>
      </c>
      <c r="AE445" s="23">
        <f t="shared" si="275"/>
        <v>-2545.077930270354</v>
      </c>
      <c r="AF445" s="23">
        <f t="shared" si="275"/>
        <v>-2595.9794888757606</v>
      </c>
      <c r="AG445" s="23">
        <f t="shared" si="275"/>
        <v>-2647.8990786532777</v>
      </c>
    </row>
    <row r="446" spans="2:33" x14ac:dyDescent="0.3">
      <c r="B446" s="24" t="str">
        <f t="shared" si="272"/>
        <v>Retire TY GR CR BR1-2 and MC1-2</v>
      </c>
      <c r="C446" s="23">
        <f>C425-C$424</f>
        <v>-36.944592440912146</v>
      </c>
      <c r="D446" s="23">
        <f t="shared" ref="D446:AG446" si="276">D425-D$424</f>
        <v>0</v>
      </c>
      <c r="E446" s="23">
        <f t="shared" si="276"/>
        <v>0</v>
      </c>
      <c r="F446" s="23">
        <f t="shared" si="276"/>
        <v>0</v>
      </c>
      <c r="G446" s="23">
        <f t="shared" si="276"/>
        <v>0</v>
      </c>
      <c r="H446" s="23">
        <f t="shared" si="276"/>
        <v>-2860.3097647555378</v>
      </c>
      <c r="I446" s="23">
        <f t="shared" si="276"/>
        <v>-2985.5532666686477</v>
      </c>
      <c r="J446" s="23">
        <f t="shared" si="276"/>
        <v>-3084.3195175360224</v>
      </c>
      <c r="K446" s="23">
        <f t="shared" si="276"/>
        <v>-3185.0610934207398</v>
      </c>
      <c r="L446" s="23">
        <f t="shared" si="276"/>
        <v>-3287.8175008231565</v>
      </c>
      <c r="M446" s="23">
        <f t="shared" si="276"/>
        <v>-3392.6290363736198</v>
      </c>
      <c r="N446" s="23">
        <f t="shared" si="276"/>
        <v>-3499.5368026350907</v>
      </c>
      <c r="O446" s="23">
        <f t="shared" si="276"/>
        <v>-3569.5275386877938</v>
      </c>
      <c r="P446" s="23">
        <f t="shared" si="276"/>
        <v>-3640.9180894615492</v>
      </c>
      <c r="Q446" s="23">
        <f t="shared" si="276"/>
        <v>-3713.7364512507802</v>
      </c>
      <c r="R446" s="23">
        <f t="shared" si="276"/>
        <v>-3788.0111802757965</v>
      </c>
      <c r="S446" s="23">
        <f t="shared" si="276"/>
        <v>-3863.7714038813128</v>
      </c>
      <c r="T446" s="23">
        <f t="shared" si="276"/>
        <v>-3941.046831958939</v>
      </c>
      <c r="U446" s="23">
        <f t="shared" si="276"/>
        <v>-4019.8677685981183</v>
      </c>
      <c r="V446" s="23">
        <f t="shared" si="276"/>
        <v>-4100.265123970079</v>
      </c>
      <c r="W446" s="23">
        <f t="shared" si="276"/>
        <v>-4182.2704264494841</v>
      </c>
      <c r="X446" s="23">
        <f t="shared" si="276"/>
        <v>-4265.915834978472</v>
      </c>
      <c r="Y446" s="23">
        <f t="shared" si="276"/>
        <v>-4351.2341516780398</v>
      </c>
      <c r="Z446" s="23">
        <f t="shared" si="276"/>
        <v>-4438.2588347115998</v>
      </c>
      <c r="AA446" s="23">
        <f t="shared" si="276"/>
        <v>-4527.0240114058324</v>
      </c>
      <c r="AB446" s="23">
        <f t="shared" si="276"/>
        <v>-4617.5644916339497</v>
      </c>
      <c r="AC446" s="23">
        <f t="shared" si="276"/>
        <v>-4709.9157814666287</v>
      </c>
      <c r="AD446" s="23">
        <f t="shared" si="276"/>
        <v>-4804.1140970959623</v>
      </c>
      <c r="AE446" s="23">
        <f t="shared" si="276"/>
        <v>-4900.1963790378813</v>
      </c>
      <c r="AF446" s="23">
        <f t="shared" si="276"/>
        <v>-4998.2003066186371</v>
      </c>
      <c r="AG446" s="23">
        <f t="shared" si="276"/>
        <v>-5098.1643127510124</v>
      </c>
    </row>
    <row r="447" spans="2:33" x14ac:dyDescent="0.3">
      <c r="B447" s="24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</row>
    <row r="448" spans="2:33" x14ac:dyDescent="0.3">
      <c r="B448" s="21" t="s">
        <v>178</v>
      </c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</row>
    <row r="449" spans="2:71" x14ac:dyDescent="0.3">
      <c r="B449" s="22" t="str">
        <f>B428</f>
        <v>No Retirements</v>
      </c>
      <c r="C449" s="23">
        <f>SUM(C29,C323,C365,C407)</f>
        <v>25794.34667901287</v>
      </c>
      <c r="D449" s="23">
        <f t="shared" ref="D449:BO450" si="277">SUM(D29,D323,D365,D407)</f>
        <v>1141680.6381781267</v>
      </c>
      <c r="E449" s="23">
        <f t="shared" si="277"/>
        <v>1222165.5880611686</v>
      </c>
      <c r="F449" s="23">
        <f t="shared" si="277"/>
        <v>1264101.6947854208</v>
      </c>
      <c r="G449" s="23">
        <f t="shared" si="277"/>
        <v>1362775.4504086038</v>
      </c>
      <c r="H449" s="23">
        <f t="shared" si="277"/>
        <v>1458081.982143508</v>
      </c>
      <c r="I449" s="23">
        <f t="shared" si="277"/>
        <v>1601122.3918941969</v>
      </c>
      <c r="J449" s="23">
        <f t="shared" si="277"/>
        <v>1590048.8353176147</v>
      </c>
      <c r="K449" s="23">
        <f t="shared" si="277"/>
        <v>1673473.4932095008</v>
      </c>
      <c r="L449" s="23">
        <f t="shared" si="277"/>
        <v>1774640.9782592251</v>
      </c>
      <c r="M449" s="23">
        <f t="shared" si="277"/>
        <v>1839914.4250099435</v>
      </c>
      <c r="N449" s="23">
        <f t="shared" si="277"/>
        <v>1940590.6106956766</v>
      </c>
      <c r="O449" s="23">
        <f t="shared" si="277"/>
        <v>2066589.8009095902</v>
      </c>
      <c r="P449" s="23">
        <f t="shared" si="277"/>
        <v>2125929.2349277819</v>
      </c>
      <c r="Q449" s="23">
        <f t="shared" si="277"/>
        <v>2122407.4076263374</v>
      </c>
      <c r="R449" s="23">
        <f t="shared" si="277"/>
        <v>2185121.9597788639</v>
      </c>
      <c r="S449" s="23">
        <f t="shared" si="277"/>
        <v>2321114.3789744414</v>
      </c>
      <c r="T449" s="23">
        <f t="shared" si="277"/>
        <v>2320885.0005539302</v>
      </c>
      <c r="U449" s="23">
        <f t="shared" si="277"/>
        <v>2422953.908565009</v>
      </c>
      <c r="V449" s="23">
        <f t="shared" si="277"/>
        <v>2474694.6367363092</v>
      </c>
      <c r="W449" s="23">
        <f t="shared" si="277"/>
        <v>2553804.3694710354</v>
      </c>
      <c r="X449" s="23">
        <f t="shared" si="277"/>
        <v>2582073.0428604558</v>
      </c>
      <c r="Y449" s="23">
        <f t="shared" si="277"/>
        <v>2642423.1457176651</v>
      </c>
      <c r="Z449" s="23">
        <f t="shared" si="277"/>
        <v>2756368.9206320187</v>
      </c>
      <c r="AA449" s="23">
        <f t="shared" si="277"/>
        <v>2829966.2650446589</v>
      </c>
      <c r="AB449" s="23">
        <f t="shared" si="277"/>
        <v>2881621.1323455521</v>
      </c>
      <c r="AC449" s="23">
        <f t="shared" si="277"/>
        <v>2931560.5329924626</v>
      </c>
      <c r="AD449" s="23">
        <f t="shared" si="277"/>
        <v>3000470.8356523127</v>
      </c>
      <c r="AE449" s="23">
        <f t="shared" si="277"/>
        <v>3139710.8683653586</v>
      </c>
      <c r="AF449" s="23">
        <f t="shared" si="277"/>
        <v>3143326.3197326655</v>
      </c>
      <c r="AG449" s="23">
        <f t="shared" si="277"/>
        <v>3284357.6401273184</v>
      </c>
      <c r="AH449" s="23">
        <f t="shared" si="277"/>
        <v>0</v>
      </c>
      <c r="AI449" s="23">
        <f t="shared" si="277"/>
        <v>0</v>
      </c>
      <c r="AJ449" s="23">
        <f t="shared" si="277"/>
        <v>0</v>
      </c>
      <c r="AK449" s="23">
        <f t="shared" si="277"/>
        <v>0</v>
      </c>
      <c r="AL449" s="23">
        <f t="shared" si="277"/>
        <v>0</v>
      </c>
      <c r="AM449" s="23">
        <f t="shared" si="277"/>
        <v>0</v>
      </c>
      <c r="AN449" s="23">
        <f t="shared" si="277"/>
        <v>0</v>
      </c>
      <c r="AO449" s="23">
        <f t="shared" si="277"/>
        <v>0</v>
      </c>
      <c r="AP449" s="23">
        <f t="shared" si="277"/>
        <v>0</v>
      </c>
      <c r="AQ449" s="23">
        <f t="shared" si="277"/>
        <v>0</v>
      </c>
      <c r="AR449" s="23">
        <f t="shared" si="277"/>
        <v>0</v>
      </c>
      <c r="AS449" s="23">
        <f t="shared" si="277"/>
        <v>0</v>
      </c>
      <c r="AT449" s="23">
        <f t="shared" si="277"/>
        <v>0</v>
      </c>
      <c r="AU449" s="23">
        <f t="shared" si="277"/>
        <v>0</v>
      </c>
      <c r="AV449" s="23">
        <f t="shared" si="277"/>
        <v>0</v>
      </c>
      <c r="AW449" s="23">
        <f t="shared" si="277"/>
        <v>0</v>
      </c>
      <c r="AX449" s="23">
        <f t="shared" si="277"/>
        <v>0</v>
      </c>
      <c r="AY449" s="23">
        <f t="shared" si="277"/>
        <v>0</v>
      </c>
      <c r="AZ449" s="23">
        <f t="shared" si="277"/>
        <v>0</v>
      </c>
      <c r="BA449" s="23">
        <f t="shared" si="277"/>
        <v>0</v>
      </c>
      <c r="BB449" s="23">
        <f t="shared" si="277"/>
        <v>0</v>
      </c>
      <c r="BC449" s="23">
        <f t="shared" si="277"/>
        <v>0</v>
      </c>
      <c r="BD449" s="23">
        <f t="shared" si="277"/>
        <v>0</v>
      </c>
      <c r="BE449" s="23">
        <f t="shared" si="277"/>
        <v>0</v>
      </c>
      <c r="BF449" s="23">
        <f t="shared" si="277"/>
        <v>0</v>
      </c>
      <c r="BG449" s="23">
        <f t="shared" si="277"/>
        <v>0</v>
      </c>
      <c r="BH449" s="23">
        <f t="shared" si="277"/>
        <v>0</v>
      </c>
      <c r="BI449" s="23">
        <f t="shared" si="277"/>
        <v>0</v>
      </c>
      <c r="BJ449" s="23">
        <f t="shared" si="277"/>
        <v>0</v>
      </c>
      <c r="BK449" s="23">
        <f t="shared" si="277"/>
        <v>0</v>
      </c>
      <c r="BL449" s="23">
        <f t="shared" si="277"/>
        <v>0</v>
      </c>
      <c r="BM449" s="23">
        <f t="shared" si="277"/>
        <v>0</v>
      </c>
      <c r="BN449" s="23">
        <f t="shared" si="277"/>
        <v>0</v>
      </c>
      <c r="BO449" s="23">
        <f t="shared" si="277"/>
        <v>0</v>
      </c>
      <c r="BP449" s="23">
        <f t="shared" ref="BP449:BS453" si="278">SUM(BP29,BP323,BP365,BP407)</f>
        <v>0</v>
      </c>
      <c r="BQ449" s="23">
        <f t="shared" si="278"/>
        <v>0</v>
      </c>
      <c r="BR449" s="23">
        <f t="shared" si="278"/>
        <v>0</v>
      </c>
      <c r="BS449" s="23">
        <f t="shared" si="278"/>
        <v>0</v>
      </c>
    </row>
    <row r="450" spans="2:71" x14ac:dyDescent="0.3">
      <c r="B450" s="24" t="str">
        <f t="shared" ref="B450:B467" si="279">B429</f>
        <v>Retire TY</v>
      </c>
      <c r="C450" s="23">
        <f t="shared" ref="C450:R467" si="280">SUM(C30,C324,C366,C408)</f>
        <v>25757.531079132845</v>
      </c>
      <c r="D450" s="23">
        <f t="shared" si="280"/>
        <v>1141680.6381781267</v>
      </c>
      <c r="E450" s="23">
        <f t="shared" si="280"/>
        <v>1222165.5880611686</v>
      </c>
      <c r="F450" s="23">
        <f t="shared" si="280"/>
        <v>1264101.0987854209</v>
      </c>
      <c r="G450" s="23">
        <f t="shared" si="280"/>
        <v>1359828.2004086038</v>
      </c>
      <c r="H450" s="23">
        <f t="shared" si="280"/>
        <v>1455718.922143508</v>
      </c>
      <c r="I450" s="23">
        <f t="shared" si="280"/>
        <v>1559040.1229867977</v>
      </c>
      <c r="J450" s="23">
        <f t="shared" si="280"/>
        <v>1587193.8706320676</v>
      </c>
      <c r="K450" s="23">
        <f t="shared" si="280"/>
        <v>1671198.6152302427</v>
      </c>
      <c r="L450" s="23">
        <f t="shared" si="280"/>
        <v>1773941.4147203818</v>
      </c>
      <c r="M450" s="23">
        <f t="shared" si="280"/>
        <v>1840531.5682003233</v>
      </c>
      <c r="N450" s="23">
        <f t="shared" si="280"/>
        <v>1945286.1167498638</v>
      </c>
      <c r="O450" s="23">
        <f t="shared" si="280"/>
        <v>2074354.8890848611</v>
      </c>
      <c r="P450" s="23">
        <f t="shared" si="280"/>
        <v>2139296.0868665585</v>
      </c>
      <c r="Q450" s="23">
        <f t="shared" si="280"/>
        <v>2126793.0666038892</v>
      </c>
      <c r="R450" s="23">
        <f t="shared" si="280"/>
        <v>2185787.4299359671</v>
      </c>
      <c r="S450" s="23">
        <f t="shared" si="277"/>
        <v>2326398.6245346866</v>
      </c>
      <c r="T450" s="23">
        <f t="shared" si="277"/>
        <v>2324804.1450253804</v>
      </c>
      <c r="U450" s="23">
        <f t="shared" si="277"/>
        <v>2430292.5339258881</v>
      </c>
      <c r="V450" s="23">
        <f t="shared" si="277"/>
        <v>2484250.682604406</v>
      </c>
      <c r="W450" s="23">
        <f t="shared" si="277"/>
        <v>2553408.732256494</v>
      </c>
      <c r="X450" s="23">
        <f t="shared" si="277"/>
        <v>2572625.8749016235</v>
      </c>
      <c r="Y450" s="23">
        <f t="shared" si="277"/>
        <v>2629691.2543996563</v>
      </c>
      <c r="Z450" s="23">
        <f t="shared" si="277"/>
        <v>2737640.867487649</v>
      </c>
      <c r="AA450" s="23">
        <f t="shared" si="277"/>
        <v>2802609.2648374024</v>
      </c>
      <c r="AB450" s="23">
        <f t="shared" si="277"/>
        <v>2900734.9521341505</v>
      </c>
      <c r="AC450" s="23">
        <f t="shared" si="277"/>
        <v>2926378.3911768338</v>
      </c>
      <c r="AD450" s="23">
        <f t="shared" si="277"/>
        <v>2984877.0010003704</v>
      </c>
      <c r="AE450" s="23">
        <f t="shared" si="277"/>
        <v>3115010.5590203772</v>
      </c>
      <c r="AF450" s="23">
        <f t="shared" si="277"/>
        <v>3138930.402200785</v>
      </c>
      <c r="AG450" s="23">
        <f t="shared" si="277"/>
        <v>3280575.7282448001</v>
      </c>
      <c r="AH450" s="23">
        <f t="shared" si="277"/>
        <v>0</v>
      </c>
      <c r="AI450" s="23">
        <f t="shared" si="277"/>
        <v>0</v>
      </c>
      <c r="AJ450" s="23">
        <f t="shared" si="277"/>
        <v>0</v>
      </c>
      <c r="AK450" s="23">
        <f t="shared" si="277"/>
        <v>0</v>
      </c>
      <c r="AL450" s="23">
        <f t="shared" si="277"/>
        <v>0</v>
      </c>
      <c r="AM450" s="23">
        <f t="shared" si="277"/>
        <v>0</v>
      </c>
      <c r="AN450" s="23">
        <f t="shared" si="277"/>
        <v>0</v>
      </c>
      <c r="AO450" s="23">
        <f t="shared" si="277"/>
        <v>0</v>
      </c>
      <c r="AP450" s="23">
        <f t="shared" si="277"/>
        <v>0</v>
      </c>
      <c r="AQ450" s="23">
        <f t="shared" si="277"/>
        <v>0</v>
      </c>
      <c r="AR450" s="23">
        <f t="shared" si="277"/>
        <v>0</v>
      </c>
      <c r="AS450" s="23">
        <f t="shared" si="277"/>
        <v>0</v>
      </c>
      <c r="AT450" s="23">
        <f t="shared" si="277"/>
        <v>0</v>
      </c>
      <c r="AU450" s="23">
        <f t="shared" si="277"/>
        <v>0</v>
      </c>
      <c r="AV450" s="23">
        <f t="shared" si="277"/>
        <v>0</v>
      </c>
      <c r="AW450" s="23">
        <f t="shared" si="277"/>
        <v>0</v>
      </c>
      <c r="AX450" s="23">
        <f t="shared" si="277"/>
        <v>0</v>
      </c>
      <c r="AY450" s="23">
        <f t="shared" si="277"/>
        <v>0</v>
      </c>
      <c r="AZ450" s="23">
        <f t="shared" si="277"/>
        <v>0</v>
      </c>
      <c r="BA450" s="23">
        <f t="shared" si="277"/>
        <v>0</v>
      </c>
      <c r="BB450" s="23">
        <f t="shared" si="277"/>
        <v>0</v>
      </c>
      <c r="BC450" s="23">
        <f t="shared" si="277"/>
        <v>0</v>
      </c>
      <c r="BD450" s="23">
        <f t="shared" si="277"/>
        <v>0</v>
      </c>
      <c r="BE450" s="23">
        <f t="shared" si="277"/>
        <v>0</v>
      </c>
      <c r="BF450" s="23">
        <f t="shared" si="277"/>
        <v>0</v>
      </c>
      <c r="BG450" s="23">
        <f t="shared" si="277"/>
        <v>0</v>
      </c>
      <c r="BH450" s="23">
        <f t="shared" si="277"/>
        <v>0</v>
      </c>
      <c r="BI450" s="23">
        <f t="shared" si="277"/>
        <v>0</v>
      </c>
      <c r="BJ450" s="23">
        <f t="shared" si="277"/>
        <v>0</v>
      </c>
      <c r="BK450" s="23">
        <f t="shared" si="277"/>
        <v>0</v>
      </c>
      <c r="BL450" s="23">
        <f t="shared" si="277"/>
        <v>0</v>
      </c>
      <c r="BM450" s="23">
        <f t="shared" si="277"/>
        <v>0</v>
      </c>
      <c r="BN450" s="23">
        <f t="shared" si="277"/>
        <v>0</v>
      </c>
      <c r="BO450" s="23">
        <f t="shared" si="277"/>
        <v>0</v>
      </c>
      <c r="BP450" s="23">
        <f t="shared" si="278"/>
        <v>0</v>
      </c>
      <c r="BQ450" s="23">
        <f t="shared" si="278"/>
        <v>0</v>
      </c>
      <c r="BR450" s="23">
        <f t="shared" si="278"/>
        <v>0</v>
      </c>
      <c r="BS450" s="23">
        <f t="shared" si="278"/>
        <v>0</v>
      </c>
    </row>
    <row r="451" spans="2:71" x14ac:dyDescent="0.3">
      <c r="B451" s="24" t="str">
        <f t="shared" si="279"/>
        <v>Retire TY and GR3</v>
      </c>
      <c r="C451" s="23">
        <f t="shared" si="280"/>
        <v>25646.834511395627</v>
      </c>
      <c r="D451" s="23">
        <f t="shared" ref="D451:BO454" si="281">SUM(D31,D325,D367,D409)</f>
        <v>1141680.6381781267</v>
      </c>
      <c r="E451" s="23">
        <f t="shared" si="281"/>
        <v>1222165.5880611686</v>
      </c>
      <c r="F451" s="23">
        <f t="shared" si="281"/>
        <v>1264101.3407854207</v>
      </c>
      <c r="G451" s="23">
        <f t="shared" si="281"/>
        <v>1357508.6004086039</v>
      </c>
      <c r="H451" s="23">
        <f t="shared" si="281"/>
        <v>1453156.0821435081</v>
      </c>
      <c r="I451" s="23">
        <f t="shared" si="281"/>
        <v>1556993.9079797564</v>
      </c>
      <c r="J451" s="23">
        <f t="shared" si="281"/>
        <v>1585357.4367248856</v>
      </c>
      <c r="K451" s="23">
        <f t="shared" si="281"/>
        <v>1673792.1018449175</v>
      </c>
      <c r="L451" s="23">
        <f t="shared" si="281"/>
        <v>1790288.2830673498</v>
      </c>
      <c r="M451" s="23">
        <f t="shared" si="281"/>
        <v>1829409.0699142308</v>
      </c>
      <c r="N451" s="23">
        <f t="shared" si="281"/>
        <v>1912301.5324980495</v>
      </c>
      <c r="O451" s="23">
        <f t="shared" si="281"/>
        <v>2031546.8271480105</v>
      </c>
      <c r="P451" s="23">
        <f t="shared" si="281"/>
        <v>2081572.0816909706</v>
      </c>
      <c r="Q451" s="23">
        <f t="shared" si="281"/>
        <v>2136151.3773247902</v>
      </c>
      <c r="R451" s="23">
        <f t="shared" si="281"/>
        <v>2184394.4388712859</v>
      </c>
      <c r="S451" s="23">
        <f t="shared" si="281"/>
        <v>2296907.2356487112</v>
      </c>
      <c r="T451" s="23">
        <f t="shared" si="281"/>
        <v>2298203.482361686</v>
      </c>
      <c r="U451" s="23">
        <f t="shared" si="281"/>
        <v>2393223.5400089198</v>
      </c>
      <c r="V451" s="23">
        <f t="shared" si="281"/>
        <v>2439954.8168090982</v>
      </c>
      <c r="W451" s="23">
        <f t="shared" si="281"/>
        <v>2559321.9691452794</v>
      </c>
      <c r="X451" s="23">
        <f t="shared" si="281"/>
        <v>2596627.1025281856</v>
      </c>
      <c r="Y451" s="23">
        <f t="shared" si="281"/>
        <v>2659258.7725787489</v>
      </c>
      <c r="Z451" s="23">
        <f t="shared" si="281"/>
        <v>2728829.086030324</v>
      </c>
      <c r="AA451" s="23">
        <f t="shared" si="281"/>
        <v>2771658.7017509309</v>
      </c>
      <c r="AB451" s="23">
        <f t="shared" si="281"/>
        <v>2860130.4317859495</v>
      </c>
      <c r="AC451" s="23">
        <f t="shared" si="281"/>
        <v>2919577.0424216683</v>
      </c>
      <c r="AD451" s="23">
        <f t="shared" si="281"/>
        <v>2986335.155270102</v>
      </c>
      <c r="AE451" s="23">
        <f t="shared" si="281"/>
        <v>3122683.1483755037</v>
      </c>
      <c r="AF451" s="23">
        <f t="shared" si="281"/>
        <v>3146787.5573430136</v>
      </c>
      <c r="AG451" s="23">
        <f t="shared" si="281"/>
        <v>3272548.876489874</v>
      </c>
      <c r="AH451" s="23">
        <f t="shared" si="281"/>
        <v>0</v>
      </c>
      <c r="AI451" s="23">
        <f t="shared" si="281"/>
        <v>0</v>
      </c>
      <c r="AJ451" s="23">
        <f t="shared" si="281"/>
        <v>0</v>
      </c>
      <c r="AK451" s="23">
        <f t="shared" si="281"/>
        <v>0</v>
      </c>
      <c r="AL451" s="23">
        <f t="shared" si="281"/>
        <v>0</v>
      </c>
      <c r="AM451" s="23">
        <f t="shared" si="281"/>
        <v>0</v>
      </c>
      <c r="AN451" s="23">
        <f t="shared" si="281"/>
        <v>0</v>
      </c>
      <c r="AO451" s="23">
        <f t="shared" si="281"/>
        <v>0</v>
      </c>
      <c r="AP451" s="23">
        <f t="shared" si="281"/>
        <v>0</v>
      </c>
      <c r="AQ451" s="23">
        <f t="shared" si="281"/>
        <v>0</v>
      </c>
      <c r="AR451" s="23">
        <f t="shared" si="281"/>
        <v>0</v>
      </c>
      <c r="AS451" s="23">
        <f t="shared" si="281"/>
        <v>0</v>
      </c>
      <c r="AT451" s="23">
        <f t="shared" si="281"/>
        <v>0</v>
      </c>
      <c r="AU451" s="23">
        <f t="shared" si="281"/>
        <v>0</v>
      </c>
      <c r="AV451" s="23">
        <f t="shared" si="281"/>
        <v>0</v>
      </c>
      <c r="AW451" s="23">
        <f t="shared" si="281"/>
        <v>0</v>
      </c>
      <c r="AX451" s="23">
        <f t="shared" si="281"/>
        <v>0</v>
      </c>
      <c r="AY451" s="23">
        <f t="shared" si="281"/>
        <v>0</v>
      </c>
      <c r="AZ451" s="23">
        <f t="shared" si="281"/>
        <v>0</v>
      </c>
      <c r="BA451" s="23">
        <f t="shared" si="281"/>
        <v>0</v>
      </c>
      <c r="BB451" s="23">
        <f t="shared" si="281"/>
        <v>0</v>
      </c>
      <c r="BC451" s="23">
        <f t="shared" si="281"/>
        <v>0</v>
      </c>
      <c r="BD451" s="23">
        <f t="shared" si="281"/>
        <v>0</v>
      </c>
      <c r="BE451" s="23">
        <f t="shared" si="281"/>
        <v>0</v>
      </c>
      <c r="BF451" s="23">
        <f t="shared" si="281"/>
        <v>0</v>
      </c>
      <c r="BG451" s="23">
        <f t="shared" si="281"/>
        <v>0</v>
      </c>
      <c r="BH451" s="23">
        <f t="shared" si="281"/>
        <v>0</v>
      </c>
      <c r="BI451" s="23">
        <f t="shared" si="281"/>
        <v>0</v>
      </c>
      <c r="BJ451" s="23">
        <f t="shared" si="281"/>
        <v>0</v>
      </c>
      <c r="BK451" s="23">
        <f t="shared" si="281"/>
        <v>0</v>
      </c>
      <c r="BL451" s="23">
        <f t="shared" si="281"/>
        <v>0</v>
      </c>
      <c r="BM451" s="23">
        <f t="shared" si="281"/>
        <v>0</v>
      </c>
      <c r="BN451" s="23">
        <f t="shared" si="281"/>
        <v>0</v>
      </c>
      <c r="BO451" s="23">
        <f t="shared" si="281"/>
        <v>0</v>
      </c>
      <c r="BP451" s="23">
        <f t="shared" si="278"/>
        <v>0</v>
      </c>
      <c r="BQ451" s="23">
        <f t="shared" si="278"/>
        <v>0</v>
      </c>
      <c r="BR451" s="23">
        <f t="shared" si="278"/>
        <v>0</v>
      </c>
      <c r="BS451" s="23">
        <f t="shared" si="278"/>
        <v>0</v>
      </c>
    </row>
    <row r="452" spans="2:71" x14ac:dyDescent="0.3">
      <c r="B452" s="24" t="str">
        <f t="shared" si="279"/>
        <v>Retire TY GR3 and BR3</v>
      </c>
      <c r="C452" s="23">
        <f t="shared" si="280"/>
        <v>26127.338729223553</v>
      </c>
      <c r="D452" s="23">
        <f t="shared" si="281"/>
        <v>1141680.6381781267</v>
      </c>
      <c r="E452" s="23">
        <f t="shared" si="281"/>
        <v>1222165.5880611686</v>
      </c>
      <c r="F452" s="23">
        <f t="shared" si="281"/>
        <v>1264101.0987854209</v>
      </c>
      <c r="G452" s="23">
        <f t="shared" si="281"/>
        <v>1357509.2004086038</v>
      </c>
      <c r="H452" s="23">
        <f t="shared" si="281"/>
        <v>1447836.3626013864</v>
      </c>
      <c r="I452" s="23">
        <f t="shared" si="281"/>
        <v>1569387.7748294503</v>
      </c>
      <c r="J452" s="23">
        <f t="shared" si="281"/>
        <v>1606657.4975115731</v>
      </c>
      <c r="K452" s="23">
        <f t="shared" si="281"/>
        <v>1699514.244647339</v>
      </c>
      <c r="L452" s="23">
        <f t="shared" si="281"/>
        <v>1829349.9707258197</v>
      </c>
      <c r="M452" s="23">
        <f t="shared" si="281"/>
        <v>1852609.06732587</v>
      </c>
      <c r="N452" s="23">
        <f t="shared" si="281"/>
        <v>1936245.5638579216</v>
      </c>
      <c r="O452" s="23">
        <f t="shared" si="281"/>
        <v>2059114.8731350799</v>
      </c>
      <c r="P452" s="23">
        <f t="shared" si="281"/>
        <v>2113936.3765977812</v>
      </c>
      <c r="Q452" s="23">
        <f t="shared" si="281"/>
        <v>2170054.9061297369</v>
      </c>
      <c r="R452" s="23">
        <f t="shared" si="281"/>
        <v>2289648.6342523317</v>
      </c>
      <c r="S452" s="23">
        <f t="shared" si="281"/>
        <v>2373236.0749373785</v>
      </c>
      <c r="T452" s="23">
        <f t="shared" si="281"/>
        <v>2363250.9844361264</v>
      </c>
      <c r="U452" s="23">
        <f t="shared" si="281"/>
        <v>2458744.1621248489</v>
      </c>
      <c r="V452" s="23">
        <f t="shared" si="281"/>
        <v>2507142.0513673457</v>
      </c>
      <c r="W452" s="23">
        <f t="shared" si="281"/>
        <v>2623833.7403946924</v>
      </c>
      <c r="X452" s="23">
        <f t="shared" si="281"/>
        <v>2686689.9632025864</v>
      </c>
      <c r="Y452" s="23">
        <f t="shared" si="281"/>
        <v>2756749.0004666378</v>
      </c>
      <c r="Z452" s="23">
        <f t="shared" si="281"/>
        <v>2807916.7804759708</v>
      </c>
      <c r="AA452" s="23">
        <f t="shared" si="281"/>
        <v>2860444.9800854903</v>
      </c>
      <c r="AB452" s="23">
        <f t="shared" si="281"/>
        <v>2954788.7256872002</v>
      </c>
      <c r="AC452" s="23">
        <f t="shared" si="281"/>
        <v>3016553.0942009441</v>
      </c>
      <c r="AD452" s="23">
        <f t="shared" si="281"/>
        <v>3090525.414084963</v>
      </c>
      <c r="AE452" s="23">
        <f t="shared" si="281"/>
        <v>3230602.766366662</v>
      </c>
      <c r="AF452" s="23">
        <f t="shared" si="281"/>
        <v>3259989.9856939954</v>
      </c>
      <c r="AG452" s="23">
        <f t="shared" si="281"/>
        <v>3364443.8614078755</v>
      </c>
      <c r="AH452" s="23">
        <f t="shared" si="281"/>
        <v>0</v>
      </c>
      <c r="AI452" s="23">
        <f t="shared" si="281"/>
        <v>0</v>
      </c>
      <c r="AJ452" s="23">
        <f t="shared" si="281"/>
        <v>0</v>
      </c>
      <c r="AK452" s="23">
        <f t="shared" si="281"/>
        <v>0</v>
      </c>
      <c r="AL452" s="23">
        <f t="shared" si="281"/>
        <v>0</v>
      </c>
      <c r="AM452" s="23">
        <f t="shared" si="281"/>
        <v>0</v>
      </c>
      <c r="AN452" s="23">
        <f t="shared" si="281"/>
        <v>0</v>
      </c>
      <c r="AO452" s="23">
        <f t="shared" si="281"/>
        <v>0</v>
      </c>
      <c r="AP452" s="23">
        <f t="shared" si="281"/>
        <v>0</v>
      </c>
      <c r="AQ452" s="23">
        <f t="shared" si="281"/>
        <v>0</v>
      </c>
      <c r="AR452" s="23">
        <f t="shared" si="281"/>
        <v>0</v>
      </c>
      <c r="AS452" s="23">
        <f t="shared" si="281"/>
        <v>0</v>
      </c>
      <c r="AT452" s="23">
        <f t="shared" si="281"/>
        <v>0</v>
      </c>
      <c r="AU452" s="23">
        <f t="shared" si="281"/>
        <v>0</v>
      </c>
      <c r="AV452" s="23">
        <f t="shared" si="281"/>
        <v>0</v>
      </c>
      <c r="AW452" s="23">
        <f t="shared" si="281"/>
        <v>0</v>
      </c>
      <c r="AX452" s="23">
        <f t="shared" si="281"/>
        <v>0</v>
      </c>
      <c r="AY452" s="23">
        <f t="shared" si="281"/>
        <v>0</v>
      </c>
      <c r="AZ452" s="23">
        <f t="shared" si="281"/>
        <v>0</v>
      </c>
      <c r="BA452" s="23">
        <f t="shared" si="281"/>
        <v>0</v>
      </c>
      <c r="BB452" s="23">
        <f t="shared" si="281"/>
        <v>0</v>
      </c>
      <c r="BC452" s="23">
        <f t="shared" si="281"/>
        <v>0</v>
      </c>
      <c r="BD452" s="23">
        <f t="shared" si="281"/>
        <v>0</v>
      </c>
      <c r="BE452" s="23">
        <f t="shared" si="281"/>
        <v>0</v>
      </c>
      <c r="BF452" s="23">
        <f t="shared" si="281"/>
        <v>0</v>
      </c>
      <c r="BG452" s="23">
        <f t="shared" si="281"/>
        <v>0</v>
      </c>
      <c r="BH452" s="23">
        <f t="shared" si="281"/>
        <v>0</v>
      </c>
      <c r="BI452" s="23">
        <f t="shared" si="281"/>
        <v>0</v>
      </c>
      <c r="BJ452" s="23">
        <f t="shared" si="281"/>
        <v>0</v>
      </c>
      <c r="BK452" s="23">
        <f t="shared" si="281"/>
        <v>0</v>
      </c>
      <c r="BL452" s="23">
        <f t="shared" si="281"/>
        <v>0</v>
      </c>
      <c r="BM452" s="23">
        <f t="shared" si="281"/>
        <v>0</v>
      </c>
      <c r="BN452" s="23">
        <f t="shared" si="281"/>
        <v>0</v>
      </c>
      <c r="BO452" s="23">
        <f t="shared" si="281"/>
        <v>0</v>
      </c>
      <c r="BP452" s="23">
        <f t="shared" si="278"/>
        <v>0</v>
      </c>
      <c r="BQ452" s="23">
        <f t="shared" si="278"/>
        <v>0</v>
      </c>
      <c r="BR452" s="23">
        <f t="shared" si="278"/>
        <v>0</v>
      </c>
      <c r="BS452" s="23">
        <f t="shared" si="278"/>
        <v>0</v>
      </c>
    </row>
    <row r="453" spans="2:71" x14ac:dyDescent="0.3">
      <c r="B453" s="24" t="str">
        <f t="shared" si="279"/>
        <v>Retire TY GR3 and CR4</v>
      </c>
      <c r="C453" s="23">
        <f t="shared" si="280"/>
        <v>25807.642580049229</v>
      </c>
      <c r="D453" s="23">
        <f t="shared" si="281"/>
        <v>1141680.6381781267</v>
      </c>
      <c r="E453" s="23">
        <f t="shared" si="281"/>
        <v>1222165.5880611686</v>
      </c>
      <c r="F453" s="23">
        <f t="shared" si="281"/>
        <v>1264101.0987854209</v>
      </c>
      <c r="G453" s="23">
        <f t="shared" si="281"/>
        <v>1357144.2004086038</v>
      </c>
      <c r="H453" s="23">
        <f t="shared" si="281"/>
        <v>1452762.922143508</v>
      </c>
      <c r="I453" s="23">
        <f t="shared" si="281"/>
        <v>1552053.0025535391</v>
      </c>
      <c r="J453" s="23">
        <f t="shared" si="281"/>
        <v>1578427.329790144</v>
      </c>
      <c r="K453" s="23">
        <f t="shared" si="281"/>
        <v>1665804.5035714807</v>
      </c>
      <c r="L453" s="23">
        <f t="shared" si="281"/>
        <v>1780876.2808284448</v>
      </c>
      <c r="M453" s="23">
        <f t="shared" si="281"/>
        <v>1853513.1556305473</v>
      </c>
      <c r="N453" s="23">
        <f t="shared" si="281"/>
        <v>1980170.0599286924</v>
      </c>
      <c r="O453" s="23">
        <f t="shared" si="281"/>
        <v>2053551.2091272664</v>
      </c>
      <c r="P453" s="23">
        <f t="shared" si="281"/>
        <v>2079975.9873098116</v>
      </c>
      <c r="Q453" s="23">
        <f t="shared" si="281"/>
        <v>2132066.3290560078</v>
      </c>
      <c r="R453" s="23">
        <f t="shared" si="281"/>
        <v>2240448.6096371277</v>
      </c>
      <c r="S453" s="23">
        <f t="shared" si="281"/>
        <v>2385231.9458298706</v>
      </c>
      <c r="T453" s="23">
        <f t="shared" si="281"/>
        <v>2310390.096746468</v>
      </c>
      <c r="U453" s="23">
        <f t="shared" si="281"/>
        <v>2407445.3646813976</v>
      </c>
      <c r="V453" s="23">
        <f t="shared" si="281"/>
        <v>2451247.2959750253</v>
      </c>
      <c r="W453" s="23">
        <f t="shared" si="281"/>
        <v>2565965.2818945255</v>
      </c>
      <c r="X453" s="23">
        <f t="shared" si="281"/>
        <v>2624562.0595324165</v>
      </c>
      <c r="Y453" s="23">
        <f t="shared" si="281"/>
        <v>2665921.8127230643</v>
      </c>
      <c r="Z453" s="23">
        <f t="shared" si="281"/>
        <v>2789110.5729775261</v>
      </c>
      <c r="AA453" s="23">
        <f t="shared" si="281"/>
        <v>2806157.6204370763</v>
      </c>
      <c r="AB453" s="23">
        <f t="shared" si="281"/>
        <v>2884663.2848458183</v>
      </c>
      <c r="AC453" s="23">
        <f t="shared" si="281"/>
        <v>2938551.1465427345</v>
      </c>
      <c r="AD453" s="23">
        <f t="shared" si="281"/>
        <v>3005007.2374735894</v>
      </c>
      <c r="AE453" s="23">
        <f t="shared" si="281"/>
        <v>3136689.8422230608</v>
      </c>
      <c r="AF453" s="23">
        <f t="shared" si="281"/>
        <v>3154914.7990675224</v>
      </c>
      <c r="AG453" s="23">
        <f t="shared" si="281"/>
        <v>3306549.0010488727</v>
      </c>
      <c r="AH453" s="23">
        <f t="shared" si="281"/>
        <v>0</v>
      </c>
      <c r="AI453" s="23">
        <f t="shared" si="281"/>
        <v>0</v>
      </c>
      <c r="AJ453" s="23">
        <f t="shared" si="281"/>
        <v>0</v>
      </c>
      <c r="AK453" s="23">
        <f t="shared" si="281"/>
        <v>0</v>
      </c>
      <c r="AL453" s="23">
        <f t="shared" si="281"/>
        <v>0</v>
      </c>
      <c r="AM453" s="23">
        <f t="shared" si="281"/>
        <v>0</v>
      </c>
      <c r="AN453" s="23">
        <f t="shared" si="281"/>
        <v>0</v>
      </c>
      <c r="AO453" s="23">
        <f t="shared" si="281"/>
        <v>0</v>
      </c>
      <c r="AP453" s="23">
        <f t="shared" si="281"/>
        <v>0</v>
      </c>
      <c r="AQ453" s="23">
        <f t="shared" si="281"/>
        <v>0</v>
      </c>
      <c r="AR453" s="23">
        <f t="shared" si="281"/>
        <v>0</v>
      </c>
      <c r="AS453" s="23">
        <f t="shared" si="281"/>
        <v>0</v>
      </c>
      <c r="AT453" s="23">
        <f t="shared" si="281"/>
        <v>0</v>
      </c>
      <c r="AU453" s="23">
        <f t="shared" si="281"/>
        <v>0</v>
      </c>
      <c r="AV453" s="23">
        <f t="shared" si="281"/>
        <v>0</v>
      </c>
      <c r="AW453" s="23">
        <f t="shared" si="281"/>
        <v>0</v>
      </c>
      <c r="AX453" s="23">
        <f t="shared" si="281"/>
        <v>0</v>
      </c>
      <c r="AY453" s="23">
        <f t="shared" si="281"/>
        <v>0</v>
      </c>
      <c r="AZ453" s="23">
        <f t="shared" si="281"/>
        <v>0</v>
      </c>
      <c r="BA453" s="23">
        <f t="shared" si="281"/>
        <v>0</v>
      </c>
      <c r="BB453" s="23">
        <f t="shared" si="281"/>
        <v>0</v>
      </c>
      <c r="BC453" s="23">
        <f t="shared" si="281"/>
        <v>0</v>
      </c>
      <c r="BD453" s="23">
        <f t="shared" si="281"/>
        <v>0</v>
      </c>
      <c r="BE453" s="23">
        <f t="shared" si="281"/>
        <v>0</v>
      </c>
      <c r="BF453" s="23">
        <f t="shared" si="281"/>
        <v>0</v>
      </c>
      <c r="BG453" s="23">
        <f t="shared" si="281"/>
        <v>0</v>
      </c>
      <c r="BH453" s="23">
        <f t="shared" si="281"/>
        <v>0</v>
      </c>
      <c r="BI453" s="23">
        <f t="shared" si="281"/>
        <v>0</v>
      </c>
      <c r="BJ453" s="23">
        <f t="shared" si="281"/>
        <v>0</v>
      </c>
      <c r="BK453" s="23">
        <f t="shared" si="281"/>
        <v>0</v>
      </c>
      <c r="BL453" s="23">
        <f t="shared" si="281"/>
        <v>0</v>
      </c>
      <c r="BM453" s="23">
        <f t="shared" si="281"/>
        <v>0</v>
      </c>
      <c r="BN453" s="23">
        <f t="shared" si="281"/>
        <v>0</v>
      </c>
      <c r="BO453" s="23">
        <f t="shared" si="281"/>
        <v>0</v>
      </c>
      <c r="BP453" s="23">
        <f t="shared" si="278"/>
        <v>0</v>
      </c>
      <c r="BQ453" s="23">
        <f t="shared" si="278"/>
        <v>0</v>
      </c>
      <c r="BR453" s="23">
        <f t="shared" si="278"/>
        <v>0</v>
      </c>
      <c r="BS453" s="23">
        <f t="shared" si="278"/>
        <v>0</v>
      </c>
    </row>
    <row r="454" spans="2:71" x14ac:dyDescent="0.3">
      <c r="B454" s="24" t="str">
        <f t="shared" si="279"/>
        <v>Retire TY GR3 CR4 and CR6</v>
      </c>
      <c r="C454" s="23">
        <f t="shared" si="280"/>
        <v>26086.52821481512</v>
      </c>
      <c r="D454" s="23">
        <f t="shared" si="281"/>
        <v>1141680.6381781267</v>
      </c>
      <c r="E454" s="23">
        <f t="shared" si="281"/>
        <v>1222165.5880611686</v>
      </c>
      <c r="F454" s="23">
        <f t="shared" si="281"/>
        <v>1264101.0987854209</v>
      </c>
      <c r="G454" s="23">
        <f t="shared" si="281"/>
        <v>1358695.2004086038</v>
      </c>
      <c r="H454" s="23">
        <f t="shared" si="281"/>
        <v>1454998.922143508</v>
      </c>
      <c r="I454" s="23">
        <f t="shared" si="281"/>
        <v>1567692.8844020325</v>
      </c>
      <c r="J454" s="23">
        <f t="shared" si="281"/>
        <v>1598112.4092756072</v>
      </c>
      <c r="K454" s="23">
        <f t="shared" si="281"/>
        <v>1695911.7746466533</v>
      </c>
      <c r="L454" s="23">
        <f t="shared" si="281"/>
        <v>1830529.8113251205</v>
      </c>
      <c r="M454" s="23">
        <f t="shared" si="281"/>
        <v>1849827.7847371569</v>
      </c>
      <c r="N454" s="23">
        <f t="shared" si="281"/>
        <v>1928050.5956174342</v>
      </c>
      <c r="O454" s="23">
        <f t="shared" si="281"/>
        <v>2054380.5255297828</v>
      </c>
      <c r="P454" s="23">
        <f t="shared" si="281"/>
        <v>2105539.8220403781</v>
      </c>
      <c r="Q454" s="23">
        <f t="shared" si="281"/>
        <v>2157506.1804811857</v>
      </c>
      <c r="R454" s="23">
        <f t="shared" si="281"/>
        <v>2282105.6340908101</v>
      </c>
      <c r="S454" s="23">
        <f t="shared" si="281"/>
        <v>2409198.5547726261</v>
      </c>
      <c r="T454" s="23">
        <f t="shared" si="281"/>
        <v>2357173.5538680786</v>
      </c>
      <c r="U454" s="23">
        <f t="shared" si="281"/>
        <v>2453195.2829454402</v>
      </c>
      <c r="V454" s="23">
        <f t="shared" si="281"/>
        <v>2503801.0346043492</v>
      </c>
      <c r="W454" s="23">
        <f t="shared" si="281"/>
        <v>2612348.743296436</v>
      </c>
      <c r="X454" s="23">
        <f t="shared" si="281"/>
        <v>2664697.9861623645</v>
      </c>
      <c r="Y454" s="23">
        <f t="shared" si="281"/>
        <v>2743906.8838856118</v>
      </c>
      <c r="Z454" s="23">
        <f t="shared" si="281"/>
        <v>2808079.2015633238</v>
      </c>
      <c r="AA454" s="23">
        <f t="shared" si="281"/>
        <v>2851768.4495945908</v>
      </c>
      <c r="AB454" s="23">
        <f t="shared" si="281"/>
        <v>2945028.584586482</v>
      </c>
      <c r="AC454" s="23">
        <f t="shared" si="281"/>
        <v>3011148.6102782125</v>
      </c>
      <c r="AD454" s="23">
        <f t="shared" si="281"/>
        <v>3076680.4784837761</v>
      </c>
      <c r="AE454" s="23">
        <f t="shared" si="281"/>
        <v>3202778.9900534516</v>
      </c>
      <c r="AF454" s="23">
        <f t="shared" si="281"/>
        <v>3243646.2958545214</v>
      </c>
      <c r="AG454" s="23">
        <f t="shared" si="281"/>
        <v>3370068.5977716111</v>
      </c>
      <c r="AH454" s="23">
        <f t="shared" si="281"/>
        <v>0</v>
      </c>
      <c r="AI454" s="23">
        <f t="shared" si="281"/>
        <v>0</v>
      </c>
      <c r="AJ454" s="23">
        <f t="shared" si="281"/>
        <v>0</v>
      </c>
      <c r="AK454" s="23">
        <f t="shared" si="281"/>
        <v>0</v>
      </c>
      <c r="AL454" s="23">
        <f t="shared" si="281"/>
        <v>0</v>
      </c>
      <c r="AM454" s="23">
        <f t="shared" si="281"/>
        <v>0</v>
      </c>
      <c r="AN454" s="23">
        <f t="shared" si="281"/>
        <v>0</v>
      </c>
      <c r="AO454" s="23">
        <f t="shared" si="281"/>
        <v>0</v>
      </c>
      <c r="AP454" s="23">
        <f t="shared" si="281"/>
        <v>0</v>
      </c>
      <c r="AQ454" s="23">
        <f t="shared" si="281"/>
        <v>0</v>
      </c>
      <c r="AR454" s="23">
        <f t="shared" si="281"/>
        <v>0</v>
      </c>
      <c r="AS454" s="23">
        <f t="shared" si="281"/>
        <v>0</v>
      </c>
      <c r="AT454" s="23">
        <f t="shared" si="281"/>
        <v>0</v>
      </c>
      <c r="AU454" s="23">
        <f t="shared" si="281"/>
        <v>0</v>
      </c>
      <c r="AV454" s="23">
        <f t="shared" si="281"/>
        <v>0</v>
      </c>
      <c r="AW454" s="23">
        <f t="shared" si="281"/>
        <v>0</v>
      </c>
      <c r="AX454" s="23">
        <f t="shared" si="281"/>
        <v>0</v>
      </c>
      <c r="AY454" s="23">
        <f t="shared" si="281"/>
        <v>0</v>
      </c>
      <c r="AZ454" s="23">
        <f t="shared" si="281"/>
        <v>0</v>
      </c>
      <c r="BA454" s="23">
        <f t="shared" si="281"/>
        <v>0</v>
      </c>
      <c r="BB454" s="23">
        <f t="shared" si="281"/>
        <v>0</v>
      </c>
      <c r="BC454" s="23">
        <f t="shared" si="281"/>
        <v>0</v>
      </c>
      <c r="BD454" s="23">
        <f t="shared" si="281"/>
        <v>0</v>
      </c>
      <c r="BE454" s="23">
        <f t="shared" si="281"/>
        <v>0</v>
      </c>
      <c r="BF454" s="23">
        <f t="shared" si="281"/>
        <v>0</v>
      </c>
      <c r="BG454" s="23">
        <f t="shared" si="281"/>
        <v>0</v>
      </c>
      <c r="BH454" s="23">
        <f t="shared" si="281"/>
        <v>0</v>
      </c>
      <c r="BI454" s="23">
        <f t="shared" si="281"/>
        <v>0</v>
      </c>
      <c r="BJ454" s="23">
        <f t="shared" si="281"/>
        <v>0</v>
      </c>
      <c r="BK454" s="23">
        <f t="shared" si="281"/>
        <v>0</v>
      </c>
      <c r="BL454" s="23">
        <f t="shared" si="281"/>
        <v>0</v>
      </c>
      <c r="BM454" s="23">
        <f t="shared" si="281"/>
        <v>0</v>
      </c>
      <c r="BN454" s="23">
        <f t="shared" si="281"/>
        <v>0</v>
      </c>
      <c r="BO454" s="23">
        <f t="shared" ref="BO454:BS457" si="282">SUM(BO34,BO328,BO370,BO412)</f>
        <v>0</v>
      </c>
      <c r="BP454" s="23">
        <f t="shared" si="282"/>
        <v>0</v>
      </c>
      <c r="BQ454" s="23">
        <f t="shared" si="282"/>
        <v>0</v>
      </c>
      <c r="BR454" s="23">
        <f t="shared" si="282"/>
        <v>0</v>
      </c>
      <c r="BS454" s="23">
        <f t="shared" si="282"/>
        <v>0</v>
      </c>
    </row>
    <row r="455" spans="2:71" x14ac:dyDescent="0.3">
      <c r="B455" s="24" t="str">
        <f t="shared" si="279"/>
        <v>Retire TY GR3 CR4 CR6 and BR1-2</v>
      </c>
      <c r="C455" s="23">
        <f t="shared" si="280"/>
        <v>26365.147061795047</v>
      </c>
      <c r="D455" s="23">
        <f t="shared" ref="D455:BO458" si="283">SUM(D35,D329,D371,D413)</f>
        <v>1141680.6381781267</v>
      </c>
      <c r="E455" s="23">
        <f t="shared" si="283"/>
        <v>1222165.5880611686</v>
      </c>
      <c r="F455" s="23">
        <f t="shared" si="283"/>
        <v>1264101.0987854209</v>
      </c>
      <c r="G455" s="23">
        <f t="shared" si="283"/>
        <v>1353620.9707708757</v>
      </c>
      <c r="H455" s="23">
        <f t="shared" si="283"/>
        <v>1447920.5759130258</v>
      </c>
      <c r="I455" s="23">
        <f t="shared" si="283"/>
        <v>1601965.1727719787</v>
      </c>
      <c r="J455" s="23">
        <f t="shared" si="283"/>
        <v>1642565.2914129521</v>
      </c>
      <c r="K455" s="23">
        <f t="shared" si="283"/>
        <v>1699047.9284267453</v>
      </c>
      <c r="L455" s="23">
        <f t="shared" si="283"/>
        <v>1784156.9061808144</v>
      </c>
      <c r="M455" s="23">
        <f t="shared" si="283"/>
        <v>1852055.3794899646</v>
      </c>
      <c r="N455" s="23">
        <f t="shared" si="283"/>
        <v>1957168.5362652978</v>
      </c>
      <c r="O455" s="23">
        <f t="shared" si="283"/>
        <v>2097600.4429906039</v>
      </c>
      <c r="P455" s="23">
        <f t="shared" si="283"/>
        <v>2163189.5298504159</v>
      </c>
      <c r="Q455" s="23">
        <f t="shared" si="283"/>
        <v>2172765.7724474245</v>
      </c>
      <c r="R455" s="23">
        <f t="shared" si="283"/>
        <v>2266251.3818963724</v>
      </c>
      <c r="S455" s="23">
        <f t="shared" si="283"/>
        <v>2409276.2055343003</v>
      </c>
      <c r="T455" s="23">
        <f t="shared" si="283"/>
        <v>2412796.727644986</v>
      </c>
      <c r="U455" s="23">
        <f t="shared" si="283"/>
        <v>2516380.0701978859</v>
      </c>
      <c r="V455" s="23">
        <f t="shared" si="283"/>
        <v>2576239.8936018436</v>
      </c>
      <c r="W455" s="23">
        <f t="shared" si="283"/>
        <v>2705526.2974738805</v>
      </c>
      <c r="X455" s="23">
        <f t="shared" si="283"/>
        <v>2684552.1214233576</v>
      </c>
      <c r="Y455" s="23">
        <f t="shared" si="283"/>
        <v>2739030.5458518253</v>
      </c>
      <c r="Z455" s="23">
        <f t="shared" si="283"/>
        <v>2858477.5927688614</v>
      </c>
      <c r="AA455" s="23">
        <f t="shared" si="283"/>
        <v>2915491.526624239</v>
      </c>
      <c r="AB455" s="23">
        <f t="shared" si="283"/>
        <v>3015548.9551567235</v>
      </c>
      <c r="AC455" s="23">
        <f t="shared" si="283"/>
        <v>3098075.4302598583</v>
      </c>
      <c r="AD455" s="23">
        <f t="shared" si="283"/>
        <v>3141685.5488650552</v>
      </c>
      <c r="AE455" s="23">
        <f t="shared" si="283"/>
        <v>3275883.5538423564</v>
      </c>
      <c r="AF455" s="23">
        <f t="shared" si="283"/>
        <v>3287725.9349192036</v>
      </c>
      <c r="AG455" s="23">
        <f t="shared" si="283"/>
        <v>3436487.1296175877</v>
      </c>
      <c r="AH455" s="23">
        <f t="shared" si="283"/>
        <v>0</v>
      </c>
      <c r="AI455" s="23">
        <f t="shared" si="283"/>
        <v>0</v>
      </c>
      <c r="AJ455" s="23">
        <f t="shared" si="283"/>
        <v>0</v>
      </c>
      <c r="AK455" s="23">
        <f t="shared" si="283"/>
        <v>0</v>
      </c>
      <c r="AL455" s="23">
        <f t="shared" si="283"/>
        <v>0</v>
      </c>
      <c r="AM455" s="23">
        <f t="shared" si="283"/>
        <v>0</v>
      </c>
      <c r="AN455" s="23">
        <f t="shared" si="283"/>
        <v>0</v>
      </c>
      <c r="AO455" s="23">
        <f t="shared" si="283"/>
        <v>0</v>
      </c>
      <c r="AP455" s="23">
        <f t="shared" si="283"/>
        <v>0</v>
      </c>
      <c r="AQ455" s="23">
        <f t="shared" si="283"/>
        <v>0</v>
      </c>
      <c r="AR455" s="23">
        <f t="shared" si="283"/>
        <v>0</v>
      </c>
      <c r="AS455" s="23">
        <f t="shared" si="283"/>
        <v>0</v>
      </c>
      <c r="AT455" s="23">
        <f t="shared" si="283"/>
        <v>0</v>
      </c>
      <c r="AU455" s="23">
        <f t="shared" si="283"/>
        <v>0</v>
      </c>
      <c r="AV455" s="23">
        <f t="shared" si="283"/>
        <v>0</v>
      </c>
      <c r="AW455" s="23">
        <f t="shared" si="283"/>
        <v>0</v>
      </c>
      <c r="AX455" s="23">
        <f t="shared" si="283"/>
        <v>0</v>
      </c>
      <c r="AY455" s="23">
        <f t="shared" si="283"/>
        <v>0</v>
      </c>
      <c r="AZ455" s="23">
        <f t="shared" si="283"/>
        <v>0</v>
      </c>
      <c r="BA455" s="23">
        <f t="shared" si="283"/>
        <v>0</v>
      </c>
      <c r="BB455" s="23">
        <f t="shared" si="283"/>
        <v>0</v>
      </c>
      <c r="BC455" s="23">
        <f t="shared" si="283"/>
        <v>0</v>
      </c>
      <c r="BD455" s="23">
        <f t="shared" si="283"/>
        <v>0</v>
      </c>
      <c r="BE455" s="23">
        <f t="shared" si="283"/>
        <v>0</v>
      </c>
      <c r="BF455" s="23">
        <f t="shared" si="283"/>
        <v>0</v>
      </c>
      <c r="BG455" s="23">
        <f t="shared" si="283"/>
        <v>0</v>
      </c>
      <c r="BH455" s="23">
        <f t="shared" si="283"/>
        <v>0</v>
      </c>
      <c r="BI455" s="23">
        <f t="shared" si="283"/>
        <v>0</v>
      </c>
      <c r="BJ455" s="23">
        <f t="shared" si="283"/>
        <v>0</v>
      </c>
      <c r="BK455" s="23">
        <f t="shared" si="283"/>
        <v>0</v>
      </c>
      <c r="BL455" s="23">
        <f t="shared" si="283"/>
        <v>0</v>
      </c>
      <c r="BM455" s="23">
        <f t="shared" si="283"/>
        <v>0</v>
      </c>
      <c r="BN455" s="23">
        <f t="shared" si="283"/>
        <v>0</v>
      </c>
      <c r="BO455" s="23">
        <f t="shared" si="283"/>
        <v>0</v>
      </c>
      <c r="BP455" s="23">
        <f t="shared" si="282"/>
        <v>0</v>
      </c>
      <c r="BQ455" s="23">
        <f t="shared" si="282"/>
        <v>0</v>
      </c>
      <c r="BR455" s="23">
        <f t="shared" si="282"/>
        <v>0</v>
      </c>
      <c r="BS455" s="23">
        <f t="shared" si="282"/>
        <v>0</v>
      </c>
    </row>
    <row r="456" spans="2:71" x14ac:dyDescent="0.3">
      <c r="B456" s="24" t="str">
        <f>B435</f>
        <v>Retire TY GR3 and CR</v>
      </c>
      <c r="C456" s="23">
        <f t="shared" si="280"/>
        <v>26229.404437269324</v>
      </c>
      <c r="D456" s="23">
        <f t="shared" si="283"/>
        <v>1141680.6381781267</v>
      </c>
      <c r="E456" s="23">
        <f t="shared" si="283"/>
        <v>1222165.5880611686</v>
      </c>
      <c r="F456" s="23">
        <f t="shared" si="283"/>
        <v>1264101.0987854209</v>
      </c>
      <c r="G456" s="23">
        <f t="shared" si="283"/>
        <v>1358433.2004086038</v>
      </c>
      <c r="H456" s="23">
        <f t="shared" si="283"/>
        <v>1454729.922143508</v>
      </c>
      <c r="I456" s="23">
        <f t="shared" si="283"/>
        <v>1582750.016365879</v>
      </c>
      <c r="J456" s="23">
        <f t="shared" si="283"/>
        <v>1617076.8378787304</v>
      </c>
      <c r="K456" s="23">
        <f t="shared" si="283"/>
        <v>1725062.5518218391</v>
      </c>
      <c r="L456" s="23">
        <f t="shared" si="283"/>
        <v>1804916.74804381</v>
      </c>
      <c r="M456" s="23">
        <f t="shared" si="283"/>
        <v>1842030.2481902202</v>
      </c>
      <c r="N456" s="23">
        <f t="shared" si="283"/>
        <v>1940901.0063395589</v>
      </c>
      <c r="O456" s="23">
        <f t="shared" si="283"/>
        <v>2070162.3544663498</v>
      </c>
      <c r="P456" s="23">
        <f t="shared" si="283"/>
        <v>2136797.7875556769</v>
      </c>
      <c r="Q456" s="23">
        <f t="shared" si="283"/>
        <v>2200952.4453067905</v>
      </c>
      <c r="R456" s="23">
        <f t="shared" si="283"/>
        <v>2263295.4022129262</v>
      </c>
      <c r="S456" s="23">
        <f t="shared" si="283"/>
        <v>2381562.9682571846</v>
      </c>
      <c r="T456" s="23">
        <f t="shared" si="283"/>
        <v>2389367.0896223285</v>
      </c>
      <c r="U456" s="23">
        <f t="shared" si="283"/>
        <v>2488236.4494147748</v>
      </c>
      <c r="V456" s="23">
        <f t="shared" si="283"/>
        <v>2535911.4684030707</v>
      </c>
      <c r="W456" s="23">
        <f t="shared" si="283"/>
        <v>2667511.9057711321</v>
      </c>
      <c r="X456" s="23">
        <f t="shared" si="283"/>
        <v>2661568.3598865545</v>
      </c>
      <c r="Y456" s="23">
        <f t="shared" si="283"/>
        <v>2723955.7690842859</v>
      </c>
      <c r="Z456" s="23">
        <f t="shared" si="283"/>
        <v>2840714.6124659716</v>
      </c>
      <c r="AA456" s="23">
        <f t="shared" si="283"/>
        <v>2908440.4107152908</v>
      </c>
      <c r="AB456" s="23">
        <f t="shared" si="283"/>
        <v>3010022.7269295966</v>
      </c>
      <c r="AC456" s="23">
        <f t="shared" si="283"/>
        <v>3030919.367468189</v>
      </c>
      <c r="AD456" s="23">
        <f t="shared" si="283"/>
        <v>3095167.0828175521</v>
      </c>
      <c r="AE456" s="23">
        <f t="shared" si="283"/>
        <v>3211727.1684739036</v>
      </c>
      <c r="AF456" s="23">
        <f t="shared" si="283"/>
        <v>3251575.4658433814</v>
      </c>
      <c r="AG456" s="23">
        <f t="shared" si="283"/>
        <v>3394739.7631602492</v>
      </c>
      <c r="AH456" s="23">
        <f t="shared" si="283"/>
        <v>0</v>
      </c>
      <c r="AI456" s="23">
        <f t="shared" si="283"/>
        <v>0</v>
      </c>
      <c r="AJ456" s="23">
        <f t="shared" si="283"/>
        <v>0</v>
      </c>
      <c r="AK456" s="23">
        <f t="shared" si="283"/>
        <v>0</v>
      </c>
      <c r="AL456" s="23">
        <f t="shared" si="283"/>
        <v>0</v>
      </c>
      <c r="AM456" s="23">
        <f t="shared" si="283"/>
        <v>0</v>
      </c>
      <c r="AN456" s="23">
        <f t="shared" si="283"/>
        <v>0</v>
      </c>
      <c r="AO456" s="23">
        <f t="shared" si="283"/>
        <v>0</v>
      </c>
      <c r="AP456" s="23">
        <f t="shared" si="283"/>
        <v>0</v>
      </c>
      <c r="AQ456" s="23">
        <f t="shared" si="283"/>
        <v>0</v>
      </c>
      <c r="AR456" s="23">
        <f t="shared" si="283"/>
        <v>0</v>
      </c>
      <c r="AS456" s="23">
        <f t="shared" si="283"/>
        <v>0</v>
      </c>
      <c r="AT456" s="23">
        <f t="shared" si="283"/>
        <v>0</v>
      </c>
      <c r="AU456" s="23">
        <f t="shared" si="283"/>
        <v>0</v>
      </c>
      <c r="AV456" s="23">
        <f t="shared" si="283"/>
        <v>0</v>
      </c>
      <c r="AW456" s="23">
        <f t="shared" si="283"/>
        <v>0</v>
      </c>
      <c r="AX456" s="23">
        <f t="shared" si="283"/>
        <v>0</v>
      </c>
      <c r="AY456" s="23">
        <f t="shared" si="283"/>
        <v>0</v>
      </c>
      <c r="AZ456" s="23">
        <f t="shared" si="283"/>
        <v>0</v>
      </c>
      <c r="BA456" s="23">
        <f t="shared" si="283"/>
        <v>0</v>
      </c>
      <c r="BB456" s="23">
        <f t="shared" si="283"/>
        <v>0</v>
      </c>
      <c r="BC456" s="23">
        <f t="shared" si="283"/>
        <v>0</v>
      </c>
      <c r="BD456" s="23">
        <f t="shared" si="283"/>
        <v>0</v>
      </c>
      <c r="BE456" s="23">
        <f t="shared" si="283"/>
        <v>0</v>
      </c>
      <c r="BF456" s="23">
        <f t="shared" si="283"/>
        <v>0</v>
      </c>
      <c r="BG456" s="23">
        <f t="shared" si="283"/>
        <v>0</v>
      </c>
      <c r="BH456" s="23">
        <f t="shared" si="283"/>
        <v>0</v>
      </c>
      <c r="BI456" s="23">
        <f t="shared" si="283"/>
        <v>0</v>
      </c>
      <c r="BJ456" s="23">
        <f t="shared" si="283"/>
        <v>0</v>
      </c>
      <c r="BK456" s="23">
        <f t="shared" si="283"/>
        <v>0</v>
      </c>
      <c r="BL456" s="23">
        <f t="shared" si="283"/>
        <v>0</v>
      </c>
      <c r="BM456" s="23">
        <f t="shared" si="283"/>
        <v>0</v>
      </c>
      <c r="BN456" s="23">
        <f t="shared" si="283"/>
        <v>0</v>
      </c>
      <c r="BO456" s="23">
        <f t="shared" si="283"/>
        <v>0</v>
      </c>
      <c r="BP456" s="23">
        <f t="shared" si="282"/>
        <v>0</v>
      </c>
      <c r="BQ456" s="23">
        <f t="shared" si="282"/>
        <v>0</v>
      </c>
      <c r="BR456" s="23">
        <f t="shared" si="282"/>
        <v>0</v>
      </c>
      <c r="BS456" s="23">
        <f t="shared" si="282"/>
        <v>0</v>
      </c>
    </row>
    <row r="457" spans="2:71" x14ac:dyDescent="0.3">
      <c r="B457" s="24" t="str">
        <f t="shared" si="279"/>
        <v>Retire TY GR3 CR and GH3</v>
      </c>
      <c r="C457" s="23">
        <f t="shared" si="280"/>
        <v>27061.541874883922</v>
      </c>
      <c r="D457" s="23">
        <f t="shared" si="283"/>
        <v>1141680.8381781266</v>
      </c>
      <c r="E457" s="23">
        <f t="shared" si="283"/>
        <v>1222165.5880611686</v>
      </c>
      <c r="F457" s="23">
        <f t="shared" si="283"/>
        <v>1264101.7457854208</v>
      </c>
      <c r="G457" s="23">
        <f t="shared" si="283"/>
        <v>1358432.9904086038</v>
      </c>
      <c r="H457" s="23">
        <f t="shared" si="283"/>
        <v>1451330.4961590683</v>
      </c>
      <c r="I457" s="23">
        <f t="shared" si="283"/>
        <v>1632939.7804939966</v>
      </c>
      <c r="J457" s="23">
        <f t="shared" si="283"/>
        <v>1629215.7132894108</v>
      </c>
      <c r="K457" s="23">
        <f t="shared" si="283"/>
        <v>1744380.4107407329</v>
      </c>
      <c r="L457" s="23">
        <f t="shared" si="283"/>
        <v>1885140.5461410817</v>
      </c>
      <c r="M457" s="23">
        <f t="shared" si="283"/>
        <v>1908332.8222494372</v>
      </c>
      <c r="N457" s="23">
        <f t="shared" si="283"/>
        <v>1995266.4718799598</v>
      </c>
      <c r="O457" s="23">
        <f t="shared" si="283"/>
        <v>2130675.5033175591</v>
      </c>
      <c r="P457" s="23">
        <f t="shared" si="283"/>
        <v>2198996.5853839107</v>
      </c>
      <c r="Q457" s="23">
        <f t="shared" si="283"/>
        <v>2264177.4290915886</v>
      </c>
      <c r="R457" s="23">
        <f t="shared" si="283"/>
        <v>2423439.4776734202</v>
      </c>
      <c r="S457" s="23">
        <f t="shared" si="283"/>
        <v>2551030.9072268885</v>
      </c>
      <c r="T457" s="23">
        <f t="shared" si="283"/>
        <v>2503207.1273714262</v>
      </c>
      <c r="U457" s="23">
        <f t="shared" si="283"/>
        <v>2601685.2819188549</v>
      </c>
      <c r="V457" s="23">
        <f t="shared" si="283"/>
        <v>2652718.3495572326</v>
      </c>
      <c r="W457" s="23">
        <f t="shared" si="283"/>
        <v>2768096.144548377</v>
      </c>
      <c r="X457" s="23">
        <f t="shared" si="283"/>
        <v>2812047.6174393445</v>
      </c>
      <c r="Y457" s="23">
        <f t="shared" si="283"/>
        <v>2912187.6557881311</v>
      </c>
      <c r="Z457" s="23">
        <f t="shared" si="283"/>
        <v>2974831.6849038936</v>
      </c>
      <c r="AA457" s="23">
        <f t="shared" si="283"/>
        <v>3021723.9686019719</v>
      </c>
      <c r="AB457" s="23">
        <f t="shared" si="283"/>
        <v>3117157.2099740109</v>
      </c>
      <c r="AC457" s="23">
        <f t="shared" si="283"/>
        <v>3185741.7521734913</v>
      </c>
      <c r="AD457" s="23">
        <f t="shared" si="283"/>
        <v>3251688.5792169613</v>
      </c>
      <c r="AE457" s="23">
        <f t="shared" si="283"/>
        <v>3363110.8168013003</v>
      </c>
      <c r="AF457" s="23">
        <f t="shared" si="283"/>
        <v>3430456.2331373263</v>
      </c>
      <c r="AG457" s="23">
        <f t="shared" si="283"/>
        <v>3550390.9398000725</v>
      </c>
      <c r="AH457" s="23">
        <f t="shared" si="283"/>
        <v>0</v>
      </c>
      <c r="AI457" s="23">
        <f t="shared" si="283"/>
        <v>0</v>
      </c>
      <c r="AJ457" s="23">
        <f t="shared" si="283"/>
        <v>0</v>
      </c>
      <c r="AK457" s="23">
        <f t="shared" si="283"/>
        <v>0</v>
      </c>
      <c r="AL457" s="23">
        <f t="shared" si="283"/>
        <v>0</v>
      </c>
      <c r="AM457" s="23">
        <f t="shared" si="283"/>
        <v>0</v>
      </c>
      <c r="AN457" s="23">
        <f t="shared" si="283"/>
        <v>0</v>
      </c>
      <c r="AO457" s="23">
        <f t="shared" si="283"/>
        <v>0</v>
      </c>
      <c r="AP457" s="23">
        <f t="shared" si="283"/>
        <v>0</v>
      </c>
      <c r="AQ457" s="23">
        <f t="shared" si="283"/>
        <v>0</v>
      </c>
      <c r="AR457" s="23">
        <f t="shared" si="283"/>
        <v>0</v>
      </c>
      <c r="AS457" s="23">
        <f t="shared" si="283"/>
        <v>0</v>
      </c>
      <c r="AT457" s="23">
        <f t="shared" si="283"/>
        <v>0</v>
      </c>
      <c r="AU457" s="23">
        <f t="shared" si="283"/>
        <v>0</v>
      </c>
      <c r="AV457" s="23">
        <f t="shared" si="283"/>
        <v>0</v>
      </c>
      <c r="AW457" s="23">
        <f t="shared" si="283"/>
        <v>0</v>
      </c>
      <c r="AX457" s="23">
        <f t="shared" si="283"/>
        <v>0</v>
      </c>
      <c r="AY457" s="23">
        <f t="shared" si="283"/>
        <v>0</v>
      </c>
      <c r="AZ457" s="23">
        <f t="shared" si="283"/>
        <v>0</v>
      </c>
      <c r="BA457" s="23">
        <f t="shared" si="283"/>
        <v>0</v>
      </c>
      <c r="BB457" s="23">
        <f t="shared" si="283"/>
        <v>0</v>
      </c>
      <c r="BC457" s="23">
        <f t="shared" si="283"/>
        <v>0</v>
      </c>
      <c r="BD457" s="23">
        <f t="shared" si="283"/>
        <v>0</v>
      </c>
      <c r="BE457" s="23">
        <f t="shared" si="283"/>
        <v>0</v>
      </c>
      <c r="BF457" s="23">
        <f t="shared" si="283"/>
        <v>0</v>
      </c>
      <c r="BG457" s="23">
        <f t="shared" si="283"/>
        <v>0</v>
      </c>
      <c r="BH457" s="23">
        <f t="shared" si="283"/>
        <v>0</v>
      </c>
      <c r="BI457" s="23">
        <f t="shared" si="283"/>
        <v>0</v>
      </c>
      <c r="BJ457" s="23">
        <f t="shared" si="283"/>
        <v>0</v>
      </c>
      <c r="BK457" s="23">
        <f t="shared" si="283"/>
        <v>0</v>
      </c>
      <c r="BL457" s="23">
        <f t="shared" si="283"/>
        <v>0</v>
      </c>
      <c r="BM457" s="23">
        <f t="shared" si="283"/>
        <v>0</v>
      </c>
      <c r="BN457" s="23">
        <f t="shared" si="283"/>
        <v>0</v>
      </c>
      <c r="BO457" s="23">
        <f t="shared" si="283"/>
        <v>0</v>
      </c>
      <c r="BP457" s="23">
        <f t="shared" si="282"/>
        <v>0</v>
      </c>
      <c r="BQ457" s="23">
        <f t="shared" si="282"/>
        <v>0</v>
      </c>
      <c r="BR457" s="23">
        <f t="shared" si="282"/>
        <v>0</v>
      </c>
      <c r="BS457" s="23">
        <f t="shared" si="282"/>
        <v>0</v>
      </c>
    </row>
    <row r="458" spans="2:71" x14ac:dyDescent="0.3">
      <c r="B458" s="24" t="str">
        <f t="shared" si="279"/>
        <v>Retire TY GR3 CR and GH1</v>
      </c>
      <c r="C458" s="23">
        <f t="shared" si="280"/>
        <v>26951.484964761858</v>
      </c>
      <c r="D458" s="23">
        <f t="shared" si="283"/>
        <v>1141680.3381781266</v>
      </c>
      <c r="E458" s="23">
        <f t="shared" si="283"/>
        <v>1222165.5880611686</v>
      </c>
      <c r="F458" s="23">
        <f t="shared" si="283"/>
        <v>1258067.5047854208</v>
      </c>
      <c r="G458" s="23">
        <f t="shared" si="283"/>
        <v>1346504.5998748571</v>
      </c>
      <c r="H458" s="23">
        <f t="shared" si="283"/>
        <v>1434245.8885565482</v>
      </c>
      <c r="I458" s="23">
        <f t="shared" si="283"/>
        <v>1610048.9475789766</v>
      </c>
      <c r="J458" s="23">
        <f t="shared" si="283"/>
        <v>1616755.75771609</v>
      </c>
      <c r="K458" s="23">
        <f t="shared" si="283"/>
        <v>1712032.996055946</v>
      </c>
      <c r="L458" s="23">
        <f t="shared" si="283"/>
        <v>1842286.5891625988</v>
      </c>
      <c r="M458" s="23">
        <f t="shared" si="283"/>
        <v>1925067.6921313847</v>
      </c>
      <c r="N458" s="23">
        <f t="shared" si="283"/>
        <v>2046518.9891595463</v>
      </c>
      <c r="O458" s="23">
        <f t="shared" si="283"/>
        <v>2136576.7389427372</v>
      </c>
      <c r="P458" s="23">
        <f t="shared" si="283"/>
        <v>2178839.3597215922</v>
      </c>
      <c r="Q458" s="23">
        <f t="shared" si="283"/>
        <v>2247291.8109160238</v>
      </c>
      <c r="R458" s="23">
        <f t="shared" si="283"/>
        <v>2374786.2831343445</v>
      </c>
      <c r="S458" s="23">
        <f t="shared" si="283"/>
        <v>2550415.398797032</v>
      </c>
      <c r="T458" s="23">
        <f t="shared" si="283"/>
        <v>2549964.5127729722</v>
      </c>
      <c r="U458" s="23">
        <f t="shared" si="283"/>
        <v>2577415.8130284315</v>
      </c>
      <c r="V458" s="23">
        <f t="shared" si="283"/>
        <v>2637931.6212890004</v>
      </c>
      <c r="W458" s="23">
        <f t="shared" si="283"/>
        <v>2737197.9937147801</v>
      </c>
      <c r="X458" s="23">
        <f t="shared" si="283"/>
        <v>2796586.1215890758</v>
      </c>
      <c r="Y458" s="23">
        <f t="shared" si="283"/>
        <v>2859149.2320208568</v>
      </c>
      <c r="Z458" s="23">
        <f t="shared" si="283"/>
        <v>3000879.4886612738</v>
      </c>
      <c r="AA458" s="23">
        <f t="shared" si="283"/>
        <v>3066791.3924344997</v>
      </c>
      <c r="AB458" s="23">
        <f t="shared" si="283"/>
        <v>3097729.1822831896</v>
      </c>
      <c r="AC458" s="23">
        <f t="shared" si="283"/>
        <v>3177803.5359288538</v>
      </c>
      <c r="AD458" s="23">
        <f t="shared" si="283"/>
        <v>3245066.6706474307</v>
      </c>
      <c r="AE458" s="23">
        <f t="shared" si="283"/>
        <v>3379724.3440603791</v>
      </c>
      <c r="AF458" s="23">
        <f t="shared" si="283"/>
        <v>3416947.7549415864</v>
      </c>
      <c r="AG458" s="23">
        <f t="shared" si="283"/>
        <v>3545736.9440404186</v>
      </c>
      <c r="AH458" s="23">
        <f t="shared" si="283"/>
        <v>0</v>
      </c>
      <c r="AI458" s="23">
        <f t="shared" si="283"/>
        <v>0</v>
      </c>
      <c r="AJ458" s="23">
        <f t="shared" si="283"/>
        <v>0</v>
      </c>
      <c r="AK458" s="23">
        <f t="shared" si="283"/>
        <v>0</v>
      </c>
      <c r="AL458" s="23">
        <f t="shared" si="283"/>
        <v>0</v>
      </c>
      <c r="AM458" s="23">
        <f t="shared" si="283"/>
        <v>0</v>
      </c>
      <c r="AN458" s="23">
        <f t="shared" si="283"/>
        <v>0</v>
      </c>
      <c r="AO458" s="23">
        <f t="shared" si="283"/>
        <v>0</v>
      </c>
      <c r="AP458" s="23">
        <f t="shared" si="283"/>
        <v>0</v>
      </c>
      <c r="AQ458" s="23">
        <f t="shared" si="283"/>
        <v>0</v>
      </c>
      <c r="AR458" s="23">
        <f t="shared" si="283"/>
        <v>0</v>
      </c>
      <c r="AS458" s="23">
        <f t="shared" si="283"/>
        <v>0</v>
      </c>
      <c r="AT458" s="23">
        <f t="shared" si="283"/>
        <v>0</v>
      </c>
      <c r="AU458" s="23">
        <f t="shared" si="283"/>
        <v>0</v>
      </c>
      <c r="AV458" s="23">
        <f t="shared" si="283"/>
        <v>0</v>
      </c>
      <c r="AW458" s="23">
        <f t="shared" si="283"/>
        <v>0</v>
      </c>
      <c r="AX458" s="23">
        <f t="shared" si="283"/>
        <v>0</v>
      </c>
      <c r="AY458" s="23">
        <f t="shared" si="283"/>
        <v>0</v>
      </c>
      <c r="AZ458" s="23">
        <f t="shared" si="283"/>
        <v>0</v>
      </c>
      <c r="BA458" s="23">
        <f t="shared" si="283"/>
        <v>0</v>
      </c>
      <c r="BB458" s="23">
        <f t="shared" si="283"/>
        <v>0</v>
      </c>
      <c r="BC458" s="23">
        <f t="shared" si="283"/>
        <v>0</v>
      </c>
      <c r="BD458" s="23">
        <f t="shared" si="283"/>
        <v>0</v>
      </c>
      <c r="BE458" s="23">
        <f t="shared" si="283"/>
        <v>0</v>
      </c>
      <c r="BF458" s="23">
        <f t="shared" si="283"/>
        <v>0</v>
      </c>
      <c r="BG458" s="23">
        <f t="shared" si="283"/>
        <v>0</v>
      </c>
      <c r="BH458" s="23">
        <f t="shared" si="283"/>
        <v>0</v>
      </c>
      <c r="BI458" s="23">
        <f t="shared" si="283"/>
        <v>0</v>
      </c>
      <c r="BJ458" s="23">
        <f t="shared" si="283"/>
        <v>0</v>
      </c>
      <c r="BK458" s="23">
        <f t="shared" si="283"/>
        <v>0</v>
      </c>
      <c r="BL458" s="23">
        <f t="shared" si="283"/>
        <v>0</v>
      </c>
      <c r="BM458" s="23">
        <f t="shared" si="283"/>
        <v>0</v>
      </c>
      <c r="BN458" s="23">
        <f t="shared" si="283"/>
        <v>0</v>
      </c>
      <c r="BO458" s="23">
        <f t="shared" ref="BO458:BS461" si="284">SUM(BO38,BO332,BO374,BO416)</f>
        <v>0</v>
      </c>
      <c r="BP458" s="23">
        <f t="shared" si="284"/>
        <v>0</v>
      </c>
      <c r="BQ458" s="23">
        <f t="shared" si="284"/>
        <v>0</v>
      </c>
      <c r="BR458" s="23">
        <f t="shared" si="284"/>
        <v>0</v>
      </c>
      <c r="BS458" s="23">
        <f t="shared" si="284"/>
        <v>0</v>
      </c>
    </row>
    <row r="459" spans="2:71" x14ac:dyDescent="0.3">
      <c r="B459" s="24" t="str">
        <f t="shared" si="279"/>
        <v>Retire TY GR and CR</v>
      </c>
      <c r="C459" s="23">
        <f t="shared" si="280"/>
        <v>26085.11425005733</v>
      </c>
      <c r="D459" s="23">
        <f t="shared" ref="D459:BO462" si="285">SUM(D39,D333,D375,D417)</f>
        <v>1141680.6381781267</v>
      </c>
      <c r="E459" s="23">
        <f t="shared" si="285"/>
        <v>1222165.5880611686</v>
      </c>
      <c r="F459" s="23">
        <f t="shared" si="285"/>
        <v>1261826.0987854209</v>
      </c>
      <c r="G459" s="23">
        <f t="shared" si="285"/>
        <v>1349316.2004086038</v>
      </c>
      <c r="H459" s="23">
        <f t="shared" si="285"/>
        <v>1441561.5521435083</v>
      </c>
      <c r="I459" s="23">
        <f t="shared" si="285"/>
        <v>1578322.5354621424</v>
      </c>
      <c r="J459" s="23">
        <f t="shared" si="285"/>
        <v>1617995.7013569195</v>
      </c>
      <c r="K459" s="23">
        <f t="shared" si="285"/>
        <v>1677085.0865695919</v>
      </c>
      <c r="L459" s="23">
        <f t="shared" si="285"/>
        <v>1759859.3674865179</v>
      </c>
      <c r="M459" s="23">
        <f t="shared" si="285"/>
        <v>1828640.5500217823</v>
      </c>
      <c r="N459" s="23">
        <f t="shared" si="285"/>
        <v>1932481.6702077517</v>
      </c>
      <c r="O459" s="23">
        <f t="shared" si="285"/>
        <v>2064562.6396119068</v>
      </c>
      <c r="P459" s="23">
        <f t="shared" si="285"/>
        <v>2137674.8304041452</v>
      </c>
      <c r="Q459" s="23">
        <f t="shared" si="285"/>
        <v>2141577.757012228</v>
      </c>
      <c r="R459" s="23">
        <f t="shared" si="285"/>
        <v>2240923.7661524722</v>
      </c>
      <c r="S459" s="23">
        <f t="shared" si="285"/>
        <v>2376138.437475522</v>
      </c>
      <c r="T459" s="23">
        <f t="shared" si="285"/>
        <v>2383155.0842250325</v>
      </c>
      <c r="U459" s="23">
        <f t="shared" si="285"/>
        <v>2487257.6539095333</v>
      </c>
      <c r="V459" s="23">
        <f t="shared" si="285"/>
        <v>2536343.6289877235</v>
      </c>
      <c r="W459" s="23">
        <f t="shared" si="285"/>
        <v>2676665.9275674783</v>
      </c>
      <c r="X459" s="23">
        <f t="shared" si="285"/>
        <v>2650325.2041188278</v>
      </c>
      <c r="Y459" s="23">
        <f t="shared" si="285"/>
        <v>2708015.4502012045</v>
      </c>
      <c r="Z459" s="23">
        <f t="shared" si="285"/>
        <v>2821902.4952052278</v>
      </c>
      <c r="AA459" s="23">
        <f t="shared" si="285"/>
        <v>2879729.5071093333</v>
      </c>
      <c r="AB459" s="23">
        <f t="shared" si="285"/>
        <v>2980768.5932515194</v>
      </c>
      <c r="AC459" s="23">
        <f t="shared" si="285"/>
        <v>3054248.40111655</v>
      </c>
      <c r="AD459" s="23">
        <f t="shared" si="285"/>
        <v>3109133.1191388811</v>
      </c>
      <c r="AE459" s="23">
        <f t="shared" si="285"/>
        <v>3231306.1775216586</v>
      </c>
      <c r="AF459" s="23">
        <f t="shared" si="285"/>
        <v>3249615.1490720916</v>
      </c>
      <c r="AG459" s="23">
        <f t="shared" si="285"/>
        <v>3392761.9500535331</v>
      </c>
      <c r="AH459" s="23">
        <f t="shared" si="285"/>
        <v>0</v>
      </c>
      <c r="AI459" s="23">
        <f t="shared" si="285"/>
        <v>0</v>
      </c>
      <c r="AJ459" s="23">
        <f t="shared" si="285"/>
        <v>0</v>
      </c>
      <c r="AK459" s="23">
        <f t="shared" si="285"/>
        <v>0</v>
      </c>
      <c r="AL459" s="23">
        <f t="shared" si="285"/>
        <v>0</v>
      </c>
      <c r="AM459" s="23">
        <f t="shared" si="285"/>
        <v>0</v>
      </c>
      <c r="AN459" s="23">
        <f t="shared" si="285"/>
        <v>0</v>
      </c>
      <c r="AO459" s="23">
        <f t="shared" si="285"/>
        <v>0</v>
      </c>
      <c r="AP459" s="23">
        <f t="shared" si="285"/>
        <v>0</v>
      </c>
      <c r="AQ459" s="23">
        <f t="shared" si="285"/>
        <v>0</v>
      </c>
      <c r="AR459" s="23">
        <f t="shared" si="285"/>
        <v>0</v>
      </c>
      <c r="AS459" s="23">
        <f t="shared" si="285"/>
        <v>0</v>
      </c>
      <c r="AT459" s="23">
        <f t="shared" si="285"/>
        <v>0</v>
      </c>
      <c r="AU459" s="23">
        <f t="shared" si="285"/>
        <v>0</v>
      </c>
      <c r="AV459" s="23">
        <f t="shared" si="285"/>
        <v>0</v>
      </c>
      <c r="AW459" s="23">
        <f t="shared" si="285"/>
        <v>0</v>
      </c>
      <c r="AX459" s="23">
        <f t="shared" si="285"/>
        <v>0</v>
      </c>
      <c r="AY459" s="23">
        <f t="shared" si="285"/>
        <v>0</v>
      </c>
      <c r="AZ459" s="23">
        <f t="shared" si="285"/>
        <v>0</v>
      </c>
      <c r="BA459" s="23">
        <f t="shared" si="285"/>
        <v>0</v>
      </c>
      <c r="BB459" s="23">
        <f t="shared" si="285"/>
        <v>0</v>
      </c>
      <c r="BC459" s="23">
        <f t="shared" si="285"/>
        <v>0</v>
      </c>
      <c r="BD459" s="23">
        <f t="shared" si="285"/>
        <v>0</v>
      </c>
      <c r="BE459" s="23">
        <f t="shared" si="285"/>
        <v>0</v>
      </c>
      <c r="BF459" s="23">
        <f t="shared" si="285"/>
        <v>0</v>
      </c>
      <c r="BG459" s="23">
        <f t="shared" si="285"/>
        <v>0</v>
      </c>
      <c r="BH459" s="23">
        <f t="shared" si="285"/>
        <v>0</v>
      </c>
      <c r="BI459" s="23">
        <f t="shared" si="285"/>
        <v>0</v>
      </c>
      <c r="BJ459" s="23">
        <f t="shared" si="285"/>
        <v>0</v>
      </c>
      <c r="BK459" s="23">
        <f t="shared" si="285"/>
        <v>0</v>
      </c>
      <c r="BL459" s="23">
        <f t="shared" si="285"/>
        <v>0</v>
      </c>
      <c r="BM459" s="23">
        <f t="shared" si="285"/>
        <v>0</v>
      </c>
      <c r="BN459" s="23">
        <f t="shared" si="285"/>
        <v>0</v>
      </c>
      <c r="BO459" s="23">
        <f t="shared" si="285"/>
        <v>0</v>
      </c>
      <c r="BP459" s="23">
        <f t="shared" si="284"/>
        <v>0</v>
      </c>
      <c r="BQ459" s="23">
        <f t="shared" si="284"/>
        <v>0</v>
      </c>
      <c r="BR459" s="23">
        <f t="shared" si="284"/>
        <v>0</v>
      </c>
      <c r="BS459" s="23">
        <f t="shared" si="284"/>
        <v>0</v>
      </c>
    </row>
    <row r="460" spans="2:71" x14ac:dyDescent="0.3">
      <c r="B460" s="24" t="str">
        <f t="shared" si="279"/>
        <v>Retire TY GR CR and MC4</v>
      </c>
      <c r="C460" s="23">
        <f t="shared" si="280"/>
        <v>27064.014750260085</v>
      </c>
      <c r="D460" s="23">
        <f t="shared" si="285"/>
        <v>1141680.6381781267</v>
      </c>
      <c r="E460" s="23">
        <f t="shared" si="285"/>
        <v>1222165.5880611686</v>
      </c>
      <c r="F460" s="23">
        <f t="shared" si="285"/>
        <v>1264101.5047854208</v>
      </c>
      <c r="G460" s="23">
        <f t="shared" si="285"/>
        <v>1350076.1090146038</v>
      </c>
      <c r="H460" s="23">
        <f t="shared" si="285"/>
        <v>1429708.4595617482</v>
      </c>
      <c r="I460" s="23">
        <f t="shared" si="285"/>
        <v>1627939.8196449962</v>
      </c>
      <c r="J460" s="23">
        <f t="shared" si="285"/>
        <v>1623330.4672234303</v>
      </c>
      <c r="K460" s="23">
        <f t="shared" si="285"/>
        <v>1722493.3797534327</v>
      </c>
      <c r="L460" s="23">
        <f t="shared" si="285"/>
        <v>1858075.9745340357</v>
      </c>
      <c r="M460" s="23">
        <f t="shared" si="285"/>
        <v>1945589.2952102502</v>
      </c>
      <c r="N460" s="23">
        <f t="shared" si="285"/>
        <v>2015562.9122999895</v>
      </c>
      <c r="O460" s="23">
        <f t="shared" si="285"/>
        <v>2112775.0685459892</v>
      </c>
      <c r="P460" s="23">
        <f t="shared" si="285"/>
        <v>2198576.7639169088</v>
      </c>
      <c r="Q460" s="23">
        <f t="shared" si="285"/>
        <v>2258962.8371952469</v>
      </c>
      <c r="R460" s="23">
        <f t="shared" si="285"/>
        <v>2408262.0559391519</v>
      </c>
      <c r="S460" s="23">
        <f t="shared" si="285"/>
        <v>2563448.2170579354</v>
      </c>
      <c r="T460" s="23">
        <f t="shared" si="285"/>
        <v>2590970.6473990935</v>
      </c>
      <c r="U460" s="23">
        <f t="shared" si="285"/>
        <v>2616270.4043470756</v>
      </c>
      <c r="V460" s="23">
        <f t="shared" si="285"/>
        <v>2658491.7764340173</v>
      </c>
      <c r="W460" s="23">
        <f t="shared" si="285"/>
        <v>2737557.9839626979</v>
      </c>
      <c r="X460" s="23">
        <f t="shared" si="285"/>
        <v>2820371.8796419515</v>
      </c>
      <c r="Y460" s="23">
        <f t="shared" si="285"/>
        <v>2881968.1492347908</v>
      </c>
      <c r="Z460" s="23">
        <f t="shared" si="285"/>
        <v>3029639.9122194857</v>
      </c>
      <c r="AA460" s="23">
        <f t="shared" si="285"/>
        <v>3094431.9224638762</v>
      </c>
      <c r="AB460" s="23">
        <f t="shared" si="285"/>
        <v>3137682.668913153</v>
      </c>
      <c r="AC460" s="23">
        <f t="shared" si="285"/>
        <v>3171410.1762914169</v>
      </c>
      <c r="AD460" s="23">
        <f t="shared" si="285"/>
        <v>3250936.305817245</v>
      </c>
      <c r="AE460" s="23">
        <f t="shared" si="285"/>
        <v>3338631.7559335898</v>
      </c>
      <c r="AF460" s="23">
        <f t="shared" si="285"/>
        <v>3407997.3630522611</v>
      </c>
      <c r="AG460" s="23">
        <f t="shared" si="285"/>
        <v>3541259.1023133066</v>
      </c>
      <c r="AH460" s="23">
        <f t="shared" si="285"/>
        <v>0</v>
      </c>
      <c r="AI460" s="23">
        <f t="shared" si="285"/>
        <v>0</v>
      </c>
      <c r="AJ460" s="23">
        <f t="shared" si="285"/>
        <v>0</v>
      </c>
      <c r="AK460" s="23">
        <f t="shared" si="285"/>
        <v>0</v>
      </c>
      <c r="AL460" s="23">
        <f t="shared" si="285"/>
        <v>0</v>
      </c>
      <c r="AM460" s="23">
        <f t="shared" si="285"/>
        <v>0</v>
      </c>
      <c r="AN460" s="23">
        <f t="shared" si="285"/>
        <v>0</v>
      </c>
      <c r="AO460" s="23">
        <f t="shared" si="285"/>
        <v>0</v>
      </c>
      <c r="AP460" s="23">
        <f t="shared" si="285"/>
        <v>0</v>
      </c>
      <c r="AQ460" s="23">
        <f t="shared" si="285"/>
        <v>0</v>
      </c>
      <c r="AR460" s="23">
        <f t="shared" si="285"/>
        <v>0</v>
      </c>
      <c r="AS460" s="23">
        <f t="shared" si="285"/>
        <v>0</v>
      </c>
      <c r="AT460" s="23">
        <f t="shared" si="285"/>
        <v>0</v>
      </c>
      <c r="AU460" s="23">
        <f t="shared" si="285"/>
        <v>0</v>
      </c>
      <c r="AV460" s="23">
        <f t="shared" si="285"/>
        <v>0</v>
      </c>
      <c r="AW460" s="23">
        <f t="shared" si="285"/>
        <v>0</v>
      </c>
      <c r="AX460" s="23">
        <f t="shared" si="285"/>
        <v>0</v>
      </c>
      <c r="AY460" s="23">
        <f t="shared" si="285"/>
        <v>0</v>
      </c>
      <c r="AZ460" s="23">
        <f t="shared" si="285"/>
        <v>0</v>
      </c>
      <c r="BA460" s="23">
        <f t="shared" si="285"/>
        <v>0</v>
      </c>
      <c r="BB460" s="23">
        <f t="shared" si="285"/>
        <v>0</v>
      </c>
      <c r="BC460" s="23">
        <f t="shared" si="285"/>
        <v>0</v>
      </c>
      <c r="BD460" s="23">
        <f t="shared" si="285"/>
        <v>0</v>
      </c>
      <c r="BE460" s="23">
        <f t="shared" si="285"/>
        <v>0</v>
      </c>
      <c r="BF460" s="23">
        <f t="shared" si="285"/>
        <v>0</v>
      </c>
      <c r="BG460" s="23">
        <f t="shared" si="285"/>
        <v>0</v>
      </c>
      <c r="BH460" s="23">
        <f t="shared" si="285"/>
        <v>0</v>
      </c>
      <c r="BI460" s="23">
        <f t="shared" si="285"/>
        <v>0</v>
      </c>
      <c r="BJ460" s="23">
        <f t="shared" si="285"/>
        <v>0</v>
      </c>
      <c r="BK460" s="23">
        <f t="shared" si="285"/>
        <v>0</v>
      </c>
      <c r="BL460" s="23">
        <f t="shared" si="285"/>
        <v>0</v>
      </c>
      <c r="BM460" s="23">
        <f t="shared" si="285"/>
        <v>0</v>
      </c>
      <c r="BN460" s="23">
        <f t="shared" si="285"/>
        <v>0</v>
      </c>
      <c r="BO460" s="23">
        <f t="shared" si="285"/>
        <v>0</v>
      </c>
      <c r="BP460" s="23">
        <f t="shared" si="284"/>
        <v>0</v>
      </c>
      <c r="BQ460" s="23">
        <f t="shared" si="284"/>
        <v>0</v>
      </c>
      <c r="BR460" s="23">
        <f t="shared" si="284"/>
        <v>0</v>
      </c>
      <c r="BS460" s="23">
        <f t="shared" si="284"/>
        <v>0</v>
      </c>
    </row>
    <row r="461" spans="2:71" x14ac:dyDescent="0.3">
      <c r="B461" s="24" t="str">
        <f t="shared" si="279"/>
        <v>Retire TY GR CR and TC1</v>
      </c>
      <c r="C461" s="23">
        <f t="shared" si="280"/>
        <v>26949.87260823878</v>
      </c>
      <c r="D461" s="23">
        <f t="shared" si="285"/>
        <v>1141680.6381781267</v>
      </c>
      <c r="E461" s="23">
        <f t="shared" si="285"/>
        <v>1222165.5880611686</v>
      </c>
      <c r="F461" s="23">
        <f t="shared" si="285"/>
        <v>1264101.5047854208</v>
      </c>
      <c r="G461" s="23">
        <f t="shared" si="285"/>
        <v>1352867.5804086039</v>
      </c>
      <c r="H461" s="23">
        <f t="shared" si="285"/>
        <v>1446689.0710491512</v>
      </c>
      <c r="I461" s="23">
        <f t="shared" si="285"/>
        <v>1620128.6475022577</v>
      </c>
      <c r="J461" s="23">
        <f t="shared" si="285"/>
        <v>1605167.5116378369</v>
      </c>
      <c r="K461" s="23">
        <f t="shared" si="285"/>
        <v>1714467.5050561277</v>
      </c>
      <c r="L461" s="23">
        <f t="shared" si="285"/>
        <v>1836567.4483427843</v>
      </c>
      <c r="M461" s="23">
        <f t="shared" si="285"/>
        <v>1926060.388495174</v>
      </c>
      <c r="N461" s="23">
        <f t="shared" si="285"/>
        <v>2061017.8994506113</v>
      </c>
      <c r="O461" s="23">
        <f t="shared" si="285"/>
        <v>2134254.1274396237</v>
      </c>
      <c r="P461" s="23">
        <f t="shared" si="285"/>
        <v>2173000.3759884159</v>
      </c>
      <c r="Q461" s="23">
        <f t="shared" si="285"/>
        <v>2244424.4875081843</v>
      </c>
      <c r="R461" s="23">
        <f t="shared" si="285"/>
        <v>2359970.5332583482</v>
      </c>
      <c r="S461" s="23">
        <f t="shared" si="285"/>
        <v>2549422.913923515</v>
      </c>
      <c r="T461" s="23">
        <f t="shared" si="285"/>
        <v>2544951.2602019855</v>
      </c>
      <c r="U461" s="23">
        <f t="shared" si="285"/>
        <v>2605970.0334060248</v>
      </c>
      <c r="V461" s="23">
        <f t="shared" si="285"/>
        <v>2620352.8260741457</v>
      </c>
      <c r="W461" s="23">
        <f t="shared" si="285"/>
        <v>2740763.4625956286</v>
      </c>
      <c r="X461" s="23">
        <f t="shared" si="285"/>
        <v>2777759.9998475416</v>
      </c>
      <c r="Y461" s="23">
        <f t="shared" si="285"/>
        <v>2861988.6278444915</v>
      </c>
      <c r="Z461" s="23">
        <f t="shared" si="285"/>
        <v>2970635.0704013812</v>
      </c>
      <c r="AA461" s="23">
        <f t="shared" si="285"/>
        <v>3066314.0858094096</v>
      </c>
      <c r="AB461" s="23">
        <f t="shared" si="285"/>
        <v>3104759.3675255976</v>
      </c>
      <c r="AC461" s="23">
        <f t="shared" si="285"/>
        <v>3169970.6448761099</v>
      </c>
      <c r="AD461" s="23">
        <f t="shared" si="285"/>
        <v>3230932.1837736317</v>
      </c>
      <c r="AE461" s="23">
        <f t="shared" si="285"/>
        <v>3370385.2874491042</v>
      </c>
      <c r="AF461" s="23">
        <f t="shared" si="285"/>
        <v>3403267.9971980862</v>
      </c>
      <c r="AG461" s="23">
        <f t="shared" si="285"/>
        <v>3538822.4931420479</v>
      </c>
      <c r="AH461" s="23">
        <f t="shared" si="285"/>
        <v>0</v>
      </c>
      <c r="AI461" s="23">
        <f t="shared" si="285"/>
        <v>0</v>
      </c>
      <c r="AJ461" s="23">
        <f t="shared" si="285"/>
        <v>0</v>
      </c>
      <c r="AK461" s="23">
        <f t="shared" si="285"/>
        <v>0</v>
      </c>
      <c r="AL461" s="23">
        <f t="shared" si="285"/>
        <v>0</v>
      </c>
      <c r="AM461" s="23">
        <f t="shared" si="285"/>
        <v>0</v>
      </c>
      <c r="AN461" s="23">
        <f t="shared" si="285"/>
        <v>0</v>
      </c>
      <c r="AO461" s="23">
        <f t="shared" si="285"/>
        <v>0</v>
      </c>
      <c r="AP461" s="23">
        <f t="shared" si="285"/>
        <v>0</v>
      </c>
      <c r="AQ461" s="23">
        <f t="shared" si="285"/>
        <v>0</v>
      </c>
      <c r="AR461" s="23">
        <f t="shared" si="285"/>
        <v>0</v>
      </c>
      <c r="AS461" s="23">
        <f t="shared" si="285"/>
        <v>0</v>
      </c>
      <c r="AT461" s="23">
        <f t="shared" si="285"/>
        <v>0</v>
      </c>
      <c r="AU461" s="23">
        <f t="shared" si="285"/>
        <v>0</v>
      </c>
      <c r="AV461" s="23">
        <f t="shared" si="285"/>
        <v>0</v>
      </c>
      <c r="AW461" s="23">
        <f t="shared" si="285"/>
        <v>0</v>
      </c>
      <c r="AX461" s="23">
        <f t="shared" si="285"/>
        <v>0</v>
      </c>
      <c r="AY461" s="23">
        <f t="shared" si="285"/>
        <v>0</v>
      </c>
      <c r="AZ461" s="23">
        <f t="shared" si="285"/>
        <v>0</v>
      </c>
      <c r="BA461" s="23">
        <f t="shared" si="285"/>
        <v>0</v>
      </c>
      <c r="BB461" s="23">
        <f t="shared" si="285"/>
        <v>0</v>
      </c>
      <c r="BC461" s="23">
        <f t="shared" si="285"/>
        <v>0</v>
      </c>
      <c r="BD461" s="23">
        <f t="shared" si="285"/>
        <v>0</v>
      </c>
      <c r="BE461" s="23">
        <f t="shared" si="285"/>
        <v>0</v>
      </c>
      <c r="BF461" s="23">
        <f t="shared" si="285"/>
        <v>0</v>
      </c>
      <c r="BG461" s="23">
        <f t="shared" si="285"/>
        <v>0</v>
      </c>
      <c r="BH461" s="23">
        <f t="shared" si="285"/>
        <v>0</v>
      </c>
      <c r="BI461" s="23">
        <f t="shared" si="285"/>
        <v>0</v>
      </c>
      <c r="BJ461" s="23">
        <f t="shared" si="285"/>
        <v>0</v>
      </c>
      <c r="BK461" s="23">
        <f t="shared" si="285"/>
        <v>0</v>
      </c>
      <c r="BL461" s="23">
        <f t="shared" si="285"/>
        <v>0</v>
      </c>
      <c r="BM461" s="23">
        <f t="shared" si="285"/>
        <v>0</v>
      </c>
      <c r="BN461" s="23">
        <f t="shared" si="285"/>
        <v>0</v>
      </c>
      <c r="BO461" s="23">
        <f t="shared" si="285"/>
        <v>0</v>
      </c>
      <c r="BP461" s="23">
        <f t="shared" si="284"/>
        <v>0</v>
      </c>
      <c r="BQ461" s="23">
        <f t="shared" si="284"/>
        <v>0</v>
      </c>
      <c r="BR461" s="23">
        <f t="shared" si="284"/>
        <v>0</v>
      </c>
      <c r="BS461" s="23">
        <f t="shared" si="284"/>
        <v>0</v>
      </c>
    </row>
    <row r="462" spans="2:71" x14ac:dyDescent="0.3">
      <c r="B462" s="24" t="str">
        <f>B441</f>
        <v>Retire TY GR CR and GH4</v>
      </c>
      <c r="C462" s="23">
        <f t="shared" si="280"/>
        <v>27188.759283829888</v>
      </c>
      <c r="D462" s="23">
        <f t="shared" si="285"/>
        <v>1141680.6381781267</v>
      </c>
      <c r="E462" s="23">
        <f t="shared" si="285"/>
        <v>1222165.5880611686</v>
      </c>
      <c r="F462" s="23">
        <f t="shared" si="285"/>
        <v>1264101.5047854208</v>
      </c>
      <c r="G462" s="23">
        <f t="shared" si="285"/>
        <v>1352867.5804086039</v>
      </c>
      <c r="H462" s="23">
        <f t="shared" si="285"/>
        <v>1447425.9623701081</v>
      </c>
      <c r="I462" s="23">
        <f t="shared" si="285"/>
        <v>1643547.592876832</v>
      </c>
      <c r="J462" s="23">
        <f t="shared" si="285"/>
        <v>1630355.2559199028</v>
      </c>
      <c r="K462" s="23">
        <f t="shared" si="285"/>
        <v>1732470.4842238347</v>
      </c>
      <c r="L462" s="23">
        <f t="shared" si="285"/>
        <v>1869193.7410938456</v>
      </c>
      <c r="M462" s="23">
        <f t="shared" si="285"/>
        <v>1957001.1171012565</v>
      </c>
      <c r="N462" s="23">
        <f t="shared" si="285"/>
        <v>2025385.2306288155</v>
      </c>
      <c r="O462" s="23">
        <f t="shared" si="285"/>
        <v>2125204.373241392</v>
      </c>
      <c r="P462" s="23">
        <f t="shared" si="285"/>
        <v>2207144.5947062201</v>
      </c>
      <c r="Q462" s="23">
        <f t="shared" si="285"/>
        <v>2272649.784600344</v>
      </c>
      <c r="R462" s="23">
        <f t="shared" si="285"/>
        <v>2418159.7622923506</v>
      </c>
      <c r="S462" s="23">
        <f t="shared" si="285"/>
        <v>2596325.3775381981</v>
      </c>
      <c r="T462" s="23">
        <f t="shared" si="285"/>
        <v>2608932.0110889617</v>
      </c>
      <c r="U462" s="23">
        <f t="shared" si="285"/>
        <v>2641072.7753107408</v>
      </c>
      <c r="V462" s="23">
        <f t="shared" si="285"/>
        <v>2646620.1148169558</v>
      </c>
      <c r="W462" s="23">
        <f t="shared" si="285"/>
        <v>2779025.0071132951</v>
      </c>
      <c r="X462" s="23">
        <f t="shared" si="285"/>
        <v>2824445.0632555611</v>
      </c>
      <c r="Y462" s="23">
        <f t="shared" si="285"/>
        <v>2906488.2285206723</v>
      </c>
      <c r="Z462" s="23">
        <f t="shared" si="285"/>
        <v>3036985.1830910859</v>
      </c>
      <c r="AA462" s="23">
        <f t="shared" si="285"/>
        <v>3046336.2427529073</v>
      </c>
      <c r="AB462" s="23">
        <f t="shared" si="285"/>
        <v>3132819.9596079653</v>
      </c>
      <c r="AC462" s="23">
        <f t="shared" si="285"/>
        <v>3171404.5228001252</v>
      </c>
      <c r="AD462" s="23">
        <f t="shared" si="285"/>
        <v>3265072.6592561272</v>
      </c>
      <c r="AE462" s="23">
        <f t="shared" si="285"/>
        <v>3378209.9344412498</v>
      </c>
      <c r="AF462" s="23">
        <f t="shared" si="285"/>
        <v>3424364.1531300745</v>
      </c>
      <c r="AG462" s="23">
        <f t="shared" si="285"/>
        <v>3565015.3601926761</v>
      </c>
      <c r="AH462" s="23">
        <f t="shared" si="285"/>
        <v>0</v>
      </c>
      <c r="AI462" s="23">
        <f t="shared" si="285"/>
        <v>0</v>
      </c>
      <c r="AJ462" s="23">
        <f t="shared" si="285"/>
        <v>0</v>
      </c>
      <c r="AK462" s="23">
        <f t="shared" si="285"/>
        <v>0</v>
      </c>
      <c r="AL462" s="23">
        <f t="shared" si="285"/>
        <v>0</v>
      </c>
      <c r="AM462" s="23">
        <f t="shared" si="285"/>
        <v>0</v>
      </c>
      <c r="AN462" s="23">
        <f t="shared" si="285"/>
        <v>0</v>
      </c>
      <c r="AO462" s="23">
        <f t="shared" si="285"/>
        <v>0</v>
      </c>
      <c r="AP462" s="23">
        <f t="shared" si="285"/>
        <v>0</v>
      </c>
      <c r="AQ462" s="23">
        <f t="shared" si="285"/>
        <v>0</v>
      </c>
      <c r="AR462" s="23">
        <f t="shared" si="285"/>
        <v>0</v>
      </c>
      <c r="AS462" s="23">
        <f t="shared" si="285"/>
        <v>0</v>
      </c>
      <c r="AT462" s="23">
        <f t="shared" si="285"/>
        <v>0</v>
      </c>
      <c r="AU462" s="23">
        <f t="shared" si="285"/>
        <v>0</v>
      </c>
      <c r="AV462" s="23">
        <f t="shared" si="285"/>
        <v>0</v>
      </c>
      <c r="AW462" s="23">
        <f t="shared" si="285"/>
        <v>0</v>
      </c>
      <c r="AX462" s="23">
        <f t="shared" si="285"/>
        <v>0</v>
      </c>
      <c r="AY462" s="23">
        <f t="shared" si="285"/>
        <v>0</v>
      </c>
      <c r="AZ462" s="23">
        <f t="shared" si="285"/>
        <v>0</v>
      </c>
      <c r="BA462" s="23">
        <f t="shared" si="285"/>
        <v>0</v>
      </c>
      <c r="BB462" s="23">
        <f t="shared" si="285"/>
        <v>0</v>
      </c>
      <c r="BC462" s="23">
        <f t="shared" si="285"/>
        <v>0</v>
      </c>
      <c r="BD462" s="23">
        <f t="shared" si="285"/>
        <v>0</v>
      </c>
      <c r="BE462" s="23">
        <f t="shared" si="285"/>
        <v>0</v>
      </c>
      <c r="BF462" s="23">
        <f t="shared" si="285"/>
        <v>0</v>
      </c>
      <c r="BG462" s="23">
        <f t="shared" si="285"/>
        <v>0</v>
      </c>
      <c r="BH462" s="23">
        <f t="shared" si="285"/>
        <v>0</v>
      </c>
      <c r="BI462" s="23">
        <f t="shared" si="285"/>
        <v>0</v>
      </c>
      <c r="BJ462" s="23">
        <f t="shared" si="285"/>
        <v>0</v>
      </c>
      <c r="BK462" s="23">
        <f t="shared" si="285"/>
        <v>0</v>
      </c>
      <c r="BL462" s="23">
        <f t="shared" si="285"/>
        <v>0</v>
      </c>
      <c r="BM462" s="23">
        <f t="shared" si="285"/>
        <v>0</v>
      </c>
      <c r="BN462" s="23">
        <f t="shared" si="285"/>
        <v>0</v>
      </c>
      <c r="BO462" s="23">
        <f t="shared" ref="BO462:BS462" si="286">SUM(BO42,BO336,BO378,BO420)</f>
        <v>0</v>
      </c>
      <c r="BP462" s="23">
        <f t="shared" si="286"/>
        <v>0</v>
      </c>
      <c r="BQ462" s="23">
        <f t="shared" si="286"/>
        <v>0</v>
      </c>
      <c r="BR462" s="23">
        <f t="shared" si="286"/>
        <v>0</v>
      </c>
      <c r="BS462" s="23">
        <f t="shared" si="286"/>
        <v>0</v>
      </c>
    </row>
    <row r="463" spans="2:71" x14ac:dyDescent="0.3">
      <c r="B463" s="24" t="str">
        <f t="shared" si="279"/>
        <v>Retire TY GR CR and MC3</v>
      </c>
      <c r="C463" s="23">
        <f>SUM(C43,C337,C379,C421)</f>
        <v>26848.303863557128</v>
      </c>
      <c r="D463" s="23">
        <f t="shared" ref="D463:BO466" si="287">SUM(D43,D337,D379,D421)</f>
        <v>1141680.6381781267</v>
      </c>
      <c r="E463" s="23">
        <f t="shared" si="287"/>
        <v>1222165.5880611686</v>
      </c>
      <c r="F463" s="23">
        <f t="shared" si="287"/>
        <v>1261826.5047854208</v>
      </c>
      <c r="G463" s="23">
        <f t="shared" si="287"/>
        <v>1349315.5804086039</v>
      </c>
      <c r="H463" s="23">
        <f t="shared" si="287"/>
        <v>1441561.8321435081</v>
      </c>
      <c r="I463" s="23">
        <f t="shared" si="287"/>
        <v>1608312.1546013081</v>
      </c>
      <c r="J463" s="23">
        <f t="shared" si="287"/>
        <v>1604201.0488788681</v>
      </c>
      <c r="K463" s="23">
        <f t="shared" si="287"/>
        <v>1705534.2530419796</v>
      </c>
      <c r="L463" s="23">
        <f t="shared" si="287"/>
        <v>1818436.5912883531</v>
      </c>
      <c r="M463" s="23">
        <f t="shared" si="287"/>
        <v>1915705.1142996543</v>
      </c>
      <c r="N463" s="23">
        <f t="shared" si="287"/>
        <v>2048396.2997711813</v>
      </c>
      <c r="O463" s="23">
        <f t="shared" si="287"/>
        <v>2125373.5977666052</v>
      </c>
      <c r="P463" s="23">
        <f t="shared" si="287"/>
        <v>2163948.0157219372</v>
      </c>
      <c r="Q463" s="23">
        <f t="shared" si="287"/>
        <v>2235565.5000363761</v>
      </c>
      <c r="R463" s="23">
        <f t="shared" si="287"/>
        <v>2363203.1260371031</v>
      </c>
      <c r="S463" s="23">
        <f t="shared" si="287"/>
        <v>2535267.398557846</v>
      </c>
      <c r="T463" s="23">
        <f t="shared" si="287"/>
        <v>2525253.5525290021</v>
      </c>
      <c r="U463" s="23">
        <f t="shared" si="287"/>
        <v>2595333.6535795825</v>
      </c>
      <c r="V463" s="23">
        <f t="shared" si="287"/>
        <v>2614841.8986511743</v>
      </c>
      <c r="W463" s="23">
        <f t="shared" si="287"/>
        <v>2730131.2166241976</v>
      </c>
      <c r="X463" s="23">
        <f t="shared" si="287"/>
        <v>2771424.6689566816</v>
      </c>
      <c r="Y463" s="23">
        <f t="shared" si="287"/>
        <v>2851061.4503358151</v>
      </c>
      <c r="Z463" s="23">
        <f t="shared" si="287"/>
        <v>2972524.1893425314</v>
      </c>
      <c r="AA463" s="23">
        <f t="shared" si="287"/>
        <v>3052149.8491293821</v>
      </c>
      <c r="AB463" s="23">
        <f t="shared" si="287"/>
        <v>3079304.0281119696</v>
      </c>
      <c r="AC463" s="23">
        <f t="shared" si="287"/>
        <v>3156570.6606742092</v>
      </c>
      <c r="AD463" s="23">
        <f t="shared" si="287"/>
        <v>3222975.5178876929</v>
      </c>
      <c r="AE463" s="23">
        <f t="shared" si="287"/>
        <v>3356756.308245447</v>
      </c>
      <c r="AF463" s="23">
        <f t="shared" si="287"/>
        <v>3392623.0784103558</v>
      </c>
      <c r="AG463" s="23">
        <f t="shared" si="287"/>
        <v>3524205.713978563</v>
      </c>
      <c r="AH463" s="23">
        <f t="shared" si="287"/>
        <v>0</v>
      </c>
      <c r="AI463" s="23">
        <f t="shared" si="287"/>
        <v>0</v>
      </c>
      <c r="AJ463" s="23">
        <f t="shared" si="287"/>
        <v>0</v>
      </c>
      <c r="AK463" s="23">
        <f t="shared" si="287"/>
        <v>0</v>
      </c>
      <c r="AL463" s="23">
        <f t="shared" si="287"/>
        <v>0</v>
      </c>
      <c r="AM463" s="23">
        <f t="shared" si="287"/>
        <v>0</v>
      </c>
      <c r="AN463" s="23">
        <f t="shared" si="287"/>
        <v>0</v>
      </c>
      <c r="AO463" s="23">
        <f t="shared" si="287"/>
        <v>0</v>
      </c>
      <c r="AP463" s="23">
        <f t="shared" si="287"/>
        <v>0</v>
      </c>
      <c r="AQ463" s="23">
        <f t="shared" si="287"/>
        <v>0</v>
      </c>
      <c r="AR463" s="23">
        <f t="shared" si="287"/>
        <v>0</v>
      </c>
      <c r="AS463" s="23">
        <f t="shared" si="287"/>
        <v>0</v>
      </c>
      <c r="AT463" s="23">
        <f t="shared" si="287"/>
        <v>0</v>
      </c>
      <c r="AU463" s="23">
        <f t="shared" si="287"/>
        <v>0</v>
      </c>
      <c r="AV463" s="23">
        <f t="shared" si="287"/>
        <v>0</v>
      </c>
      <c r="AW463" s="23">
        <f t="shared" si="287"/>
        <v>0</v>
      </c>
      <c r="AX463" s="23">
        <f t="shared" si="287"/>
        <v>0</v>
      </c>
      <c r="AY463" s="23">
        <f t="shared" si="287"/>
        <v>0</v>
      </c>
      <c r="AZ463" s="23">
        <f t="shared" si="287"/>
        <v>0</v>
      </c>
      <c r="BA463" s="23">
        <f t="shared" si="287"/>
        <v>0</v>
      </c>
      <c r="BB463" s="23">
        <f t="shared" si="287"/>
        <v>0</v>
      </c>
      <c r="BC463" s="23">
        <f t="shared" si="287"/>
        <v>0</v>
      </c>
      <c r="BD463" s="23">
        <f t="shared" si="287"/>
        <v>0</v>
      </c>
      <c r="BE463" s="23">
        <f t="shared" si="287"/>
        <v>0</v>
      </c>
      <c r="BF463" s="23">
        <f t="shared" si="287"/>
        <v>0</v>
      </c>
      <c r="BG463" s="23">
        <f t="shared" si="287"/>
        <v>0</v>
      </c>
      <c r="BH463" s="23">
        <f t="shared" si="287"/>
        <v>0</v>
      </c>
      <c r="BI463" s="23">
        <f t="shared" si="287"/>
        <v>0</v>
      </c>
      <c r="BJ463" s="23">
        <f t="shared" si="287"/>
        <v>0</v>
      </c>
      <c r="BK463" s="23">
        <f t="shared" si="287"/>
        <v>0</v>
      </c>
      <c r="BL463" s="23">
        <f t="shared" si="287"/>
        <v>0</v>
      </c>
      <c r="BM463" s="23">
        <f t="shared" si="287"/>
        <v>0</v>
      </c>
      <c r="BN463" s="23">
        <f t="shared" si="287"/>
        <v>0</v>
      </c>
      <c r="BO463" s="23">
        <f t="shared" si="287"/>
        <v>0</v>
      </c>
      <c r="BP463" s="23">
        <f t="shared" ref="BP463:BS465" si="288">SUM(BP43,BP337,BP379,BP421)</f>
        <v>0</v>
      </c>
      <c r="BQ463" s="23">
        <f t="shared" si="288"/>
        <v>0</v>
      </c>
      <c r="BR463" s="23">
        <f t="shared" si="288"/>
        <v>0</v>
      </c>
      <c r="BS463" s="23">
        <f t="shared" si="288"/>
        <v>0</v>
      </c>
    </row>
    <row r="464" spans="2:71" x14ac:dyDescent="0.3">
      <c r="B464" s="24" t="str">
        <f t="shared" si="279"/>
        <v>Retire TY GR CR and GH2</v>
      </c>
      <c r="C464" s="23">
        <f t="shared" si="280"/>
        <v>27162.301068978064</v>
      </c>
      <c r="D464" s="23">
        <f t="shared" si="287"/>
        <v>1141680.6381781267</v>
      </c>
      <c r="E464" s="23">
        <f t="shared" si="287"/>
        <v>1222031.5243412238</v>
      </c>
      <c r="F464" s="23">
        <f t="shared" si="287"/>
        <v>1262507.8048532964</v>
      </c>
      <c r="G464" s="23">
        <f t="shared" si="287"/>
        <v>1348811.306315837</v>
      </c>
      <c r="H464" s="23">
        <f t="shared" si="287"/>
        <v>1432055.840403646</v>
      </c>
      <c r="I464" s="23">
        <f t="shared" si="287"/>
        <v>1637935.510966358</v>
      </c>
      <c r="J464" s="23">
        <f t="shared" si="287"/>
        <v>1632396.3923712191</v>
      </c>
      <c r="K464" s="23">
        <f t="shared" si="287"/>
        <v>1736937.1034041774</v>
      </c>
      <c r="L464" s="23">
        <f t="shared" si="287"/>
        <v>1854300.0926577949</v>
      </c>
      <c r="M464" s="23">
        <f t="shared" si="287"/>
        <v>1960556.435696485</v>
      </c>
      <c r="N464" s="23">
        <f t="shared" si="287"/>
        <v>2023671.7355959488</v>
      </c>
      <c r="O464" s="23">
        <f t="shared" si="287"/>
        <v>2136631.2683078679</v>
      </c>
      <c r="P464" s="23">
        <f t="shared" si="287"/>
        <v>2204994.0676740254</v>
      </c>
      <c r="Q464" s="23">
        <f t="shared" si="287"/>
        <v>2279547.0070275054</v>
      </c>
      <c r="R464" s="23">
        <f t="shared" si="287"/>
        <v>2412396.7891680556</v>
      </c>
      <c r="S464" s="23">
        <f t="shared" si="287"/>
        <v>2570372.5469514169</v>
      </c>
      <c r="T464" s="23">
        <f t="shared" si="287"/>
        <v>2606683.3438904448</v>
      </c>
      <c r="U464" s="23">
        <f t="shared" si="287"/>
        <v>2641375.3747682539</v>
      </c>
      <c r="V464" s="23">
        <f t="shared" si="287"/>
        <v>2668025.9662636193</v>
      </c>
      <c r="W464" s="23">
        <f t="shared" si="287"/>
        <v>2771908.3775888919</v>
      </c>
      <c r="X464" s="23">
        <f t="shared" si="287"/>
        <v>2833393.9011406689</v>
      </c>
      <c r="Y464" s="23">
        <f t="shared" si="287"/>
        <v>2899852.5631634826</v>
      </c>
      <c r="Z464" s="23">
        <f t="shared" si="287"/>
        <v>3018931.0244267522</v>
      </c>
      <c r="AA464" s="23">
        <f t="shared" si="287"/>
        <v>3046511.5809152871</v>
      </c>
      <c r="AB464" s="23">
        <f t="shared" si="287"/>
        <v>3136033.8645335929</v>
      </c>
      <c r="AC464" s="23">
        <f t="shared" si="287"/>
        <v>3198284.7438242654</v>
      </c>
      <c r="AD464" s="23">
        <f t="shared" si="287"/>
        <v>3259094.2247007503</v>
      </c>
      <c r="AE464" s="23">
        <f t="shared" si="287"/>
        <v>3385754.7511947653</v>
      </c>
      <c r="AF464" s="23">
        <f t="shared" si="287"/>
        <v>3418718.1062186603</v>
      </c>
      <c r="AG464" s="23">
        <f t="shared" si="287"/>
        <v>3544056.3123430335</v>
      </c>
      <c r="AH464" s="23">
        <f t="shared" si="287"/>
        <v>0</v>
      </c>
      <c r="AI464" s="23">
        <f t="shared" si="287"/>
        <v>0</v>
      </c>
      <c r="AJ464" s="23">
        <f t="shared" si="287"/>
        <v>0</v>
      </c>
      <c r="AK464" s="23">
        <f t="shared" si="287"/>
        <v>0</v>
      </c>
      <c r="AL464" s="23">
        <f t="shared" si="287"/>
        <v>0</v>
      </c>
      <c r="AM464" s="23">
        <f t="shared" si="287"/>
        <v>0</v>
      </c>
      <c r="AN464" s="23">
        <f t="shared" si="287"/>
        <v>0</v>
      </c>
      <c r="AO464" s="23">
        <f t="shared" si="287"/>
        <v>0</v>
      </c>
      <c r="AP464" s="23">
        <f t="shared" si="287"/>
        <v>0</v>
      </c>
      <c r="AQ464" s="23">
        <f t="shared" si="287"/>
        <v>0</v>
      </c>
      <c r="AR464" s="23">
        <f t="shared" si="287"/>
        <v>0</v>
      </c>
      <c r="AS464" s="23">
        <f t="shared" si="287"/>
        <v>0</v>
      </c>
      <c r="AT464" s="23">
        <f t="shared" si="287"/>
        <v>0</v>
      </c>
      <c r="AU464" s="23">
        <f t="shared" si="287"/>
        <v>0</v>
      </c>
      <c r="AV464" s="23">
        <f t="shared" si="287"/>
        <v>0</v>
      </c>
      <c r="AW464" s="23">
        <f t="shared" si="287"/>
        <v>0</v>
      </c>
      <c r="AX464" s="23">
        <f t="shared" si="287"/>
        <v>0</v>
      </c>
      <c r="AY464" s="23">
        <f t="shared" si="287"/>
        <v>0</v>
      </c>
      <c r="AZ464" s="23">
        <f t="shared" si="287"/>
        <v>0</v>
      </c>
      <c r="BA464" s="23">
        <f t="shared" si="287"/>
        <v>0</v>
      </c>
      <c r="BB464" s="23">
        <f t="shared" si="287"/>
        <v>0</v>
      </c>
      <c r="BC464" s="23">
        <f t="shared" si="287"/>
        <v>0</v>
      </c>
      <c r="BD464" s="23">
        <f t="shared" si="287"/>
        <v>0</v>
      </c>
      <c r="BE464" s="23">
        <f t="shared" si="287"/>
        <v>0</v>
      </c>
      <c r="BF464" s="23">
        <f t="shared" si="287"/>
        <v>0</v>
      </c>
      <c r="BG464" s="23">
        <f t="shared" si="287"/>
        <v>0</v>
      </c>
      <c r="BH464" s="23">
        <f t="shared" si="287"/>
        <v>0</v>
      </c>
      <c r="BI464" s="23">
        <f t="shared" si="287"/>
        <v>0</v>
      </c>
      <c r="BJ464" s="23">
        <f t="shared" si="287"/>
        <v>0</v>
      </c>
      <c r="BK464" s="23">
        <f t="shared" si="287"/>
        <v>0</v>
      </c>
      <c r="BL464" s="23">
        <f t="shared" si="287"/>
        <v>0</v>
      </c>
      <c r="BM464" s="23">
        <f t="shared" si="287"/>
        <v>0</v>
      </c>
      <c r="BN464" s="23">
        <f t="shared" si="287"/>
        <v>0</v>
      </c>
      <c r="BO464" s="23">
        <f t="shared" si="287"/>
        <v>0</v>
      </c>
      <c r="BP464" s="23">
        <f t="shared" si="288"/>
        <v>0</v>
      </c>
      <c r="BQ464" s="23">
        <f t="shared" si="288"/>
        <v>0</v>
      </c>
      <c r="BR464" s="23">
        <f t="shared" si="288"/>
        <v>0</v>
      </c>
      <c r="BS464" s="23">
        <f t="shared" si="288"/>
        <v>0</v>
      </c>
    </row>
    <row r="465" spans="2:71" x14ac:dyDescent="0.3">
      <c r="B465" s="24" t="str">
        <f t="shared" si="279"/>
        <v>Retire TY GR CR and MC1-2</v>
      </c>
      <c r="C465" s="23">
        <f t="shared" si="280"/>
        <v>27363.515726514022</v>
      </c>
      <c r="D465" s="23">
        <f t="shared" si="287"/>
        <v>1141680.6381781267</v>
      </c>
      <c r="E465" s="23">
        <f t="shared" si="287"/>
        <v>1222165.5880611686</v>
      </c>
      <c r="F465" s="23">
        <f t="shared" si="287"/>
        <v>1264101.5047854208</v>
      </c>
      <c r="G465" s="23">
        <f t="shared" si="287"/>
        <v>1352867.5804086039</v>
      </c>
      <c r="H465" s="23">
        <f t="shared" si="287"/>
        <v>1431382.5223787527</v>
      </c>
      <c r="I465" s="23">
        <f t="shared" si="287"/>
        <v>1678488.370700195</v>
      </c>
      <c r="J465" s="23">
        <f t="shared" si="287"/>
        <v>1644175.9541141992</v>
      </c>
      <c r="K465" s="23">
        <f t="shared" si="287"/>
        <v>1756414.851196483</v>
      </c>
      <c r="L465" s="23">
        <f t="shared" si="287"/>
        <v>1897132.5622204128</v>
      </c>
      <c r="M465" s="23">
        <f t="shared" si="287"/>
        <v>1917810.4114648208</v>
      </c>
      <c r="N465" s="23">
        <f t="shared" si="287"/>
        <v>2016365.3476941173</v>
      </c>
      <c r="O465" s="23">
        <f t="shared" si="287"/>
        <v>2154611.9446479995</v>
      </c>
      <c r="P465" s="23">
        <f t="shared" si="287"/>
        <v>2233783.6015409599</v>
      </c>
      <c r="Q465" s="23">
        <f t="shared" si="287"/>
        <v>2313927.4435717785</v>
      </c>
      <c r="R465" s="23">
        <f t="shared" si="287"/>
        <v>2466110.4224432148</v>
      </c>
      <c r="S465" s="23">
        <f t="shared" si="287"/>
        <v>2594664.7168920785</v>
      </c>
      <c r="T465" s="23">
        <f t="shared" si="287"/>
        <v>2547516.0332299205</v>
      </c>
      <c r="U465" s="23">
        <f t="shared" si="287"/>
        <v>2663026.2058945186</v>
      </c>
      <c r="V465" s="23">
        <f t="shared" si="287"/>
        <v>2720132.7980124094</v>
      </c>
      <c r="W465" s="23">
        <f t="shared" si="287"/>
        <v>2859968.6019726577</v>
      </c>
      <c r="X465" s="23">
        <f t="shared" si="287"/>
        <v>2835963.2400121102</v>
      </c>
      <c r="Y465" s="23">
        <f t="shared" si="287"/>
        <v>2893963.5648123524</v>
      </c>
      <c r="Z465" s="23">
        <f t="shared" si="287"/>
        <v>3019164.8601085995</v>
      </c>
      <c r="AA465" s="23">
        <f t="shared" si="287"/>
        <v>3071091.6413107719</v>
      </c>
      <c r="AB465" s="23">
        <f t="shared" si="287"/>
        <v>3172671.4561369871</v>
      </c>
      <c r="AC465" s="23">
        <f t="shared" si="287"/>
        <v>3247107.2852597265</v>
      </c>
      <c r="AD465" s="23">
        <f t="shared" si="287"/>
        <v>3309498.142964921</v>
      </c>
      <c r="AE465" s="23">
        <f t="shared" si="287"/>
        <v>3435526.5778242196</v>
      </c>
      <c r="AF465" s="23">
        <f t="shared" si="287"/>
        <v>3450782.9733807039</v>
      </c>
      <c r="AG465" s="23">
        <f t="shared" si="287"/>
        <v>3599805.3488483177</v>
      </c>
      <c r="AH465" s="23">
        <f t="shared" si="287"/>
        <v>0</v>
      </c>
      <c r="AI465" s="23">
        <f t="shared" si="287"/>
        <v>0</v>
      </c>
      <c r="AJ465" s="23">
        <f t="shared" si="287"/>
        <v>0</v>
      </c>
      <c r="AK465" s="23">
        <f t="shared" si="287"/>
        <v>0</v>
      </c>
      <c r="AL465" s="23">
        <f t="shared" si="287"/>
        <v>0</v>
      </c>
      <c r="AM465" s="23">
        <f t="shared" si="287"/>
        <v>0</v>
      </c>
      <c r="AN465" s="23">
        <f t="shared" si="287"/>
        <v>0</v>
      </c>
      <c r="AO465" s="23">
        <f t="shared" si="287"/>
        <v>0</v>
      </c>
      <c r="AP465" s="23">
        <f t="shared" si="287"/>
        <v>0</v>
      </c>
      <c r="AQ465" s="23">
        <f t="shared" si="287"/>
        <v>0</v>
      </c>
      <c r="AR465" s="23">
        <f t="shared" si="287"/>
        <v>0</v>
      </c>
      <c r="AS465" s="23">
        <f t="shared" si="287"/>
        <v>0</v>
      </c>
      <c r="AT465" s="23">
        <f t="shared" si="287"/>
        <v>0</v>
      </c>
      <c r="AU465" s="23">
        <f t="shared" si="287"/>
        <v>0</v>
      </c>
      <c r="AV465" s="23">
        <f t="shared" si="287"/>
        <v>0</v>
      </c>
      <c r="AW465" s="23">
        <f t="shared" si="287"/>
        <v>0</v>
      </c>
      <c r="AX465" s="23">
        <f t="shared" si="287"/>
        <v>0</v>
      </c>
      <c r="AY465" s="23">
        <f t="shared" si="287"/>
        <v>0</v>
      </c>
      <c r="AZ465" s="23">
        <f t="shared" si="287"/>
        <v>0</v>
      </c>
      <c r="BA465" s="23">
        <f t="shared" si="287"/>
        <v>0</v>
      </c>
      <c r="BB465" s="23">
        <f t="shared" si="287"/>
        <v>0</v>
      </c>
      <c r="BC465" s="23">
        <f t="shared" si="287"/>
        <v>0</v>
      </c>
      <c r="BD465" s="23">
        <f t="shared" si="287"/>
        <v>0</v>
      </c>
      <c r="BE465" s="23">
        <f t="shared" si="287"/>
        <v>0</v>
      </c>
      <c r="BF465" s="23">
        <f t="shared" si="287"/>
        <v>0</v>
      </c>
      <c r="BG465" s="23">
        <f t="shared" si="287"/>
        <v>0</v>
      </c>
      <c r="BH465" s="23">
        <f t="shared" si="287"/>
        <v>0</v>
      </c>
      <c r="BI465" s="23">
        <f t="shared" si="287"/>
        <v>0</v>
      </c>
      <c r="BJ465" s="23">
        <f t="shared" si="287"/>
        <v>0</v>
      </c>
      <c r="BK465" s="23">
        <f t="shared" si="287"/>
        <v>0</v>
      </c>
      <c r="BL465" s="23">
        <f t="shared" si="287"/>
        <v>0</v>
      </c>
      <c r="BM465" s="23">
        <f t="shared" si="287"/>
        <v>0</v>
      </c>
      <c r="BN465" s="23">
        <f t="shared" si="287"/>
        <v>0</v>
      </c>
      <c r="BO465" s="23">
        <f t="shared" si="287"/>
        <v>0</v>
      </c>
      <c r="BP465" s="23">
        <f t="shared" si="288"/>
        <v>0</v>
      </c>
      <c r="BQ465" s="23">
        <f t="shared" si="288"/>
        <v>0</v>
      </c>
      <c r="BR465" s="23">
        <f t="shared" si="288"/>
        <v>0</v>
      </c>
      <c r="BS465" s="23">
        <f t="shared" si="288"/>
        <v>0</v>
      </c>
    </row>
    <row r="466" spans="2:71" x14ac:dyDescent="0.3">
      <c r="B466" s="24" t="str">
        <f t="shared" si="279"/>
        <v>Retire TY GR CR and BR1-2</v>
      </c>
      <c r="C466" s="23">
        <f t="shared" si="280"/>
        <v>26412.473791939294</v>
      </c>
      <c r="D466" s="23">
        <f t="shared" si="287"/>
        <v>1141680.6381781267</v>
      </c>
      <c r="E466" s="23">
        <f t="shared" si="287"/>
        <v>1222165.5880611686</v>
      </c>
      <c r="F466" s="23">
        <f t="shared" si="287"/>
        <v>1264101.7457854208</v>
      </c>
      <c r="G466" s="23">
        <f t="shared" si="287"/>
        <v>1348042.7607708757</v>
      </c>
      <c r="H466" s="23">
        <f t="shared" si="287"/>
        <v>1441398.9559130257</v>
      </c>
      <c r="I466" s="23">
        <f t="shared" si="287"/>
        <v>1582598.1238320887</v>
      </c>
      <c r="J466" s="23">
        <f t="shared" si="287"/>
        <v>1587446.4834942643</v>
      </c>
      <c r="K466" s="23">
        <f t="shared" si="287"/>
        <v>1687496.9403496836</v>
      </c>
      <c r="L466" s="23">
        <f t="shared" si="287"/>
        <v>1820039.5623422114</v>
      </c>
      <c r="M466" s="23">
        <f t="shared" si="287"/>
        <v>1853399.5447745896</v>
      </c>
      <c r="N466" s="23">
        <f t="shared" si="287"/>
        <v>1946445.6108556155</v>
      </c>
      <c r="O466" s="23">
        <f t="shared" si="287"/>
        <v>2082588.7570727277</v>
      </c>
      <c r="P466" s="23">
        <f t="shared" si="287"/>
        <v>2156647.2382141827</v>
      </c>
      <c r="Q466" s="23">
        <f t="shared" si="287"/>
        <v>2235568.948978466</v>
      </c>
      <c r="R466" s="23">
        <f t="shared" si="287"/>
        <v>2302225.6139580347</v>
      </c>
      <c r="S466" s="23">
        <f t="shared" si="287"/>
        <v>2424596.6882371963</v>
      </c>
      <c r="T466" s="23">
        <f t="shared" si="287"/>
        <v>2429734.9580019396</v>
      </c>
      <c r="U466" s="23">
        <f t="shared" si="287"/>
        <v>2532708.8411619784</v>
      </c>
      <c r="V466" s="23">
        <f t="shared" si="287"/>
        <v>2582552.3879852183</v>
      </c>
      <c r="W466" s="23">
        <f t="shared" si="287"/>
        <v>2713422.8817449226</v>
      </c>
      <c r="X466" s="23">
        <f t="shared" si="287"/>
        <v>2704640.0393798212</v>
      </c>
      <c r="Y466" s="23">
        <f t="shared" si="287"/>
        <v>2764024.9121674174</v>
      </c>
      <c r="Z466" s="23">
        <f t="shared" si="287"/>
        <v>2882147.7864107653</v>
      </c>
      <c r="AA466" s="23">
        <f t="shared" si="287"/>
        <v>2934831.7841389813</v>
      </c>
      <c r="AB466" s="23">
        <f t="shared" si="287"/>
        <v>3035527.0638217609</v>
      </c>
      <c r="AC466" s="23">
        <f t="shared" si="287"/>
        <v>3106989.021098196</v>
      </c>
      <c r="AD466" s="23">
        <f t="shared" si="287"/>
        <v>3184122.2895201603</v>
      </c>
      <c r="AE466" s="23">
        <f t="shared" si="287"/>
        <v>3289953.1413105628</v>
      </c>
      <c r="AF466" s="23">
        <f t="shared" si="287"/>
        <v>3327526.088136774</v>
      </c>
      <c r="AG466" s="23">
        <f t="shared" si="287"/>
        <v>3449265.38189951</v>
      </c>
      <c r="AH466" s="23">
        <f t="shared" si="287"/>
        <v>0</v>
      </c>
      <c r="AI466" s="23">
        <f t="shared" si="287"/>
        <v>0</v>
      </c>
      <c r="AJ466" s="23">
        <f t="shared" si="287"/>
        <v>0</v>
      </c>
      <c r="AK466" s="23">
        <f t="shared" si="287"/>
        <v>0</v>
      </c>
      <c r="AL466" s="23">
        <f t="shared" si="287"/>
        <v>0</v>
      </c>
      <c r="AM466" s="23">
        <f t="shared" si="287"/>
        <v>0</v>
      </c>
      <c r="AN466" s="23">
        <f t="shared" si="287"/>
        <v>0</v>
      </c>
      <c r="AO466" s="23">
        <f t="shared" si="287"/>
        <v>0</v>
      </c>
      <c r="AP466" s="23">
        <f t="shared" si="287"/>
        <v>0</v>
      </c>
      <c r="AQ466" s="23">
        <f t="shared" si="287"/>
        <v>0</v>
      </c>
      <c r="AR466" s="23">
        <f t="shared" si="287"/>
        <v>0</v>
      </c>
      <c r="AS466" s="23">
        <f t="shared" si="287"/>
        <v>0</v>
      </c>
      <c r="AT466" s="23">
        <f t="shared" si="287"/>
        <v>0</v>
      </c>
      <c r="AU466" s="23">
        <f t="shared" si="287"/>
        <v>0</v>
      </c>
      <c r="AV466" s="23">
        <f t="shared" si="287"/>
        <v>0</v>
      </c>
      <c r="AW466" s="23">
        <f t="shared" si="287"/>
        <v>0</v>
      </c>
      <c r="AX466" s="23">
        <f t="shared" si="287"/>
        <v>0</v>
      </c>
      <c r="AY466" s="23">
        <f t="shared" si="287"/>
        <v>0</v>
      </c>
      <c r="AZ466" s="23">
        <f t="shared" si="287"/>
        <v>0</v>
      </c>
      <c r="BA466" s="23">
        <f t="shared" si="287"/>
        <v>0</v>
      </c>
      <c r="BB466" s="23">
        <f t="shared" si="287"/>
        <v>0</v>
      </c>
      <c r="BC466" s="23">
        <f t="shared" si="287"/>
        <v>0</v>
      </c>
      <c r="BD466" s="23">
        <f t="shared" si="287"/>
        <v>0</v>
      </c>
      <c r="BE466" s="23">
        <f t="shared" si="287"/>
        <v>0</v>
      </c>
      <c r="BF466" s="23">
        <f t="shared" si="287"/>
        <v>0</v>
      </c>
      <c r="BG466" s="23">
        <f t="shared" si="287"/>
        <v>0</v>
      </c>
      <c r="BH466" s="23">
        <f t="shared" si="287"/>
        <v>0</v>
      </c>
      <c r="BI466" s="23">
        <f t="shared" si="287"/>
        <v>0</v>
      </c>
      <c r="BJ466" s="23">
        <f t="shared" si="287"/>
        <v>0</v>
      </c>
      <c r="BK466" s="23">
        <f t="shared" si="287"/>
        <v>0</v>
      </c>
      <c r="BL466" s="23">
        <f t="shared" si="287"/>
        <v>0</v>
      </c>
      <c r="BM466" s="23">
        <f t="shared" si="287"/>
        <v>0</v>
      </c>
      <c r="BN466" s="23">
        <f t="shared" si="287"/>
        <v>0</v>
      </c>
      <c r="BO466" s="23">
        <f t="shared" ref="BO466:BS467" si="289">SUM(BO46,BO340,BO382,BO424)</f>
        <v>0</v>
      </c>
      <c r="BP466" s="23">
        <f t="shared" si="289"/>
        <v>0</v>
      </c>
      <c r="BQ466" s="23">
        <f t="shared" si="289"/>
        <v>0</v>
      </c>
      <c r="BR466" s="23">
        <f t="shared" si="289"/>
        <v>0</v>
      </c>
      <c r="BS466" s="23">
        <f t="shared" si="289"/>
        <v>0</v>
      </c>
    </row>
    <row r="467" spans="2:71" x14ac:dyDescent="0.3">
      <c r="B467" s="24" t="str">
        <f t="shared" si="279"/>
        <v>Retire TY GR CR BR1-2 and MC1-2</v>
      </c>
      <c r="C467" s="23">
        <f t="shared" si="280"/>
        <v>27922.601679329418</v>
      </c>
      <c r="D467" s="23">
        <f t="shared" ref="D467:BO467" si="290">SUM(D47,D341,D383,D425)</f>
        <v>1141680.6381781267</v>
      </c>
      <c r="E467" s="23">
        <f t="shared" si="290"/>
        <v>1222165.5880611686</v>
      </c>
      <c r="F467" s="23">
        <f t="shared" si="290"/>
        <v>1264101.5047854208</v>
      </c>
      <c r="G467" s="23">
        <f t="shared" si="290"/>
        <v>1348043.3507708758</v>
      </c>
      <c r="H467" s="23">
        <f t="shared" si="290"/>
        <v>1424440.5461482701</v>
      </c>
      <c r="I467" s="23">
        <f t="shared" si="290"/>
        <v>1800098.3590701411</v>
      </c>
      <c r="J467" s="23">
        <f t="shared" si="290"/>
        <v>1700623.536251544</v>
      </c>
      <c r="K467" s="23">
        <f t="shared" si="290"/>
        <v>1832132.7049765745</v>
      </c>
      <c r="L467" s="23">
        <f t="shared" si="290"/>
        <v>1900619.0570761063</v>
      </c>
      <c r="M467" s="23">
        <f t="shared" si="290"/>
        <v>1934568.8062176283</v>
      </c>
      <c r="N467" s="23">
        <f t="shared" si="290"/>
        <v>2059226.688341981</v>
      </c>
      <c r="O467" s="23">
        <f t="shared" si="290"/>
        <v>2212405.4621088207</v>
      </c>
      <c r="P467" s="23">
        <f t="shared" si="290"/>
        <v>2308987.5093509974</v>
      </c>
      <c r="Q467" s="23">
        <f t="shared" si="290"/>
        <v>2422338.8355380171</v>
      </c>
      <c r="R467" s="23">
        <f t="shared" si="290"/>
        <v>2484861.2702487772</v>
      </c>
      <c r="S467" s="23">
        <f t="shared" si="290"/>
        <v>2613449.267653753</v>
      </c>
      <c r="T467" s="23">
        <f t="shared" si="290"/>
        <v>2611041.7070068275</v>
      </c>
      <c r="U467" s="23">
        <f t="shared" si="290"/>
        <v>2726354.7931469646</v>
      </c>
      <c r="V467" s="23">
        <f t="shared" si="290"/>
        <v>2787065.357009904</v>
      </c>
      <c r="W467" s="23">
        <f t="shared" si="290"/>
        <v>2924650.1561501021</v>
      </c>
      <c r="X467" s="23">
        <f t="shared" si="290"/>
        <v>2904249.5752731035</v>
      </c>
      <c r="Y467" s="23">
        <f t="shared" si="290"/>
        <v>2959455.326778566</v>
      </c>
      <c r="Z467" s="23">
        <f t="shared" si="290"/>
        <v>3089105.4513141373</v>
      </c>
      <c r="AA467" s="23">
        <f t="shared" si="290"/>
        <v>3137709.5183404204</v>
      </c>
      <c r="AB467" s="23">
        <f t="shared" si="290"/>
        <v>3239845.9267072282</v>
      </c>
      <c r="AC467" s="23">
        <f t="shared" si="290"/>
        <v>3316827.1052413732</v>
      </c>
      <c r="AD467" s="23">
        <f t="shared" si="290"/>
        <v>3405871.8133462002</v>
      </c>
      <c r="AE467" s="23">
        <f t="shared" si="290"/>
        <v>3512500.5416131243</v>
      </c>
      <c r="AF467" s="23">
        <f t="shared" si="290"/>
        <v>3549434.4124453869</v>
      </c>
      <c r="AG467" s="23">
        <f t="shared" si="290"/>
        <v>3673327.5806942945</v>
      </c>
      <c r="AH467" s="23">
        <f t="shared" si="290"/>
        <v>0</v>
      </c>
      <c r="AI467" s="23">
        <f t="shared" si="290"/>
        <v>0</v>
      </c>
      <c r="AJ467" s="23">
        <f t="shared" si="290"/>
        <v>0</v>
      </c>
      <c r="AK467" s="23">
        <f t="shared" si="290"/>
        <v>0</v>
      </c>
      <c r="AL467" s="23">
        <f t="shared" si="290"/>
        <v>0</v>
      </c>
      <c r="AM467" s="23">
        <f t="shared" si="290"/>
        <v>0</v>
      </c>
      <c r="AN467" s="23">
        <f t="shared" si="290"/>
        <v>0</v>
      </c>
      <c r="AO467" s="23">
        <f t="shared" si="290"/>
        <v>0</v>
      </c>
      <c r="AP467" s="23">
        <f t="shared" si="290"/>
        <v>0</v>
      </c>
      <c r="AQ467" s="23">
        <f t="shared" si="290"/>
        <v>0</v>
      </c>
      <c r="AR467" s="23">
        <f t="shared" si="290"/>
        <v>0</v>
      </c>
      <c r="AS467" s="23">
        <f t="shared" si="290"/>
        <v>0</v>
      </c>
      <c r="AT467" s="23">
        <f t="shared" si="290"/>
        <v>0</v>
      </c>
      <c r="AU467" s="23">
        <f t="shared" si="290"/>
        <v>0</v>
      </c>
      <c r="AV467" s="23">
        <f t="shared" si="290"/>
        <v>0</v>
      </c>
      <c r="AW467" s="23">
        <f t="shared" si="290"/>
        <v>0</v>
      </c>
      <c r="AX467" s="23">
        <f t="shared" si="290"/>
        <v>0</v>
      </c>
      <c r="AY467" s="23">
        <f t="shared" si="290"/>
        <v>0</v>
      </c>
      <c r="AZ467" s="23">
        <f t="shared" si="290"/>
        <v>0</v>
      </c>
      <c r="BA467" s="23">
        <f t="shared" si="290"/>
        <v>0</v>
      </c>
      <c r="BB467" s="23">
        <f t="shared" si="290"/>
        <v>0</v>
      </c>
      <c r="BC467" s="23">
        <f t="shared" si="290"/>
        <v>0</v>
      </c>
      <c r="BD467" s="23">
        <f t="shared" si="290"/>
        <v>0</v>
      </c>
      <c r="BE467" s="23">
        <f t="shared" si="290"/>
        <v>0</v>
      </c>
      <c r="BF467" s="23">
        <f t="shared" si="290"/>
        <v>0</v>
      </c>
      <c r="BG467" s="23">
        <f t="shared" si="290"/>
        <v>0</v>
      </c>
      <c r="BH467" s="23">
        <f t="shared" si="290"/>
        <v>0</v>
      </c>
      <c r="BI467" s="23">
        <f t="shared" si="290"/>
        <v>0</v>
      </c>
      <c r="BJ467" s="23">
        <f t="shared" si="290"/>
        <v>0</v>
      </c>
      <c r="BK467" s="23">
        <f t="shared" si="290"/>
        <v>0</v>
      </c>
      <c r="BL467" s="23">
        <f t="shared" si="290"/>
        <v>0</v>
      </c>
      <c r="BM467" s="23">
        <f t="shared" si="290"/>
        <v>0</v>
      </c>
      <c r="BN467" s="23">
        <f t="shared" si="290"/>
        <v>0</v>
      </c>
      <c r="BO467" s="23">
        <f t="shared" si="290"/>
        <v>0</v>
      </c>
      <c r="BP467" s="23">
        <f t="shared" si="289"/>
        <v>0</v>
      </c>
      <c r="BQ467" s="23">
        <f t="shared" si="289"/>
        <v>0</v>
      </c>
      <c r="BR467" s="23">
        <f t="shared" si="289"/>
        <v>0</v>
      </c>
      <c r="BS467" s="23">
        <f t="shared" si="289"/>
        <v>0</v>
      </c>
    </row>
    <row r="468" spans="2:71" x14ac:dyDescent="0.3">
      <c r="B468" s="24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</row>
    <row r="469" spans="2:71" x14ac:dyDescent="0.3">
      <c r="B469" s="21" t="s">
        <v>7</v>
      </c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</row>
    <row r="470" spans="2:71" x14ac:dyDescent="0.3">
      <c r="B470" s="22" t="str">
        <f t="shared" ref="B470:B488" si="291">B302</f>
        <v>No Retirements</v>
      </c>
      <c r="C470" s="23">
        <f t="shared" ref="C470:AH470" si="292">C29+C71+C113+C155+C197+C239+C323+C365+C407</f>
        <v>33078.182145836028</v>
      </c>
      <c r="D470" s="23">
        <f t="shared" si="292"/>
        <v>1153325.2508381265</v>
      </c>
      <c r="E470" s="23">
        <f t="shared" si="292"/>
        <v>1302499.9464051684</v>
      </c>
      <c r="F470" s="23">
        <f t="shared" si="292"/>
        <v>1481497.4908380206</v>
      </c>
      <c r="G470" s="23">
        <f t="shared" si="292"/>
        <v>1770827.0227775143</v>
      </c>
      <c r="H470" s="23">
        <f t="shared" si="292"/>
        <v>2008350.6705536519</v>
      </c>
      <c r="I470" s="23">
        <f t="shared" si="292"/>
        <v>2250618.4172348501</v>
      </c>
      <c r="J470" s="23">
        <f t="shared" si="292"/>
        <v>2264247.4047377007</v>
      </c>
      <c r="K470" s="23">
        <f t="shared" si="292"/>
        <v>2327635.7395963189</v>
      </c>
      <c r="L470" s="23">
        <f t="shared" si="292"/>
        <v>2412306.497152308</v>
      </c>
      <c r="M470" s="23">
        <f t="shared" si="292"/>
        <v>2463601.4582274174</v>
      </c>
      <c r="N470" s="23">
        <f t="shared" si="292"/>
        <v>2553228.887064429</v>
      </c>
      <c r="O470" s="23">
        <f t="shared" si="292"/>
        <v>2703781.3637074688</v>
      </c>
      <c r="P470" s="23">
        <f t="shared" si="292"/>
        <v>2794175.5033370089</v>
      </c>
      <c r="Q470" s="23">
        <f t="shared" si="292"/>
        <v>2809856.6645387001</v>
      </c>
      <c r="R470" s="23">
        <f t="shared" si="292"/>
        <v>2869470.5847781976</v>
      </c>
      <c r="S470" s="23">
        <f t="shared" si="292"/>
        <v>2994554.954615843</v>
      </c>
      <c r="T470" s="23">
        <f t="shared" si="292"/>
        <v>2988929.1635735142</v>
      </c>
      <c r="U470" s="23">
        <f t="shared" si="292"/>
        <v>3115503.1052955487</v>
      </c>
      <c r="V470" s="23">
        <f t="shared" si="292"/>
        <v>3203933.2862911513</v>
      </c>
      <c r="W470" s="23">
        <f t="shared" si="292"/>
        <v>3290926.834178451</v>
      </c>
      <c r="X470" s="23">
        <f t="shared" si="292"/>
        <v>3298212.9610886946</v>
      </c>
      <c r="Y470" s="23">
        <f t="shared" si="292"/>
        <v>3357224.3979224698</v>
      </c>
      <c r="Z470" s="23">
        <f t="shared" si="292"/>
        <v>3480826.5844458137</v>
      </c>
      <c r="AA470" s="23">
        <f t="shared" si="292"/>
        <v>3590229.7312593814</v>
      </c>
      <c r="AB470" s="23">
        <f t="shared" si="292"/>
        <v>3666607.9729416007</v>
      </c>
      <c r="AC470" s="23">
        <f t="shared" si="292"/>
        <v>3703962.9155599377</v>
      </c>
      <c r="AD470" s="23">
        <f t="shared" si="292"/>
        <v>3761523.0825772751</v>
      </c>
      <c r="AE470" s="23">
        <f t="shared" si="292"/>
        <v>3824016.0071422886</v>
      </c>
      <c r="AF470" s="23">
        <f t="shared" si="292"/>
        <v>3814703.7550622695</v>
      </c>
      <c r="AG470" s="23">
        <f t="shared" si="292"/>
        <v>3933643.9306611237</v>
      </c>
      <c r="AH470" s="23">
        <f t="shared" si="292"/>
        <v>57797.005758637315</v>
      </c>
      <c r="AI470" s="23">
        <f t="shared" ref="AI470:BS470" si="293">AI29+AI71+AI113+AI155+AI197+AI239+AI323+AI365+AI407</f>
        <v>47523.579574491705</v>
      </c>
      <c r="AJ470" s="23">
        <f t="shared" si="293"/>
        <v>42905.603948174728</v>
      </c>
      <c r="AK470" s="23">
        <f t="shared" si="293"/>
        <v>37390.272488174713</v>
      </c>
      <c r="AL470" s="23">
        <f t="shared" si="293"/>
        <v>35539.742859730424</v>
      </c>
      <c r="AM470" s="23">
        <f t="shared" si="293"/>
        <v>32613.129508658654</v>
      </c>
      <c r="AN470" s="23">
        <f t="shared" si="293"/>
        <v>28797.760998658658</v>
      </c>
      <c r="AO470" s="23">
        <f t="shared" si="293"/>
        <v>24463.536613216656</v>
      </c>
      <c r="AP470" s="23">
        <f t="shared" si="293"/>
        <v>21996.75531972402</v>
      </c>
      <c r="AQ470" s="23">
        <f t="shared" si="293"/>
        <v>20583.33031972402</v>
      </c>
      <c r="AR470" s="23">
        <f t="shared" si="293"/>
        <v>17525.943524606104</v>
      </c>
      <c r="AS470" s="23">
        <f t="shared" si="293"/>
        <v>10366.4837343327</v>
      </c>
      <c r="AT470" s="23">
        <f t="shared" si="293"/>
        <v>9048.7409651352009</v>
      </c>
      <c r="AU470" s="23">
        <f t="shared" si="293"/>
        <v>4872.904365135204</v>
      </c>
      <c r="AV470" s="23">
        <f t="shared" si="293"/>
        <v>4421.341738400205</v>
      </c>
      <c r="AW470" s="23">
        <f t="shared" si="293"/>
        <v>3999.6772519198239</v>
      </c>
      <c r="AX470" s="23">
        <f t="shared" si="293"/>
        <v>3488.9912519198242</v>
      </c>
      <c r="AY470" s="23">
        <f t="shared" si="293"/>
        <v>253.40805191982244</v>
      </c>
      <c r="AZ470" s="23">
        <f t="shared" si="293"/>
        <v>7.8136588225000015E-3</v>
      </c>
      <c r="BA470" s="23">
        <f t="shared" si="293"/>
        <v>0</v>
      </c>
      <c r="BB470" s="23">
        <f t="shared" si="293"/>
        <v>0</v>
      </c>
      <c r="BC470" s="23">
        <f t="shared" si="293"/>
        <v>0</v>
      </c>
      <c r="BD470" s="23">
        <f t="shared" si="293"/>
        <v>0</v>
      </c>
      <c r="BE470" s="23">
        <f t="shared" si="293"/>
        <v>0</v>
      </c>
      <c r="BF470" s="23">
        <f t="shared" si="293"/>
        <v>0</v>
      </c>
      <c r="BG470" s="23">
        <f t="shared" si="293"/>
        <v>0</v>
      </c>
      <c r="BH470" s="23">
        <f t="shared" si="293"/>
        <v>0</v>
      </c>
      <c r="BI470" s="23">
        <f t="shared" si="293"/>
        <v>0</v>
      </c>
      <c r="BJ470" s="23">
        <f t="shared" si="293"/>
        <v>0</v>
      </c>
      <c r="BK470" s="23">
        <f t="shared" si="293"/>
        <v>0</v>
      </c>
      <c r="BL470" s="23">
        <f t="shared" si="293"/>
        <v>0</v>
      </c>
      <c r="BM470" s="23">
        <f t="shared" si="293"/>
        <v>0</v>
      </c>
      <c r="BN470" s="23">
        <f t="shared" si="293"/>
        <v>0</v>
      </c>
      <c r="BO470" s="23">
        <f t="shared" si="293"/>
        <v>0</v>
      </c>
      <c r="BP470" s="23">
        <f t="shared" si="293"/>
        <v>0</v>
      </c>
      <c r="BQ470" s="23">
        <f t="shared" si="293"/>
        <v>0</v>
      </c>
      <c r="BR470" s="23">
        <f t="shared" si="293"/>
        <v>0</v>
      </c>
      <c r="BS470" s="23">
        <f t="shared" si="293"/>
        <v>0</v>
      </c>
    </row>
    <row r="471" spans="2:71" x14ac:dyDescent="0.3">
      <c r="B471" s="24" t="str">
        <f t="shared" si="291"/>
        <v>Retire TY</v>
      </c>
      <c r="C471" s="23">
        <f t="shared" ref="C471:AH471" si="294">C30+C72+C114+C156+C198+C240+C324+C366+C408</f>
        <v>33076.933089951068</v>
      </c>
      <c r="D471" s="23">
        <f t="shared" si="294"/>
        <v>1153325.2508381265</v>
      </c>
      <c r="E471" s="23">
        <f t="shared" si="294"/>
        <v>1301176.9934051686</v>
      </c>
      <c r="F471" s="23">
        <f t="shared" si="294"/>
        <v>1482539.8914380206</v>
      </c>
      <c r="G471" s="23">
        <f t="shared" si="294"/>
        <v>1797803.8663572688</v>
      </c>
      <c r="H471" s="23">
        <f t="shared" si="294"/>
        <v>2037651.5951076394</v>
      </c>
      <c r="I471" s="23">
        <f t="shared" si="294"/>
        <v>2238090.5297912038</v>
      </c>
      <c r="J471" s="23">
        <f t="shared" si="294"/>
        <v>2246791.3874049536</v>
      </c>
      <c r="K471" s="23">
        <f t="shared" si="294"/>
        <v>2311392.0847500311</v>
      </c>
      <c r="L471" s="23">
        <f t="shared" si="294"/>
        <v>2398221.1562125045</v>
      </c>
      <c r="M471" s="23">
        <f t="shared" si="294"/>
        <v>2451377.7268090979</v>
      </c>
      <c r="N471" s="23">
        <f t="shared" si="294"/>
        <v>2545594.6035484732</v>
      </c>
      <c r="O471" s="23">
        <f t="shared" si="294"/>
        <v>2699586.3948211032</v>
      </c>
      <c r="P471" s="23">
        <f t="shared" si="294"/>
        <v>2795826.191341856</v>
      </c>
      <c r="Q471" s="23">
        <f t="shared" si="294"/>
        <v>2802769.7885064613</v>
      </c>
      <c r="R471" s="23">
        <f t="shared" si="294"/>
        <v>2858837.1282509891</v>
      </c>
      <c r="S471" s="23">
        <f t="shared" si="294"/>
        <v>2988634.1130027976</v>
      </c>
      <c r="T471" s="23">
        <f t="shared" si="294"/>
        <v>2983709.8364185151</v>
      </c>
      <c r="U471" s="23">
        <f t="shared" si="294"/>
        <v>3127670.8829450067</v>
      </c>
      <c r="V471" s="23">
        <f t="shared" si="294"/>
        <v>3233275.7092633774</v>
      </c>
      <c r="W471" s="23">
        <f t="shared" si="294"/>
        <v>3321230.3926647883</v>
      </c>
      <c r="X471" s="23">
        <f t="shared" si="294"/>
        <v>3322974.0933202077</v>
      </c>
      <c r="Y471" s="23">
        <f t="shared" si="294"/>
        <v>3371971.4892836343</v>
      </c>
      <c r="Z471" s="23">
        <f t="shared" si="294"/>
        <v>3451692.9666914325</v>
      </c>
      <c r="AA471" s="23">
        <f t="shared" si="294"/>
        <v>3548923.680824019</v>
      </c>
      <c r="AB471" s="23">
        <f t="shared" si="294"/>
        <v>3683778.710256868</v>
      </c>
      <c r="AC471" s="23">
        <f t="shared" si="294"/>
        <v>3722245.6037621489</v>
      </c>
      <c r="AD471" s="23">
        <f t="shared" si="294"/>
        <v>3772340.2123318431</v>
      </c>
      <c r="AE471" s="23">
        <f t="shared" si="294"/>
        <v>3804322.1109638079</v>
      </c>
      <c r="AF471" s="23">
        <f t="shared" si="294"/>
        <v>3801789.2667709179</v>
      </c>
      <c r="AG471" s="23">
        <f t="shared" si="294"/>
        <v>3916515.1829628125</v>
      </c>
      <c r="AH471" s="23">
        <f t="shared" si="294"/>
        <v>56032.202738637316</v>
      </c>
      <c r="AI471" s="23">
        <f t="shared" ref="AI471:BS471" si="295">AI30+AI72+AI114+AI156+AI198+AI240+AI324+AI366+AI408</f>
        <v>45844.413204491706</v>
      </c>
      <c r="AJ471" s="23">
        <f t="shared" si="295"/>
        <v>41312.074218174726</v>
      </c>
      <c r="AK471" s="23">
        <f t="shared" si="295"/>
        <v>35882.379418174714</v>
      </c>
      <c r="AL471" s="23">
        <f t="shared" si="295"/>
        <v>34117.486439730426</v>
      </c>
      <c r="AM471" s="23">
        <f t="shared" si="295"/>
        <v>32613.128739730426</v>
      </c>
      <c r="AN471" s="23">
        <f t="shared" si="295"/>
        <v>28797.760229730429</v>
      </c>
      <c r="AO471" s="23">
        <f t="shared" si="295"/>
        <v>24463.535844288428</v>
      </c>
      <c r="AP471" s="23">
        <f t="shared" si="295"/>
        <v>21996.754550795791</v>
      </c>
      <c r="AQ471" s="23">
        <f t="shared" si="295"/>
        <v>20583.329550795792</v>
      </c>
      <c r="AR471" s="23">
        <f t="shared" si="295"/>
        <v>17525.942755677876</v>
      </c>
      <c r="AS471" s="23">
        <f t="shared" si="295"/>
        <v>10366.482965404472</v>
      </c>
      <c r="AT471" s="23">
        <f t="shared" si="295"/>
        <v>9048.7401962069725</v>
      </c>
      <c r="AU471" s="23">
        <f t="shared" si="295"/>
        <v>4872.9035962069765</v>
      </c>
      <c r="AV471" s="23">
        <f t="shared" si="295"/>
        <v>4421.3409694719776</v>
      </c>
      <c r="AW471" s="23">
        <f t="shared" si="295"/>
        <v>3999.6764829915965</v>
      </c>
      <c r="AX471" s="23">
        <f t="shared" si="295"/>
        <v>3488.9904829915968</v>
      </c>
      <c r="AY471" s="23">
        <f t="shared" si="295"/>
        <v>253.40728299159494</v>
      </c>
      <c r="AZ471" s="23">
        <f t="shared" si="295"/>
        <v>7.0447305950000014E-3</v>
      </c>
      <c r="BA471" s="23">
        <f t="shared" si="295"/>
        <v>0</v>
      </c>
      <c r="BB471" s="23">
        <f t="shared" si="295"/>
        <v>0</v>
      </c>
      <c r="BC471" s="23">
        <f t="shared" si="295"/>
        <v>0</v>
      </c>
      <c r="BD471" s="23">
        <f t="shared" si="295"/>
        <v>0</v>
      </c>
      <c r="BE471" s="23">
        <f t="shared" si="295"/>
        <v>0</v>
      </c>
      <c r="BF471" s="23">
        <f t="shared" si="295"/>
        <v>0</v>
      </c>
      <c r="BG471" s="23">
        <f t="shared" si="295"/>
        <v>0</v>
      </c>
      <c r="BH471" s="23">
        <f t="shared" si="295"/>
        <v>0</v>
      </c>
      <c r="BI471" s="23">
        <f t="shared" si="295"/>
        <v>0</v>
      </c>
      <c r="BJ471" s="23">
        <f t="shared" si="295"/>
        <v>0</v>
      </c>
      <c r="BK471" s="23">
        <f t="shared" si="295"/>
        <v>0</v>
      </c>
      <c r="BL471" s="23">
        <f t="shared" si="295"/>
        <v>0</v>
      </c>
      <c r="BM471" s="23">
        <f t="shared" si="295"/>
        <v>0</v>
      </c>
      <c r="BN471" s="23">
        <f t="shared" si="295"/>
        <v>0</v>
      </c>
      <c r="BO471" s="23">
        <f t="shared" si="295"/>
        <v>0</v>
      </c>
      <c r="BP471" s="23">
        <f t="shared" si="295"/>
        <v>0</v>
      </c>
      <c r="BQ471" s="23">
        <f t="shared" si="295"/>
        <v>0</v>
      </c>
      <c r="BR471" s="23">
        <f t="shared" si="295"/>
        <v>0</v>
      </c>
      <c r="BS471" s="23">
        <f t="shared" si="295"/>
        <v>0</v>
      </c>
    </row>
    <row r="472" spans="2:71" x14ac:dyDescent="0.3">
      <c r="B472" s="24" t="str">
        <f t="shared" si="291"/>
        <v>Retire TY and GR3</v>
      </c>
      <c r="C472" s="23">
        <f t="shared" ref="C472:AH472" si="296">C31+C73+C115+C157+C199+C241+C325+C367+C409</f>
        <v>33008.404921099063</v>
      </c>
      <c r="D472" s="23">
        <f t="shared" si="296"/>
        <v>1153325.2508381265</v>
      </c>
      <c r="E472" s="23">
        <f t="shared" si="296"/>
        <v>1299854.0404051684</v>
      </c>
      <c r="F472" s="23">
        <f t="shared" si="296"/>
        <v>1476989.2920380207</v>
      </c>
      <c r="G472" s="23">
        <f t="shared" si="296"/>
        <v>1777961.7099370235</v>
      </c>
      <c r="H472" s="23">
        <f t="shared" si="296"/>
        <v>2007096.5196616275</v>
      </c>
      <c r="I472" s="23">
        <f t="shared" si="296"/>
        <v>2197729.7564885295</v>
      </c>
      <c r="J472" s="23">
        <f t="shared" si="296"/>
        <v>2212450.8977778764</v>
      </c>
      <c r="K472" s="23">
        <f t="shared" si="296"/>
        <v>2312263.1934871194</v>
      </c>
      <c r="L472" s="23">
        <f t="shared" si="296"/>
        <v>2445621.5659290729</v>
      </c>
      <c r="M472" s="23">
        <f t="shared" si="296"/>
        <v>2495479.4116479345</v>
      </c>
      <c r="N472" s="23">
        <f t="shared" si="296"/>
        <v>2567650.0060747103</v>
      </c>
      <c r="O472" s="23">
        <f t="shared" si="296"/>
        <v>2671360.9099381668</v>
      </c>
      <c r="P472" s="23">
        <f t="shared" si="296"/>
        <v>2748244.5188369751</v>
      </c>
      <c r="Q472" s="23">
        <f t="shared" si="296"/>
        <v>2834203.9152611876</v>
      </c>
      <c r="R472" s="23">
        <f t="shared" si="296"/>
        <v>2905546.2102415804</v>
      </c>
      <c r="S472" s="23">
        <f t="shared" si="296"/>
        <v>3018697.4819941516</v>
      </c>
      <c r="T472" s="23">
        <f t="shared" si="296"/>
        <v>3006786.4915246419</v>
      </c>
      <c r="U472" s="23">
        <f t="shared" si="296"/>
        <v>3086428.4765590234</v>
      </c>
      <c r="V472" s="23">
        <f t="shared" si="296"/>
        <v>3134336.8056945615</v>
      </c>
      <c r="W472" s="23">
        <f t="shared" si="296"/>
        <v>3254061.4668956101</v>
      </c>
      <c r="X472" s="23">
        <f t="shared" si="296"/>
        <v>3327798.5286077065</v>
      </c>
      <c r="Y472" s="23">
        <f t="shared" si="296"/>
        <v>3448176.5754795009</v>
      </c>
      <c r="Z472" s="23">
        <f t="shared" si="296"/>
        <v>3528580.898663051</v>
      </c>
      <c r="AA472" s="23">
        <f t="shared" si="296"/>
        <v>3571227.5559591255</v>
      </c>
      <c r="AB472" s="23">
        <f t="shared" si="296"/>
        <v>3644952.5269478564</v>
      </c>
      <c r="AC472" s="23">
        <f t="shared" si="296"/>
        <v>3679714.2592644212</v>
      </c>
      <c r="AD472" s="23">
        <f t="shared" si="296"/>
        <v>3727708.5005353894</v>
      </c>
      <c r="AE472" s="23">
        <f t="shared" si="296"/>
        <v>3777695.7205403051</v>
      </c>
      <c r="AF472" s="23">
        <f t="shared" si="296"/>
        <v>3796805.6283814032</v>
      </c>
      <c r="AG472" s="23">
        <f t="shared" si="296"/>
        <v>3908757.1845470006</v>
      </c>
      <c r="AH472" s="23">
        <f t="shared" si="296"/>
        <v>54267.399718637316</v>
      </c>
      <c r="AI472" s="23">
        <f t="shared" ref="AI472:BS472" si="297">AI31+AI73+AI115+AI157+AI199+AI241+AI325+AI367+AI409</f>
        <v>44165.246834491707</v>
      </c>
      <c r="AJ472" s="23">
        <f t="shared" si="297"/>
        <v>39718.544488174724</v>
      </c>
      <c r="AK472" s="23">
        <f t="shared" si="297"/>
        <v>34374.486348174716</v>
      </c>
      <c r="AL472" s="23">
        <f t="shared" si="297"/>
        <v>32695.230019730425</v>
      </c>
      <c r="AM472" s="23">
        <f t="shared" si="297"/>
        <v>32613.127970802198</v>
      </c>
      <c r="AN472" s="23">
        <f t="shared" si="297"/>
        <v>28797.759460802201</v>
      </c>
      <c r="AO472" s="23">
        <f t="shared" si="297"/>
        <v>24463.5350753602</v>
      </c>
      <c r="AP472" s="23">
        <f t="shared" si="297"/>
        <v>21996.753781867563</v>
      </c>
      <c r="AQ472" s="23">
        <f t="shared" si="297"/>
        <v>20583.328781867564</v>
      </c>
      <c r="AR472" s="23">
        <f t="shared" si="297"/>
        <v>17525.941986749647</v>
      </c>
      <c r="AS472" s="23">
        <f t="shared" si="297"/>
        <v>10366.482196476243</v>
      </c>
      <c r="AT472" s="23">
        <f t="shared" si="297"/>
        <v>9048.7394272787442</v>
      </c>
      <c r="AU472" s="23">
        <f t="shared" si="297"/>
        <v>4872.9028272787491</v>
      </c>
      <c r="AV472" s="23">
        <f t="shared" si="297"/>
        <v>4421.3402005437501</v>
      </c>
      <c r="AW472" s="23">
        <f t="shared" si="297"/>
        <v>3999.675714063369</v>
      </c>
      <c r="AX472" s="23">
        <f t="shared" si="297"/>
        <v>3488.9897140633693</v>
      </c>
      <c r="AY472" s="23">
        <f t="shared" si="297"/>
        <v>253.40651406336744</v>
      </c>
      <c r="AZ472" s="23">
        <f t="shared" si="297"/>
        <v>6.2758023675000014E-3</v>
      </c>
      <c r="BA472" s="23">
        <f t="shared" si="297"/>
        <v>0</v>
      </c>
      <c r="BB472" s="23">
        <f t="shared" si="297"/>
        <v>0</v>
      </c>
      <c r="BC472" s="23">
        <f t="shared" si="297"/>
        <v>0</v>
      </c>
      <c r="BD472" s="23">
        <f t="shared" si="297"/>
        <v>0</v>
      </c>
      <c r="BE472" s="23">
        <f t="shared" si="297"/>
        <v>0</v>
      </c>
      <c r="BF472" s="23">
        <f t="shared" si="297"/>
        <v>0</v>
      </c>
      <c r="BG472" s="23">
        <f t="shared" si="297"/>
        <v>0</v>
      </c>
      <c r="BH472" s="23">
        <f t="shared" si="297"/>
        <v>0</v>
      </c>
      <c r="BI472" s="23">
        <f t="shared" si="297"/>
        <v>0</v>
      </c>
      <c r="BJ472" s="23">
        <f t="shared" si="297"/>
        <v>0</v>
      </c>
      <c r="BK472" s="23">
        <f t="shared" si="297"/>
        <v>0</v>
      </c>
      <c r="BL472" s="23">
        <f t="shared" si="297"/>
        <v>0</v>
      </c>
      <c r="BM472" s="23">
        <f t="shared" si="297"/>
        <v>0</v>
      </c>
      <c r="BN472" s="23">
        <f t="shared" si="297"/>
        <v>0</v>
      </c>
      <c r="BO472" s="23">
        <f t="shared" si="297"/>
        <v>0</v>
      </c>
      <c r="BP472" s="23">
        <f t="shared" si="297"/>
        <v>0</v>
      </c>
      <c r="BQ472" s="23">
        <f t="shared" si="297"/>
        <v>0</v>
      </c>
      <c r="BR472" s="23">
        <f t="shared" si="297"/>
        <v>0</v>
      </c>
      <c r="BS472" s="23">
        <f t="shared" si="297"/>
        <v>0</v>
      </c>
    </row>
    <row r="473" spans="2:71" x14ac:dyDescent="0.3">
      <c r="B473" s="24" t="str">
        <f t="shared" si="291"/>
        <v>Retire TY GR3 and BR3</v>
      </c>
      <c r="C473" s="23">
        <f t="shared" ref="C473:AH473" si="298">C32+C74+C116+C158+C200+C242+C326+C368+C410</f>
        <v>33611.17840933238</v>
      </c>
      <c r="D473" s="23">
        <f t="shared" si="298"/>
        <v>1153325.2508381265</v>
      </c>
      <c r="E473" s="23">
        <f t="shared" si="298"/>
        <v>1299650.1630051683</v>
      </c>
      <c r="F473" s="23">
        <f t="shared" si="298"/>
        <v>1475538.0040380207</v>
      </c>
      <c r="G473" s="23">
        <f t="shared" si="298"/>
        <v>1779317.3188434562</v>
      </c>
      <c r="H473" s="23">
        <f t="shared" si="298"/>
        <v>2007035.4507393888</v>
      </c>
      <c r="I473" s="23">
        <f t="shared" si="298"/>
        <v>2221241.1330268211</v>
      </c>
      <c r="J473" s="23">
        <f t="shared" si="298"/>
        <v>2245487.7098349356</v>
      </c>
      <c r="K473" s="23">
        <f t="shared" si="298"/>
        <v>2359152.1025555604</v>
      </c>
      <c r="L473" s="23">
        <f t="shared" si="298"/>
        <v>2516527.559888483</v>
      </c>
      <c r="M473" s="23">
        <f t="shared" si="298"/>
        <v>2557522.3830710845</v>
      </c>
      <c r="N473" s="23">
        <f t="shared" si="298"/>
        <v>2631550.6510224445</v>
      </c>
      <c r="O473" s="23">
        <f t="shared" si="298"/>
        <v>2730307.4114526082</v>
      </c>
      <c r="P473" s="23">
        <f t="shared" si="298"/>
        <v>2770244.1534815473</v>
      </c>
      <c r="Q473" s="23">
        <f t="shared" si="298"/>
        <v>2853659.6117986413</v>
      </c>
      <c r="R473" s="23">
        <f t="shared" si="298"/>
        <v>3007717.8427924961</v>
      </c>
      <c r="S473" s="23">
        <f t="shared" si="298"/>
        <v>3118748.5366694117</v>
      </c>
      <c r="T473" s="23">
        <f t="shared" si="298"/>
        <v>3107167.9017425873</v>
      </c>
      <c r="U473" s="23">
        <f t="shared" si="298"/>
        <v>3184551.4270051033</v>
      </c>
      <c r="V473" s="23">
        <f t="shared" si="298"/>
        <v>3224440.5115464493</v>
      </c>
      <c r="W473" s="23">
        <f t="shared" si="298"/>
        <v>3322856.7199996938</v>
      </c>
      <c r="X473" s="23">
        <f t="shared" si="298"/>
        <v>3410949.484829607</v>
      </c>
      <c r="Y473" s="23">
        <f t="shared" si="298"/>
        <v>3537455.8458860079</v>
      </c>
      <c r="Z473" s="23">
        <f t="shared" si="298"/>
        <v>3599299.393662767</v>
      </c>
      <c r="AA473" s="23">
        <f t="shared" si="298"/>
        <v>3651388.731850815</v>
      </c>
      <c r="AB473" s="23">
        <f t="shared" si="298"/>
        <v>3730996.3247190551</v>
      </c>
      <c r="AC473" s="23">
        <f t="shared" si="298"/>
        <v>3769365.6227877387</v>
      </c>
      <c r="AD473" s="23">
        <f t="shared" si="298"/>
        <v>3824716.0634508762</v>
      </c>
      <c r="AE473" s="23">
        <f t="shared" si="298"/>
        <v>3878570.8351644231</v>
      </c>
      <c r="AF473" s="23">
        <f t="shared" si="298"/>
        <v>3903098.3573400052</v>
      </c>
      <c r="AG473" s="23">
        <f t="shared" si="298"/>
        <v>3992453.7012714697</v>
      </c>
      <c r="AH473" s="23">
        <f t="shared" si="298"/>
        <v>48982.995718637314</v>
      </c>
      <c r="AI473" s="23">
        <f t="shared" ref="AI473:BS473" si="299">AI32+AI74+AI116+AI158+AI200+AI242+AI326+AI368+AI410</f>
        <v>39083.542834491709</v>
      </c>
      <c r="AJ473" s="23">
        <f t="shared" si="299"/>
        <v>34839.541488174727</v>
      </c>
      <c r="AK473" s="23">
        <f t="shared" si="299"/>
        <v>29698.183348174716</v>
      </c>
      <c r="AL473" s="23">
        <f t="shared" si="299"/>
        <v>28221.628019730426</v>
      </c>
      <c r="AM473" s="23">
        <f t="shared" si="299"/>
        <v>28342.2269708022</v>
      </c>
      <c r="AN473" s="23">
        <f t="shared" si="299"/>
        <v>24729.5584608022</v>
      </c>
      <c r="AO473" s="23">
        <f t="shared" si="299"/>
        <v>20598.0370753602</v>
      </c>
      <c r="AP473" s="23">
        <f t="shared" si="299"/>
        <v>18333.956781867564</v>
      </c>
      <c r="AQ473" s="23">
        <f t="shared" si="299"/>
        <v>17123.230781867562</v>
      </c>
      <c r="AR473" s="23">
        <f t="shared" si="299"/>
        <v>16120.620986749647</v>
      </c>
      <c r="AS473" s="23">
        <f t="shared" si="299"/>
        <v>10366.480694296242</v>
      </c>
      <c r="AT473" s="23">
        <f t="shared" si="299"/>
        <v>9048.7379250987433</v>
      </c>
      <c r="AU473" s="23">
        <f t="shared" si="299"/>
        <v>4872.9013250987491</v>
      </c>
      <c r="AV473" s="23">
        <f t="shared" si="299"/>
        <v>4421.3386983637502</v>
      </c>
      <c r="AW473" s="23">
        <f t="shared" si="299"/>
        <v>3999.674211883369</v>
      </c>
      <c r="AX473" s="23">
        <f t="shared" si="299"/>
        <v>3488.9882118833693</v>
      </c>
      <c r="AY473" s="23">
        <f t="shared" si="299"/>
        <v>253.40501188336745</v>
      </c>
      <c r="AZ473" s="23">
        <f t="shared" si="299"/>
        <v>4.7736223675000009E-3</v>
      </c>
      <c r="BA473" s="23">
        <f t="shared" si="299"/>
        <v>0</v>
      </c>
      <c r="BB473" s="23">
        <f t="shared" si="299"/>
        <v>0</v>
      </c>
      <c r="BC473" s="23">
        <f t="shared" si="299"/>
        <v>0</v>
      </c>
      <c r="BD473" s="23">
        <f t="shared" si="299"/>
        <v>0</v>
      </c>
      <c r="BE473" s="23">
        <f t="shared" si="299"/>
        <v>0</v>
      </c>
      <c r="BF473" s="23">
        <f t="shared" si="299"/>
        <v>0</v>
      </c>
      <c r="BG473" s="23">
        <f t="shared" si="299"/>
        <v>0</v>
      </c>
      <c r="BH473" s="23">
        <f t="shared" si="299"/>
        <v>0</v>
      </c>
      <c r="BI473" s="23">
        <f t="shared" si="299"/>
        <v>0</v>
      </c>
      <c r="BJ473" s="23">
        <f t="shared" si="299"/>
        <v>0</v>
      </c>
      <c r="BK473" s="23">
        <f t="shared" si="299"/>
        <v>0</v>
      </c>
      <c r="BL473" s="23">
        <f t="shared" si="299"/>
        <v>0</v>
      </c>
      <c r="BM473" s="23">
        <f t="shared" si="299"/>
        <v>0</v>
      </c>
      <c r="BN473" s="23">
        <f t="shared" si="299"/>
        <v>0</v>
      </c>
      <c r="BO473" s="23">
        <f t="shared" si="299"/>
        <v>0</v>
      </c>
      <c r="BP473" s="23">
        <f t="shared" si="299"/>
        <v>0</v>
      </c>
      <c r="BQ473" s="23">
        <f t="shared" si="299"/>
        <v>0</v>
      </c>
      <c r="BR473" s="23">
        <f t="shared" si="299"/>
        <v>0</v>
      </c>
      <c r="BS473" s="23">
        <f t="shared" si="299"/>
        <v>0</v>
      </c>
    </row>
    <row r="474" spans="2:71" x14ac:dyDescent="0.3">
      <c r="B474" s="24" t="str">
        <f t="shared" si="291"/>
        <v>Retire TY GR3 and CR4</v>
      </c>
      <c r="C474" s="23">
        <f t="shared" ref="C474:AH474" si="300">C33+C75+C117+C159+C201+C243+C327+C369+C411</f>
        <v>32921.412673439852</v>
      </c>
      <c r="D474" s="23">
        <f t="shared" si="300"/>
        <v>1152003.3195007376</v>
      </c>
      <c r="E474" s="23">
        <f t="shared" si="300"/>
        <v>1291682.7883403373</v>
      </c>
      <c r="F474" s="23">
        <f t="shared" si="300"/>
        <v>1453707.4739205253</v>
      </c>
      <c r="G474" s="23">
        <f t="shared" si="300"/>
        <v>1742330.5223536307</v>
      </c>
      <c r="H474" s="23">
        <f t="shared" si="300"/>
        <v>1983722.9915732618</v>
      </c>
      <c r="I474" s="23">
        <f t="shared" si="300"/>
        <v>2181095.7296731616</v>
      </c>
      <c r="J474" s="23">
        <f t="shared" si="300"/>
        <v>2190355.2721651229</v>
      </c>
      <c r="K474" s="23">
        <f t="shared" si="300"/>
        <v>2260785.4117043489</v>
      </c>
      <c r="L474" s="23">
        <f t="shared" si="300"/>
        <v>2366172.4704358745</v>
      </c>
      <c r="M474" s="23">
        <f t="shared" si="300"/>
        <v>2457609.4245059574</v>
      </c>
      <c r="N474" s="23">
        <f t="shared" si="300"/>
        <v>2602492.2867413415</v>
      </c>
      <c r="O474" s="23">
        <f t="shared" si="300"/>
        <v>2683095.2261899612</v>
      </c>
      <c r="P474" s="23">
        <f t="shared" si="300"/>
        <v>2707309.7551884367</v>
      </c>
      <c r="Q474" s="23">
        <f t="shared" si="300"/>
        <v>2788863.7674845872</v>
      </c>
      <c r="R474" s="23">
        <f t="shared" si="300"/>
        <v>2935137.6279531899</v>
      </c>
      <c r="S474" s="23">
        <f t="shared" si="300"/>
        <v>3108552.078289411</v>
      </c>
      <c r="T474" s="23">
        <f t="shared" si="300"/>
        <v>3033938.9854261624</v>
      </c>
      <c r="U474" s="23">
        <f t="shared" si="300"/>
        <v>3114806.6740852874</v>
      </c>
      <c r="V474" s="23">
        <f t="shared" si="300"/>
        <v>3152025.1260130606</v>
      </c>
      <c r="W474" s="23">
        <f t="shared" si="300"/>
        <v>3249706.3640481522</v>
      </c>
      <c r="X474" s="23">
        <f t="shared" si="300"/>
        <v>3320492.9153100667</v>
      </c>
      <c r="Y474" s="23">
        <f t="shared" si="300"/>
        <v>3423723.6501091379</v>
      </c>
      <c r="Z474" s="23">
        <f t="shared" si="300"/>
        <v>3579249.2353858561</v>
      </c>
      <c r="AA474" s="23">
        <f t="shared" si="300"/>
        <v>3630275.3277210216</v>
      </c>
      <c r="AB474" s="23">
        <f t="shared" si="300"/>
        <v>3709065.9411407998</v>
      </c>
      <c r="AC474" s="23">
        <f t="shared" si="300"/>
        <v>3734930.2462571687</v>
      </c>
      <c r="AD474" s="23">
        <f t="shared" si="300"/>
        <v>3780301.3358967304</v>
      </c>
      <c r="AE474" s="23">
        <f t="shared" si="300"/>
        <v>3815609.2175582205</v>
      </c>
      <c r="AF474" s="23">
        <f t="shared" si="300"/>
        <v>3807813.4205034999</v>
      </c>
      <c r="AG474" s="23">
        <f t="shared" si="300"/>
        <v>3931417.7859373433</v>
      </c>
      <c r="AH474" s="23">
        <f t="shared" si="300"/>
        <v>54267.400138496596</v>
      </c>
      <c r="AI474" s="23">
        <f t="shared" ref="AI474:BS474" si="301">AI33+AI75+AI117+AI159+AI201+AI243+AI327+AI369+AI411</f>
        <v>44165.247254350987</v>
      </c>
      <c r="AJ474" s="23">
        <f t="shared" si="301"/>
        <v>39718.544908034004</v>
      </c>
      <c r="AK474" s="23">
        <f t="shared" si="301"/>
        <v>34374.486768033996</v>
      </c>
      <c r="AL474" s="23">
        <f t="shared" si="301"/>
        <v>32695.230439589704</v>
      </c>
      <c r="AM474" s="23">
        <f t="shared" si="301"/>
        <v>32613.128390661477</v>
      </c>
      <c r="AN474" s="23">
        <f t="shared" si="301"/>
        <v>28797.759880661481</v>
      </c>
      <c r="AO474" s="23">
        <f t="shared" si="301"/>
        <v>24463.535495219479</v>
      </c>
      <c r="AP474" s="23">
        <f t="shared" si="301"/>
        <v>21996.754201726842</v>
      </c>
      <c r="AQ474" s="23">
        <f t="shared" si="301"/>
        <v>20583.329201726843</v>
      </c>
      <c r="AR474" s="23">
        <f t="shared" si="301"/>
        <v>17525.942406608927</v>
      </c>
      <c r="AS474" s="23">
        <f t="shared" si="301"/>
        <v>10366.482616335523</v>
      </c>
      <c r="AT474" s="23">
        <f t="shared" si="301"/>
        <v>9048.7398471380238</v>
      </c>
      <c r="AU474" s="23">
        <f t="shared" si="301"/>
        <v>4872.9032471380287</v>
      </c>
      <c r="AV474" s="23">
        <f t="shared" si="301"/>
        <v>4421.3406204030298</v>
      </c>
      <c r="AW474" s="23">
        <f t="shared" si="301"/>
        <v>3999.6761339226491</v>
      </c>
      <c r="AX474" s="23">
        <f t="shared" si="301"/>
        <v>3488.9901339226494</v>
      </c>
      <c r="AY474" s="23">
        <f t="shared" si="301"/>
        <v>253.40693392264743</v>
      </c>
      <c r="AZ474" s="23">
        <f t="shared" si="301"/>
        <v>6.6956616475000019E-3</v>
      </c>
      <c r="BA474" s="23">
        <f t="shared" si="301"/>
        <v>0</v>
      </c>
      <c r="BB474" s="23">
        <f t="shared" si="301"/>
        <v>0</v>
      </c>
      <c r="BC474" s="23">
        <f t="shared" si="301"/>
        <v>0</v>
      </c>
      <c r="BD474" s="23">
        <f t="shared" si="301"/>
        <v>0</v>
      </c>
      <c r="BE474" s="23">
        <f t="shared" si="301"/>
        <v>0</v>
      </c>
      <c r="BF474" s="23">
        <f t="shared" si="301"/>
        <v>0</v>
      </c>
      <c r="BG474" s="23">
        <f t="shared" si="301"/>
        <v>0</v>
      </c>
      <c r="BH474" s="23">
        <f t="shared" si="301"/>
        <v>0</v>
      </c>
      <c r="BI474" s="23">
        <f t="shared" si="301"/>
        <v>0</v>
      </c>
      <c r="BJ474" s="23">
        <f t="shared" si="301"/>
        <v>0</v>
      </c>
      <c r="BK474" s="23">
        <f t="shared" si="301"/>
        <v>0</v>
      </c>
      <c r="BL474" s="23">
        <f t="shared" si="301"/>
        <v>0</v>
      </c>
      <c r="BM474" s="23">
        <f t="shared" si="301"/>
        <v>0</v>
      </c>
      <c r="BN474" s="23">
        <f t="shared" si="301"/>
        <v>0</v>
      </c>
      <c r="BO474" s="23">
        <f t="shared" si="301"/>
        <v>0</v>
      </c>
      <c r="BP474" s="23">
        <f t="shared" si="301"/>
        <v>0</v>
      </c>
      <c r="BQ474" s="23">
        <f t="shared" si="301"/>
        <v>0</v>
      </c>
      <c r="BR474" s="23">
        <f t="shared" si="301"/>
        <v>0</v>
      </c>
      <c r="BS474" s="23">
        <f t="shared" si="301"/>
        <v>0</v>
      </c>
    </row>
    <row r="475" spans="2:71" x14ac:dyDescent="0.3">
      <c r="B475" s="24" t="str">
        <f t="shared" si="291"/>
        <v>Retire TY GR3 CR4 and CR6</v>
      </c>
      <c r="C475" s="23">
        <f t="shared" ref="C475:AH475" si="302">C34+C76+C118+C160+C202+C244+C328+C370+C412</f>
        <v>32932.119695284775</v>
      </c>
      <c r="D475" s="23">
        <f t="shared" si="302"/>
        <v>1149570.8594815547</v>
      </c>
      <c r="E475" s="23">
        <f t="shared" si="302"/>
        <v>1279931.7481431791</v>
      </c>
      <c r="F475" s="23">
        <f t="shared" si="302"/>
        <v>1419820.7768837579</v>
      </c>
      <c r="G475" s="23">
        <f t="shared" si="302"/>
        <v>1682917.9166438619</v>
      </c>
      <c r="H475" s="23">
        <f t="shared" si="302"/>
        <v>1927083.1209428885</v>
      </c>
      <c r="I475" s="23">
        <f t="shared" si="302"/>
        <v>2136547.0238320022</v>
      </c>
      <c r="J475" s="23">
        <f t="shared" si="302"/>
        <v>2158314.2140265671</v>
      </c>
      <c r="K475" s="23">
        <f t="shared" si="302"/>
        <v>2282333.7828811989</v>
      </c>
      <c r="L475" s="23">
        <f t="shared" si="302"/>
        <v>2447947.5986678377</v>
      </c>
      <c r="M475" s="23">
        <f t="shared" si="302"/>
        <v>2488111.396619081</v>
      </c>
      <c r="N475" s="23">
        <f t="shared" si="302"/>
        <v>2560838.4702406451</v>
      </c>
      <c r="O475" s="23">
        <f t="shared" si="302"/>
        <v>2668321.6752015701</v>
      </c>
      <c r="P475" s="23">
        <f t="shared" si="302"/>
        <v>2709776.7903501587</v>
      </c>
      <c r="Q475" s="23">
        <f t="shared" si="302"/>
        <v>2793165.5862073372</v>
      </c>
      <c r="R475" s="23">
        <f t="shared" si="302"/>
        <v>2957882.9108487051</v>
      </c>
      <c r="S475" s="23">
        <f t="shared" si="302"/>
        <v>3113882.20749916</v>
      </c>
      <c r="T475" s="23">
        <f t="shared" si="302"/>
        <v>3062390.0938156247</v>
      </c>
      <c r="U475" s="23">
        <f t="shared" si="302"/>
        <v>3142374.2021745457</v>
      </c>
      <c r="V475" s="23">
        <f t="shared" si="302"/>
        <v>3186539.534952818</v>
      </c>
      <c r="W475" s="23">
        <f t="shared" si="302"/>
        <v>3278980.4134906516</v>
      </c>
      <c r="X475" s="23">
        <f t="shared" si="302"/>
        <v>3374862.3165031415</v>
      </c>
      <c r="Y475" s="23">
        <f t="shared" si="302"/>
        <v>3509084.7631020779</v>
      </c>
      <c r="Z475" s="23">
        <f t="shared" si="302"/>
        <v>3606210.9213870605</v>
      </c>
      <c r="AA475" s="23">
        <f t="shared" si="302"/>
        <v>3650177.4661025573</v>
      </c>
      <c r="AB475" s="23">
        <f t="shared" si="302"/>
        <v>3728688.9891901412</v>
      </c>
      <c r="AC475" s="23">
        <f t="shared" si="302"/>
        <v>3770306.8500256166</v>
      </c>
      <c r="AD475" s="23">
        <f t="shared" si="302"/>
        <v>3817106.5515765431</v>
      </c>
      <c r="AE475" s="23">
        <f t="shared" si="302"/>
        <v>3856864.9852388874</v>
      </c>
      <c r="AF475" s="23">
        <f t="shared" si="302"/>
        <v>3892752.6167184212</v>
      </c>
      <c r="AG475" s="23">
        <f t="shared" si="302"/>
        <v>4003952.577856401</v>
      </c>
      <c r="AH475" s="23">
        <f t="shared" si="302"/>
        <v>54267.399503074477</v>
      </c>
      <c r="AI475" s="23">
        <f t="shared" ref="AI475:BS475" si="303">AI34+AI76+AI118+AI160+AI202+AI244+AI328+AI370+AI412</f>
        <v>44165.246618928868</v>
      </c>
      <c r="AJ475" s="23">
        <f t="shared" si="303"/>
        <v>39718.544272611885</v>
      </c>
      <c r="AK475" s="23">
        <f t="shared" si="303"/>
        <v>34374.486132611877</v>
      </c>
      <c r="AL475" s="23">
        <f t="shared" si="303"/>
        <v>32695.229804167586</v>
      </c>
      <c r="AM475" s="23">
        <f t="shared" si="303"/>
        <v>32613.127755239359</v>
      </c>
      <c r="AN475" s="23">
        <f t="shared" si="303"/>
        <v>28797.759245239362</v>
      </c>
      <c r="AO475" s="23">
        <f t="shared" si="303"/>
        <v>24463.534859797361</v>
      </c>
      <c r="AP475" s="23">
        <f t="shared" si="303"/>
        <v>21996.753566304724</v>
      </c>
      <c r="AQ475" s="23">
        <f t="shared" si="303"/>
        <v>20583.328566304725</v>
      </c>
      <c r="AR475" s="23">
        <f t="shared" si="303"/>
        <v>17525.941771186808</v>
      </c>
      <c r="AS475" s="23">
        <f t="shared" si="303"/>
        <v>10366.481980913402</v>
      </c>
      <c r="AT475" s="23">
        <f t="shared" si="303"/>
        <v>9048.7392117159034</v>
      </c>
      <c r="AU475" s="23">
        <f t="shared" si="303"/>
        <v>4872.9026117159092</v>
      </c>
      <c r="AV475" s="23">
        <f t="shared" si="303"/>
        <v>4421.3399849809102</v>
      </c>
      <c r="AW475" s="23">
        <f t="shared" si="303"/>
        <v>3999.6754985005291</v>
      </c>
      <c r="AX475" s="23">
        <f t="shared" si="303"/>
        <v>3488.9894985005294</v>
      </c>
      <c r="AY475" s="23">
        <f t="shared" si="303"/>
        <v>253.40629850052741</v>
      </c>
      <c r="AZ475" s="23">
        <f t="shared" si="303"/>
        <v>6.0602395275000023E-3</v>
      </c>
      <c r="BA475" s="23">
        <f t="shared" si="303"/>
        <v>0</v>
      </c>
      <c r="BB475" s="23">
        <f t="shared" si="303"/>
        <v>0</v>
      </c>
      <c r="BC475" s="23">
        <f t="shared" si="303"/>
        <v>0</v>
      </c>
      <c r="BD475" s="23">
        <f t="shared" si="303"/>
        <v>0</v>
      </c>
      <c r="BE475" s="23">
        <f t="shared" si="303"/>
        <v>0</v>
      </c>
      <c r="BF475" s="23">
        <f t="shared" si="303"/>
        <v>0</v>
      </c>
      <c r="BG475" s="23">
        <f t="shared" si="303"/>
        <v>0</v>
      </c>
      <c r="BH475" s="23">
        <f t="shared" si="303"/>
        <v>0</v>
      </c>
      <c r="BI475" s="23">
        <f t="shared" si="303"/>
        <v>0</v>
      </c>
      <c r="BJ475" s="23">
        <f t="shared" si="303"/>
        <v>0</v>
      </c>
      <c r="BK475" s="23">
        <f t="shared" si="303"/>
        <v>0</v>
      </c>
      <c r="BL475" s="23">
        <f t="shared" si="303"/>
        <v>0</v>
      </c>
      <c r="BM475" s="23">
        <f t="shared" si="303"/>
        <v>0</v>
      </c>
      <c r="BN475" s="23">
        <f t="shared" si="303"/>
        <v>0</v>
      </c>
      <c r="BO475" s="23">
        <f t="shared" si="303"/>
        <v>0</v>
      </c>
      <c r="BP475" s="23">
        <f t="shared" si="303"/>
        <v>0</v>
      </c>
      <c r="BQ475" s="23">
        <f t="shared" si="303"/>
        <v>0</v>
      </c>
      <c r="BR475" s="23">
        <f t="shared" si="303"/>
        <v>0</v>
      </c>
      <c r="BS475" s="23">
        <f t="shared" si="303"/>
        <v>0</v>
      </c>
    </row>
    <row r="476" spans="2:71" x14ac:dyDescent="0.3">
      <c r="B476" s="24" t="str">
        <f t="shared" si="291"/>
        <v>Retire TY GR3 CR4 CR6 and BR1-2</v>
      </c>
      <c r="C476" s="23">
        <f t="shared" ref="C476:AH476" si="304">C35+C77+C119+C161+C203+C245+C329+C371+C413</f>
        <v>33161.626627797232</v>
      </c>
      <c r="D476" s="23">
        <f t="shared" si="304"/>
        <v>1149081.4326815547</v>
      </c>
      <c r="E476" s="23">
        <f t="shared" si="304"/>
        <v>1273425.705143179</v>
      </c>
      <c r="F476" s="23">
        <f t="shared" si="304"/>
        <v>1404215.7466837578</v>
      </c>
      <c r="G476" s="23">
        <f t="shared" si="304"/>
        <v>1649800.190399701</v>
      </c>
      <c r="H476" s="23">
        <f t="shared" si="304"/>
        <v>1895743.646692523</v>
      </c>
      <c r="I476" s="23">
        <f t="shared" si="304"/>
        <v>2183717.8885628721</v>
      </c>
      <c r="J476" s="23">
        <f t="shared" si="304"/>
        <v>2251961.2772630942</v>
      </c>
      <c r="K476" s="23">
        <f t="shared" si="304"/>
        <v>2324997.5461557456</v>
      </c>
      <c r="L476" s="23">
        <f t="shared" si="304"/>
        <v>2405414.7284635613</v>
      </c>
      <c r="M476" s="23">
        <f t="shared" si="304"/>
        <v>2458369.2854100736</v>
      </c>
      <c r="N476" s="23">
        <f t="shared" si="304"/>
        <v>2553911.5973268426</v>
      </c>
      <c r="O476" s="23">
        <f t="shared" si="304"/>
        <v>2721703.4368309858</v>
      </c>
      <c r="P476" s="23">
        <f t="shared" si="304"/>
        <v>2819582.7289797156</v>
      </c>
      <c r="Q476" s="23">
        <f t="shared" si="304"/>
        <v>2850195.8604608634</v>
      </c>
      <c r="R476" s="23">
        <f t="shared" si="304"/>
        <v>2941516.5654156264</v>
      </c>
      <c r="S476" s="23">
        <f t="shared" si="304"/>
        <v>3071793.9256060431</v>
      </c>
      <c r="T476" s="23">
        <f t="shared" si="304"/>
        <v>3063109.5879561361</v>
      </c>
      <c r="U476" s="23">
        <f t="shared" si="304"/>
        <v>3159715.9854262238</v>
      </c>
      <c r="V476" s="23">
        <f t="shared" si="304"/>
        <v>3267219.111851023</v>
      </c>
      <c r="W476" s="23">
        <f t="shared" si="304"/>
        <v>3430113.7878744709</v>
      </c>
      <c r="X476" s="23">
        <f t="shared" si="304"/>
        <v>3439642.988793774</v>
      </c>
      <c r="Y476" s="23">
        <f t="shared" si="304"/>
        <v>3501204.3375812466</v>
      </c>
      <c r="Z476" s="23">
        <f t="shared" si="304"/>
        <v>3605393.6462783925</v>
      </c>
      <c r="AA476" s="23">
        <f t="shared" si="304"/>
        <v>3650068.7960334341</v>
      </c>
      <c r="AB476" s="23">
        <f t="shared" si="304"/>
        <v>3746616.9699227531</v>
      </c>
      <c r="AC476" s="23">
        <f t="shared" si="304"/>
        <v>3825603.3093115976</v>
      </c>
      <c r="AD476" s="23">
        <f t="shared" si="304"/>
        <v>3871530.5152630331</v>
      </c>
      <c r="AE476" s="23">
        <f t="shared" si="304"/>
        <v>3934012.0788605651</v>
      </c>
      <c r="AF476" s="23">
        <f t="shared" si="304"/>
        <v>3933010.2463168581</v>
      </c>
      <c r="AG476" s="23">
        <f t="shared" si="304"/>
        <v>4059541.3217065446</v>
      </c>
      <c r="AH476" s="23">
        <f t="shared" si="304"/>
        <v>44790.15890307448</v>
      </c>
      <c r="AI476" s="23">
        <f t="shared" ref="AI476:BS476" si="305">AI35+AI77+AI119+AI161+AI203+AI245+AI329+AI371+AI413</f>
        <v>35109.749318928873</v>
      </c>
      <c r="AJ476" s="23">
        <f t="shared" si="305"/>
        <v>31084.789272611881</v>
      </c>
      <c r="AK476" s="23">
        <f t="shared" si="305"/>
        <v>26162.473432611878</v>
      </c>
      <c r="AL476" s="23">
        <f t="shared" si="305"/>
        <v>24904.959404167585</v>
      </c>
      <c r="AM476" s="23">
        <f t="shared" si="305"/>
        <v>25244.599655239359</v>
      </c>
      <c r="AN476" s="23">
        <f t="shared" si="305"/>
        <v>24161.98425523936</v>
      </c>
      <c r="AO476" s="23">
        <f t="shared" si="305"/>
        <v>23079.36805523936</v>
      </c>
      <c r="AP476" s="23">
        <f t="shared" si="305"/>
        <v>21996.751755239366</v>
      </c>
      <c r="AQ476" s="23">
        <f t="shared" si="305"/>
        <v>20583.326755239366</v>
      </c>
      <c r="AR476" s="23">
        <f t="shared" si="305"/>
        <v>17525.93996012145</v>
      </c>
      <c r="AS476" s="23">
        <f t="shared" si="305"/>
        <v>10366.480169848042</v>
      </c>
      <c r="AT476" s="23">
        <f t="shared" si="305"/>
        <v>9048.7374006505433</v>
      </c>
      <c r="AU476" s="23">
        <f t="shared" si="305"/>
        <v>4872.9008006505492</v>
      </c>
      <c r="AV476" s="23">
        <f t="shared" si="305"/>
        <v>4421.3381739155502</v>
      </c>
      <c r="AW476" s="23">
        <f t="shared" si="305"/>
        <v>3999.6736874351691</v>
      </c>
      <c r="AX476" s="23">
        <f t="shared" si="305"/>
        <v>3488.9876874351694</v>
      </c>
      <c r="AY476" s="23">
        <f t="shared" si="305"/>
        <v>253.4044874351674</v>
      </c>
      <c r="AZ476" s="23">
        <f t="shared" si="305"/>
        <v>4.2491741675000022E-3</v>
      </c>
      <c r="BA476" s="23">
        <f t="shared" si="305"/>
        <v>0</v>
      </c>
      <c r="BB476" s="23">
        <f t="shared" si="305"/>
        <v>0</v>
      </c>
      <c r="BC476" s="23">
        <f t="shared" si="305"/>
        <v>0</v>
      </c>
      <c r="BD476" s="23">
        <f t="shared" si="305"/>
        <v>0</v>
      </c>
      <c r="BE476" s="23">
        <f t="shared" si="305"/>
        <v>0</v>
      </c>
      <c r="BF476" s="23">
        <f t="shared" si="305"/>
        <v>0</v>
      </c>
      <c r="BG476" s="23">
        <f t="shared" si="305"/>
        <v>0</v>
      </c>
      <c r="BH476" s="23">
        <f t="shared" si="305"/>
        <v>0</v>
      </c>
      <c r="BI476" s="23">
        <f t="shared" si="305"/>
        <v>0</v>
      </c>
      <c r="BJ476" s="23">
        <f t="shared" si="305"/>
        <v>0</v>
      </c>
      <c r="BK476" s="23">
        <f t="shared" si="305"/>
        <v>0</v>
      </c>
      <c r="BL476" s="23">
        <f t="shared" si="305"/>
        <v>0</v>
      </c>
      <c r="BM476" s="23">
        <f t="shared" si="305"/>
        <v>0</v>
      </c>
      <c r="BN476" s="23">
        <f t="shared" si="305"/>
        <v>0</v>
      </c>
      <c r="BO476" s="23">
        <f t="shared" si="305"/>
        <v>0</v>
      </c>
      <c r="BP476" s="23">
        <f t="shared" si="305"/>
        <v>0</v>
      </c>
      <c r="BQ476" s="23">
        <f t="shared" si="305"/>
        <v>0</v>
      </c>
      <c r="BR476" s="23">
        <f t="shared" si="305"/>
        <v>0</v>
      </c>
      <c r="BS476" s="23">
        <f t="shared" si="305"/>
        <v>0</v>
      </c>
    </row>
    <row r="477" spans="2:71" x14ac:dyDescent="0.3">
      <c r="B477" s="24" t="str">
        <f t="shared" si="291"/>
        <v>Retire TY GR3 and CR</v>
      </c>
      <c r="C477" s="23">
        <f t="shared" ref="C477:AH477" si="306">C36+C78+C120+C162+C204+C246+C330+C372+C414</f>
        <v>32875.249557004587</v>
      </c>
      <c r="D477" s="23">
        <f t="shared" si="306"/>
        <v>1148244.4496681266</v>
      </c>
      <c r="E477" s="23">
        <f t="shared" si="306"/>
        <v>1271167.7527051687</v>
      </c>
      <c r="F477" s="23">
        <f t="shared" si="306"/>
        <v>1393409.1405080208</v>
      </c>
      <c r="G477" s="23">
        <f t="shared" si="306"/>
        <v>1632662.7444070233</v>
      </c>
      <c r="H477" s="23">
        <f t="shared" si="306"/>
        <v>1878716.1561916273</v>
      </c>
      <c r="I477" s="23">
        <f t="shared" si="306"/>
        <v>2110121.0548830917</v>
      </c>
      <c r="J477" s="23">
        <f t="shared" si="306"/>
        <v>2171479.8510128777</v>
      </c>
      <c r="K477" s="23">
        <f t="shared" si="306"/>
        <v>2309930.8629275588</v>
      </c>
      <c r="L477" s="23">
        <f t="shared" si="306"/>
        <v>2410098.8040612293</v>
      </c>
      <c r="M477" s="23">
        <f t="shared" si="306"/>
        <v>2444677.5535967043</v>
      </c>
      <c r="N477" s="23">
        <f t="shared" si="306"/>
        <v>2528267.6771101635</v>
      </c>
      <c r="O477" s="23">
        <f t="shared" si="306"/>
        <v>2648233.3219445013</v>
      </c>
      <c r="P477" s="23">
        <f t="shared" si="306"/>
        <v>2746476.6843072646</v>
      </c>
      <c r="Q477" s="23">
        <f t="shared" si="306"/>
        <v>2846624.7093412424</v>
      </c>
      <c r="R477" s="23">
        <f t="shared" si="306"/>
        <v>2937088.1886701044</v>
      </c>
      <c r="S477" s="23">
        <f t="shared" si="306"/>
        <v>3056492.9060906144</v>
      </c>
      <c r="T477" s="23">
        <f t="shared" si="306"/>
        <v>3052214.4085673708</v>
      </c>
      <c r="U477" s="23">
        <f t="shared" si="306"/>
        <v>3142234.0908215321</v>
      </c>
      <c r="V477" s="23">
        <f t="shared" si="306"/>
        <v>3223525.5545588438</v>
      </c>
      <c r="W477" s="23">
        <f t="shared" si="306"/>
        <v>3391910.0671111471</v>
      </c>
      <c r="X477" s="23">
        <f t="shared" si="306"/>
        <v>3404671.6035189093</v>
      </c>
      <c r="Y477" s="23">
        <f t="shared" si="306"/>
        <v>3469476.1603294145</v>
      </c>
      <c r="Z477" s="23">
        <f t="shared" si="306"/>
        <v>3577992.3673426765</v>
      </c>
      <c r="AA477" s="23">
        <f t="shared" si="306"/>
        <v>3676904.6942402567</v>
      </c>
      <c r="AB477" s="23">
        <f t="shared" si="306"/>
        <v>3814578.4259930328</v>
      </c>
      <c r="AC477" s="23">
        <f t="shared" si="306"/>
        <v>3847683.6258823755</v>
      </c>
      <c r="AD477" s="23">
        <f t="shared" si="306"/>
        <v>3902881.5688227587</v>
      </c>
      <c r="AE477" s="23">
        <f t="shared" si="306"/>
        <v>3920628.0881982362</v>
      </c>
      <c r="AF477" s="23">
        <f t="shared" si="306"/>
        <v>3931988.6269505299</v>
      </c>
      <c r="AG477" s="23">
        <f t="shared" si="306"/>
        <v>4046212.9405261651</v>
      </c>
      <c r="AH477" s="23">
        <f t="shared" si="306"/>
        <v>54267.399770462434</v>
      </c>
      <c r="AI477" s="23">
        <f t="shared" ref="AI477:BS477" si="307">AI36+AI78+AI120+AI162+AI204+AI246+AI330+AI372+AI414</f>
        <v>44165.246886316825</v>
      </c>
      <c r="AJ477" s="23">
        <f t="shared" si="307"/>
        <v>39718.544539999843</v>
      </c>
      <c r="AK477" s="23">
        <f t="shared" si="307"/>
        <v>34374.486399999834</v>
      </c>
      <c r="AL477" s="23">
        <f t="shared" si="307"/>
        <v>32695.230071555543</v>
      </c>
      <c r="AM477" s="23">
        <f t="shared" si="307"/>
        <v>32613.128022627316</v>
      </c>
      <c r="AN477" s="23">
        <f t="shared" si="307"/>
        <v>28797.759512627319</v>
      </c>
      <c r="AO477" s="23">
        <f t="shared" si="307"/>
        <v>24463.535127185318</v>
      </c>
      <c r="AP477" s="23">
        <f t="shared" si="307"/>
        <v>21996.753833692681</v>
      </c>
      <c r="AQ477" s="23">
        <f t="shared" si="307"/>
        <v>20583.328833692682</v>
      </c>
      <c r="AR477" s="23">
        <f t="shared" si="307"/>
        <v>17525.942038574765</v>
      </c>
      <c r="AS477" s="23">
        <f t="shared" si="307"/>
        <v>10366.482248301361</v>
      </c>
      <c r="AT477" s="23">
        <f t="shared" si="307"/>
        <v>9048.7394791038623</v>
      </c>
      <c r="AU477" s="23">
        <f t="shared" si="307"/>
        <v>4872.9028791038681</v>
      </c>
      <c r="AV477" s="23">
        <f t="shared" si="307"/>
        <v>4421.3402523688692</v>
      </c>
      <c r="AW477" s="23">
        <f t="shared" si="307"/>
        <v>3999.6757658884881</v>
      </c>
      <c r="AX477" s="23">
        <f t="shared" si="307"/>
        <v>3488.9897658884884</v>
      </c>
      <c r="AY477" s="23">
        <f t="shared" si="307"/>
        <v>253.40656588848643</v>
      </c>
      <c r="AZ477" s="23">
        <f t="shared" si="307"/>
        <v>6.3276274865000015E-3</v>
      </c>
      <c r="BA477" s="23">
        <f t="shared" si="307"/>
        <v>0</v>
      </c>
      <c r="BB477" s="23">
        <f t="shared" si="307"/>
        <v>0</v>
      </c>
      <c r="BC477" s="23">
        <f t="shared" si="307"/>
        <v>0</v>
      </c>
      <c r="BD477" s="23">
        <f t="shared" si="307"/>
        <v>0</v>
      </c>
      <c r="BE477" s="23">
        <f t="shared" si="307"/>
        <v>0</v>
      </c>
      <c r="BF477" s="23">
        <f t="shared" si="307"/>
        <v>0</v>
      </c>
      <c r="BG477" s="23">
        <f t="shared" si="307"/>
        <v>0</v>
      </c>
      <c r="BH477" s="23">
        <f t="shared" si="307"/>
        <v>0</v>
      </c>
      <c r="BI477" s="23">
        <f t="shared" si="307"/>
        <v>0</v>
      </c>
      <c r="BJ477" s="23">
        <f t="shared" si="307"/>
        <v>0</v>
      </c>
      <c r="BK477" s="23">
        <f t="shared" si="307"/>
        <v>0</v>
      </c>
      <c r="BL477" s="23">
        <f t="shared" si="307"/>
        <v>0</v>
      </c>
      <c r="BM477" s="23">
        <f t="shared" si="307"/>
        <v>0</v>
      </c>
      <c r="BN477" s="23">
        <f t="shared" si="307"/>
        <v>0</v>
      </c>
      <c r="BO477" s="23">
        <f t="shared" si="307"/>
        <v>0</v>
      </c>
      <c r="BP477" s="23">
        <f t="shared" si="307"/>
        <v>0</v>
      </c>
      <c r="BQ477" s="23">
        <f t="shared" si="307"/>
        <v>0</v>
      </c>
      <c r="BR477" s="23">
        <f t="shared" si="307"/>
        <v>0</v>
      </c>
      <c r="BS477" s="23">
        <f t="shared" si="307"/>
        <v>0</v>
      </c>
    </row>
    <row r="478" spans="2:71" x14ac:dyDescent="0.3">
      <c r="B478" s="24" t="str">
        <f t="shared" si="291"/>
        <v>Retire TY GR3 CR and GH3</v>
      </c>
      <c r="C478" s="23">
        <f t="shared" ref="C478:AH478" si="308">C37+C79+C121+C163+C205+C247+C331+C373+C415</f>
        <v>33796.255380968716</v>
      </c>
      <c r="D478" s="23">
        <f t="shared" si="308"/>
        <v>1148129.9828681266</v>
      </c>
      <c r="E478" s="23">
        <f t="shared" si="308"/>
        <v>1270602.5690051683</v>
      </c>
      <c r="F478" s="23">
        <f t="shared" si="308"/>
        <v>1392048.2775080206</v>
      </c>
      <c r="G478" s="23">
        <f t="shared" si="308"/>
        <v>1650754.0888335092</v>
      </c>
      <c r="H478" s="23">
        <f t="shared" si="308"/>
        <v>1911938.556731692</v>
      </c>
      <c r="I478" s="23">
        <f t="shared" si="308"/>
        <v>2199107.8579945769</v>
      </c>
      <c r="J478" s="23">
        <f t="shared" si="308"/>
        <v>2193533.4661739198</v>
      </c>
      <c r="K478" s="23">
        <f t="shared" si="308"/>
        <v>2333720.7141537718</v>
      </c>
      <c r="L478" s="23">
        <f t="shared" si="308"/>
        <v>2503544.9505938035</v>
      </c>
      <c r="M478" s="23">
        <f t="shared" si="308"/>
        <v>2545555.7899912843</v>
      </c>
      <c r="N478" s="23">
        <f t="shared" si="308"/>
        <v>2625902.3792400318</v>
      </c>
      <c r="O478" s="23">
        <f t="shared" si="308"/>
        <v>2742188.7856503394</v>
      </c>
      <c r="P478" s="23">
        <f t="shared" si="308"/>
        <v>2800049.5891518071</v>
      </c>
      <c r="Q478" s="23">
        <f t="shared" si="308"/>
        <v>2895242.5731444154</v>
      </c>
      <c r="R478" s="23">
        <f t="shared" si="308"/>
        <v>3092671.5212624893</v>
      </c>
      <c r="S478" s="23">
        <f t="shared" si="308"/>
        <v>3245799.6518057645</v>
      </c>
      <c r="T478" s="23">
        <f t="shared" si="308"/>
        <v>3195663.3661480588</v>
      </c>
      <c r="U478" s="23">
        <f t="shared" si="308"/>
        <v>3275950.1070963838</v>
      </c>
      <c r="V478" s="23">
        <f t="shared" si="308"/>
        <v>3317865.3049876438</v>
      </c>
      <c r="W478" s="23">
        <f t="shared" si="308"/>
        <v>3432573.4477581861</v>
      </c>
      <c r="X478" s="23">
        <f t="shared" si="308"/>
        <v>3517493.9634485934</v>
      </c>
      <c r="Y478" s="23">
        <f t="shared" si="308"/>
        <v>3670752.480186583</v>
      </c>
      <c r="Z478" s="23">
        <f t="shared" si="308"/>
        <v>3764860.7564830156</v>
      </c>
      <c r="AA478" s="23">
        <f t="shared" si="308"/>
        <v>3809755.4002707512</v>
      </c>
      <c r="AB478" s="23">
        <f t="shared" si="308"/>
        <v>3888098.4540742426</v>
      </c>
      <c r="AC478" s="23">
        <f t="shared" si="308"/>
        <v>3929778.6134506762</v>
      </c>
      <c r="AD478" s="23">
        <f t="shared" si="308"/>
        <v>3974965.5041550524</v>
      </c>
      <c r="AE478" s="23">
        <f t="shared" si="308"/>
        <v>4017923.1266023084</v>
      </c>
      <c r="AF478" s="23">
        <f t="shared" si="308"/>
        <v>4079395.9662186368</v>
      </c>
      <c r="AG478" s="23">
        <f t="shared" si="308"/>
        <v>4182713.8621602948</v>
      </c>
      <c r="AH478" s="23">
        <f t="shared" si="308"/>
        <v>45084.112370462433</v>
      </c>
      <c r="AI478" s="23">
        <f t="shared" ref="AI478:BS478" si="309">AI37+AI79+AI121+AI163+AI205+AI247+AI331+AI373+AI415</f>
        <v>35305.604586316826</v>
      </c>
      <c r="AJ478" s="23">
        <f t="shared" si="309"/>
        <v>31182.547339999845</v>
      </c>
      <c r="AK478" s="23">
        <f t="shared" si="309"/>
        <v>26162.135299999834</v>
      </c>
      <c r="AL478" s="23">
        <f t="shared" si="309"/>
        <v>24806.525071555545</v>
      </c>
      <c r="AM478" s="23">
        <f t="shared" si="309"/>
        <v>25048.068222627317</v>
      </c>
      <c r="AN478" s="23">
        <f t="shared" si="309"/>
        <v>21556.345812627318</v>
      </c>
      <c r="AO478" s="23">
        <f t="shared" si="309"/>
        <v>17545.766527185318</v>
      </c>
      <c r="AP478" s="23">
        <f t="shared" si="309"/>
        <v>15402.630333692681</v>
      </c>
      <c r="AQ478" s="23">
        <f t="shared" si="309"/>
        <v>14312.850433692682</v>
      </c>
      <c r="AR478" s="23">
        <f t="shared" si="309"/>
        <v>11612.827638574765</v>
      </c>
      <c r="AS478" s="23">
        <f t="shared" si="309"/>
        <v>5134.6258283013613</v>
      </c>
      <c r="AT478" s="23">
        <f t="shared" si="309"/>
        <v>4896.8637283013622</v>
      </c>
      <c r="AU478" s="23">
        <f t="shared" si="309"/>
        <v>4659.0996283013683</v>
      </c>
      <c r="AV478" s="23">
        <f t="shared" si="309"/>
        <v>4421.3365283013691</v>
      </c>
      <c r="AW478" s="23">
        <f t="shared" si="309"/>
        <v>3999.6720418209879</v>
      </c>
      <c r="AX478" s="23">
        <f t="shared" si="309"/>
        <v>3488.9860418209882</v>
      </c>
      <c r="AY478" s="23">
        <f t="shared" si="309"/>
        <v>253.40284182098642</v>
      </c>
      <c r="AZ478" s="23">
        <f t="shared" si="309"/>
        <v>2.6035599865000016E-3</v>
      </c>
      <c r="BA478" s="23">
        <f t="shared" si="309"/>
        <v>0</v>
      </c>
      <c r="BB478" s="23">
        <f t="shared" si="309"/>
        <v>0</v>
      </c>
      <c r="BC478" s="23">
        <f t="shared" si="309"/>
        <v>0</v>
      </c>
      <c r="BD478" s="23">
        <f t="shared" si="309"/>
        <v>0</v>
      </c>
      <c r="BE478" s="23">
        <f t="shared" si="309"/>
        <v>0</v>
      </c>
      <c r="BF478" s="23">
        <f t="shared" si="309"/>
        <v>0</v>
      </c>
      <c r="BG478" s="23">
        <f t="shared" si="309"/>
        <v>0</v>
      </c>
      <c r="BH478" s="23">
        <f t="shared" si="309"/>
        <v>0</v>
      </c>
      <c r="BI478" s="23">
        <f t="shared" si="309"/>
        <v>0</v>
      </c>
      <c r="BJ478" s="23">
        <f t="shared" si="309"/>
        <v>0</v>
      </c>
      <c r="BK478" s="23">
        <f t="shared" si="309"/>
        <v>0</v>
      </c>
      <c r="BL478" s="23">
        <f t="shared" si="309"/>
        <v>0</v>
      </c>
      <c r="BM478" s="23">
        <f t="shared" si="309"/>
        <v>0</v>
      </c>
      <c r="BN478" s="23">
        <f t="shared" si="309"/>
        <v>0</v>
      </c>
      <c r="BO478" s="23">
        <f t="shared" si="309"/>
        <v>0</v>
      </c>
      <c r="BP478" s="23">
        <f t="shared" si="309"/>
        <v>0</v>
      </c>
      <c r="BQ478" s="23">
        <f t="shared" si="309"/>
        <v>0</v>
      </c>
      <c r="BR478" s="23">
        <f t="shared" si="309"/>
        <v>0</v>
      </c>
      <c r="BS478" s="23">
        <f t="shared" si="309"/>
        <v>0</v>
      </c>
    </row>
    <row r="479" spans="2:71" x14ac:dyDescent="0.3">
      <c r="B479" s="24" t="str">
        <f t="shared" si="291"/>
        <v>Retire TY GR3 CR and GH1</v>
      </c>
      <c r="C479" s="23">
        <f t="shared" ref="C479:AH479" si="310">C38+C80+C122+C164+C206+C248+C332+C374+C416</f>
        <v>33675.642675104187</v>
      </c>
      <c r="D479" s="23">
        <f t="shared" si="310"/>
        <v>1148057.7206181264</v>
      </c>
      <c r="E479" s="23">
        <f t="shared" si="310"/>
        <v>1266273.9142051684</v>
      </c>
      <c r="F479" s="23">
        <f t="shared" si="310"/>
        <v>1381402.6715080207</v>
      </c>
      <c r="G479" s="23">
        <f t="shared" si="310"/>
        <v>1641110.2450349033</v>
      </c>
      <c r="H479" s="23">
        <f t="shared" si="310"/>
        <v>1915478.6993841252</v>
      </c>
      <c r="I479" s="23">
        <f t="shared" si="310"/>
        <v>2209171.3568193126</v>
      </c>
      <c r="J479" s="23">
        <f t="shared" si="310"/>
        <v>2209917.598436533</v>
      </c>
      <c r="K479" s="23">
        <f t="shared" si="310"/>
        <v>2288704.054736617</v>
      </c>
      <c r="L479" s="23">
        <f t="shared" si="310"/>
        <v>2409826.6930378699</v>
      </c>
      <c r="M479" s="23">
        <f t="shared" si="310"/>
        <v>2521167.4732030723</v>
      </c>
      <c r="N479" s="23">
        <f t="shared" si="310"/>
        <v>2673465.8314197278</v>
      </c>
      <c r="O479" s="23">
        <f t="shared" si="310"/>
        <v>2781597.054214532</v>
      </c>
      <c r="P479" s="23">
        <f t="shared" si="310"/>
        <v>2817727.3126039016</v>
      </c>
      <c r="Q479" s="23">
        <f t="shared" si="310"/>
        <v>2867701.3491040757</v>
      </c>
      <c r="R479" s="23">
        <f t="shared" si="310"/>
        <v>2988391.5807428723</v>
      </c>
      <c r="S479" s="23">
        <f t="shared" si="310"/>
        <v>3200007.6280973093</v>
      </c>
      <c r="T479" s="23">
        <f t="shared" si="310"/>
        <v>3240289.9490721924</v>
      </c>
      <c r="U479" s="23">
        <f t="shared" si="310"/>
        <v>3292684.8953333483</v>
      </c>
      <c r="V479" s="23">
        <f t="shared" si="310"/>
        <v>3356817.2957061338</v>
      </c>
      <c r="W479" s="23">
        <f t="shared" si="310"/>
        <v>3445240.896728029</v>
      </c>
      <c r="X479" s="23">
        <f t="shared" si="310"/>
        <v>3488422.6903183567</v>
      </c>
      <c r="Y479" s="23">
        <f t="shared" si="310"/>
        <v>3549583.0105770864</v>
      </c>
      <c r="Z479" s="23">
        <f t="shared" si="310"/>
        <v>3721067.7694455795</v>
      </c>
      <c r="AA479" s="23">
        <f t="shared" si="310"/>
        <v>3820399.1552236555</v>
      </c>
      <c r="AB479" s="23">
        <f t="shared" si="310"/>
        <v>3872618.3534580381</v>
      </c>
      <c r="AC479" s="23">
        <f t="shared" si="310"/>
        <v>3936398.9150116323</v>
      </c>
      <c r="AD479" s="23">
        <f t="shared" si="310"/>
        <v>3981682.3956601792</v>
      </c>
      <c r="AE479" s="23">
        <f t="shared" si="310"/>
        <v>4047739.7632314218</v>
      </c>
      <c r="AF479" s="23">
        <f t="shared" si="310"/>
        <v>4079303.286424208</v>
      </c>
      <c r="AG479" s="23">
        <f t="shared" si="310"/>
        <v>4195549.7378882002</v>
      </c>
      <c r="AH479" s="23">
        <f t="shared" si="310"/>
        <v>54267.397753034682</v>
      </c>
      <c r="AI479" s="23">
        <f t="shared" ref="AI479:BS479" si="311">AI38+AI80+AI122+AI164+AI206+AI248+AI332+AI374+AI416</f>
        <v>44165.244868889073</v>
      </c>
      <c r="AJ479" s="23">
        <f t="shared" si="311"/>
        <v>39718.54252257209</v>
      </c>
      <c r="AK479" s="23">
        <f t="shared" si="311"/>
        <v>34374.484382572082</v>
      </c>
      <c r="AL479" s="23">
        <f t="shared" si="311"/>
        <v>32695.228054127794</v>
      </c>
      <c r="AM479" s="23">
        <f t="shared" si="311"/>
        <v>32613.126005199567</v>
      </c>
      <c r="AN479" s="23">
        <f t="shared" si="311"/>
        <v>28797.75749519957</v>
      </c>
      <c r="AO479" s="23">
        <f t="shared" si="311"/>
        <v>24463.533109757569</v>
      </c>
      <c r="AP479" s="23">
        <f t="shared" si="311"/>
        <v>21996.751816264932</v>
      </c>
      <c r="AQ479" s="23">
        <f t="shared" si="311"/>
        <v>20583.326816264933</v>
      </c>
      <c r="AR479" s="23">
        <f t="shared" si="311"/>
        <v>17525.940021147017</v>
      </c>
      <c r="AS479" s="23">
        <f t="shared" si="311"/>
        <v>10366.480230873611</v>
      </c>
      <c r="AT479" s="23">
        <f t="shared" si="311"/>
        <v>9048.7374616761117</v>
      </c>
      <c r="AU479" s="23">
        <f t="shared" si="311"/>
        <v>4872.9008616761184</v>
      </c>
      <c r="AV479" s="23">
        <f t="shared" si="311"/>
        <v>4421.3382349411195</v>
      </c>
      <c r="AW479" s="23">
        <f t="shared" si="311"/>
        <v>3999.6737484607379</v>
      </c>
      <c r="AX479" s="23">
        <f t="shared" si="311"/>
        <v>3488.9877484607382</v>
      </c>
      <c r="AY479" s="23">
        <f t="shared" si="311"/>
        <v>253.40454846073644</v>
      </c>
      <c r="AZ479" s="23">
        <f t="shared" si="311"/>
        <v>4.3101997365000023E-3</v>
      </c>
      <c r="BA479" s="23">
        <f t="shared" si="311"/>
        <v>0</v>
      </c>
      <c r="BB479" s="23">
        <f t="shared" si="311"/>
        <v>0</v>
      </c>
      <c r="BC479" s="23">
        <f t="shared" si="311"/>
        <v>0</v>
      </c>
      <c r="BD479" s="23">
        <f t="shared" si="311"/>
        <v>0</v>
      </c>
      <c r="BE479" s="23">
        <f t="shared" si="311"/>
        <v>0</v>
      </c>
      <c r="BF479" s="23">
        <f t="shared" si="311"/>
        <v>0</v>
      </c>
      <c r="BG479" s="23">
        <f t="shared" si="311"/>
        <v>0</v>
      </c>
      <c r="BH479" s="23">
        <f t="shared" si="311"/>
        <v>0</v>
      </c>
      <c r="BI479" s="23">
        <f t="shared" si="311"/>
        <v>0</v>
      </c>
      <c r="BJ479" s="23">
        <f t="shared" si="311"/>
        <v>0</v>
      </c>
      <c r="BK479" s="23">
        <f t="shared" si="311"/>
        <v>0</v>
      </c>
      <c r="BL479" s="23">
        <f t="shared" si="311"/>
        <v>0</v>
      </c>
      <c r="BM479" s="23">
        <f t="shared" si="311"/>
        <v>0</v>
      </c>
      <c r="BN479" s="23">
        <f t="shared" si="311"/>
        <v>0</v>
      </c>
      <c r="BO479" s="23">
        <f t="shared" si="311"/>
        <v>0</v>
      </c>
      <c r="BP479" s="23">
        <f t="shared" si="311"/>
        <v>0</v>
      </c>
      <c r="BQ479" s="23">
        <f t="shared" si="311"/>
        <v>0</v>
      </c>
      <c r="BR479" s="23">
        <f t="shared" si="311"/>
        <v>0</v>
      </c>
      <c r="BS479" s="23">
        <f t="shared" si="311"/>
        <v>0</v>
      </c>
    </row>
    <row r="480" spans="2:71" x14ac:dyDescent="0.3">
      <c r="B480" s="24" t="str">
        <f t="shared" si="291"/>
        <v>Retire TY GR and CR</v>
      </c>
      <c r="C480" s="23">
        <f t="shared" ref="C480:AH480" si="312">C39+C81+C123+C165+C207+C249+C333+C375+C417</f>
        <v>32721.735072486706</v>
      </c>
      <c r="D480" s="23">
        <f t="shared" si="312"/>
        <v>1148244.4496681266</v>
      </c>
      <c r="E480" s="23">
        <f t="shared" si="312"/>
        <v>1269282.5437051684</v>
      </c>
      <c r="F480" s="23">
        <f t="shared" si="312"/>
        <v>1385223.9721080207</v>
      </c>
      <c r="G480" s="23">
        <f t="shared" si="312"/>
        <v>1613974.4803272686</v>
      </c>
      <c r="H480" s="23">
        <f t="shared" si="312"/>
        <v>1861558.9059376398</v>
      </c>
      <c r="I480" s="23">
        <f t="shared" si="312"/>
        <v>2134369.6513898675</v>
      </c>
      <c r="J480" s="23">
        <f t="shared" si="312"/>
        <v>2203228.3107912126</v>
      </c>
      <c r="K480" s="23">
        <f t="shared" si="312"/>
        <v>2280986.569330154</v>
      </c>
      <c r="L480" s="23">
        <f t="shared" si="312"/>
        <v>2360241.741133525</v>
      </c>
      <c r="M480" s="23">
        <f t="shared" si="312"/>
        <v>2415241.5487675047</v>
      </c>
      <c r="N480" s="23">
        <f t="shared" si="312"/>
        <v>2510941.1934035751</v>
      </c>
      <c r="O480" s="23">
        <f t="shared" si="312"/>
        <v>2672302.7368344972</v>
      </c>
      <c r="P480" s="23">
        <f t="shared" si="312"/>
        <v>2779808.3845258383</v>
      </c>
      <c r="Q480" s="23">
        <f t="shared" si="312"/>
        <v>2806200.0642939364</v>
      </c>
      <c r="R480" s="23">
        <f t="shared" si="312"/>
        <v>2905978.0438809874</v>
      </c>
      <c r="S480" s="23">
        <f t="shared" si="312"/>
        <v>3029123.3630088973</v>
      </c>
      <c r="T480" s="23">
        <f t="shared" si="312"/>
        <v>3024822.8215882098</v>
      </c>
      <c r="U480" s="23">
        <f t="shared" si="312"/>
        <v>3122823.2778279604</v>
      </c>
      <c r="V480" s="23">
        <f t="shared" si="312"/>
        <v>3220427.1902444772</v>
      </c>
      <c r="W480" s="23">
        <f t="shared" si="312"/>
        <v>3413270.6767588672</v>
      </c>
      <c r="X480" s="23">
        <f t="shared" si="312"/>
        <v>3417069.5632299907</v>
      </c>
      <c r="Y480" s="23">
        <f t="shared" si="312"/>
        <v>3479879.6912557967</v>
      </c>
      <c r="Z480" s="23">
        <f t="shared" si="312"/>
        <v>3578950.5338891335</v>
      </c>
      <c r="AA480" s="23">
        <f t="shared" si="312"/>
        <v>3624237.399240768</v>
      </c>
      <c r="AB480" s="23">
        <f t="shared" si="312"/>
        <v>3721554.4110242645</v>
      </c>
      <c r="AC480" s="23">
        <f t="shared" si="312"/>
        <v>3790622.46476701</v>
      </c>
      <c r="AD480" s="23">
        <f t="shared" si="312"/>
        <v>3847619.6640513274</v>
      </c>
      <c r="AE480" s="23">
        <f t="shared" si="312"/>
        <v>3900393.416579003</v>
      </c>
      <c r="AF480" s="23">
        <f t="shared" si="312"/>
        <v>3905508.5355667253</v>
      </c>
      <c r="AG480" s="23">
        <f t="shared" si="312"/>
        <v>4026074.4862037208</v>
      </c>
      <c r="AH480" s="23">
        <f t="shared" si="312"/>
        <v>54267.399203765075</v>
      </c>
      <c r="AI480" s="23">
        <f t="shared" ref="AI480:BS480" si="313">AI39+AI81+AI123+AI165+AI207+AI249+AI333+AI375+AI417</f>
        <v>44165.246319619466</v>
      </c>
      <c r="AJ480" s="23">
        <f t="shared" si="313"/>
        <v>39718.543973302483</v>
      </c>
      <c r="AK480" s="23">
        <f t="shared" si="313"/>
        <v>34374.485833302475</v>
      </c>
      <c r="AL480" s="23">
        <f t="shared" si="313"/>
        <v>32695.229504858184</v>
      </c>
      <c r="AM480" s="23">
        <f t="shared" si="313"/>
        <v>32613.127455929956</v>
      </c>
      <c r="AN480" s="23">
        <f t="shared" si="313"/>
        <v>28797.75894592996</v>
      </c>
      <c r="AO480" s="23">
        <f t="shared" si="313"/>
        <v>24463.534560487959</v>
      </c>
      <c r="AP480" s="23">
        <f t="shared" si="313"/>
        <v>21996.753266995322</v>
      </c>
      <c r="AQ480" s="23">
        <f t="shared" si="313"/>
        <v>20583.328266995322</v>
      </c>
      <c r="AR480" s="23">
        <f t="shared" si="313"/>
        <v>17525.941471877406</v>
      </c>
      <c r="AS480" s="23">
        <f t="shared" si="313"/>
        <v>10366.481681604002</v>
      </c>
      <c r="AT480" s="23">
        <f t="shared" si="313"/>
        <v>9048.738912406503</v>
      </c>
      <c r="AU480" s="23">
        <f t="shared" si="313"/>
        <v>4872.9023124065079</v>
      </c>
      <c r="AV480" s="23">
        <f t="shared" si="313"/>
        <v>4421.339685671509</v>
      </c>
      <c r="AW480" s="23">
        <f t="shared" si="313"/>
        <v>3999.6751991911278</v>
      </c>
      <c r="AX480" s="23">
        <f t="shared" si="313"/>
        <v>3488.9891991911281</v>
      </c>
      <c r="AY480" s="23">
        <f t="shared" si="313"/>
        <v>253.40599919112643</v>
      </c>
      <c r="AZ480" s="23">
        <f t="shared" si="313"/>
        <v>5.7609301265000015E-3</v>
      </c>
      <c r="BA480" s="23">
        <f t="shared" si="313"/>
        <v>0</v>
      </c>
      <c r="BB480" s="23">
        <f t="shared" si="313"/>
        <v>0</v>
      </c>
      <c r="BC480" s="23">
        <f t="shared" si="313"/>
        <v>0</v>
      </c>
      <c r="BD480" s="23">
        <f t="shared" si="313"/>
        <v>0</v>
      </c>
      <c r="BE480" s="23">
        <f t="shared" si="313"/>
        <v>0</v>
      </c>
      <c r="BF480" s="23">
        <f t="shared" si="313"/>
        <v>0</v>
      </c>
      <c r="BG480" s="23">
        <f t="shared" si="313"/>
        <v>0</v>
      </c>
      <c r="BH480" s="23">
        <f t="shared" si="313"/>
        <v>0</v>
      </c>
      <c r="BI480" s="23">
        <f t="shared" si="313"/>
        <v>0</v>
      </c>
      <c r="BJ480" s="23">
        <f t="shared" si="313"/>
        <v>0</v>
      </c>
      <c r="BK480" s="23">
        <f t="shared" si="313"/>
        <v>0</v>
      </c>
      <c r="BL480" s="23">
        <f t="shared" si="313"/>
        <v>0</v>
      </c>
      <c r="BM480" s="23">
        <f t="shared" si="313"/>
        <v>0</v>
      </c>
      <c r="BN480" s="23">
        <f t="shared" si="313"/>
        <v>0</v>
      </c>
      <c r="BO480" s="23">
        <f t="shared" si="313"/>
        <v>0</v>
      </c>
      <c r="BP480" s="23">
        <f t="shared" si="313"/>
        <v>0</v>
      </c>
      <c r="BQ480" s="23">
        <f t="shared" si="313"/>
        <v>0</v>
      </c>
      <c r="BR480" s="23">
        <f t="shared" si="313"/>
        <v>0</v>
      </c>
      <c r="BS480" s="23">
        <f t="shared" si="313"/>
        <v>0</v>
      </c>
    </row>
    <row r="481" spans="2:71" x14ac:dyDescent="0.3">
      <c r="B481" s="24" t="str">
        <f t="shared" si="291"/>
        <v>Retire TY GR CR and MC4</v>
      </c>
      <c r="C481" s="23">
        <f t="shared" ref="C481:AH481" si="314">C40+C82+C124+C166+C208+C250+C334+C376+C418</f>
        <v>33640.601194430914</v>
      </c>
      <c r="D481" s="23">
        <f t="shared" si="314"/>
        <v>1147382.7220681265</v>
      </c>
      <c r="E481" s="23">
        <f t="shared" si="314"/>
        <v>1256572.3819051685</v>
      </c>
      <c r="F481" s="23">
        <f t="shared" si="314"/>
        <v>1366017.4067080207</v>
      </c>
      <c r="G481" s="23">
        <f t="shared" si="314"/>
        <v>1616351.0111180511</v>
      </c>
      <c r="H481" s="23">
        <f t="shared" si="314"/>
        <v>1870669.895278434</v>
      </c>
      <c r="I481" s="23">
        <f t="shared" si="314"/>
        <v>2193162.7814969597</v>
      </c>
      <c r="J481" s="23">
        <f t="shared" si="314"/>
        <v>2184734.3325519054</v>
      </c>
      <c r="K481" s="23">
        <f t="shared" si="314"/>
        <v>2275502.3918504906</v>
      </c>
      <c r="L481" s="23">
        <f t="shared" si="314"/>
        <v>2439425.9744214406</v>
      </c>
      <c r="M481" s="23">
        <f t="shared" si="314"/>
        <v>2559678.445603434</v>
      </c>
      <c r="N481" s="23">
        <f t="shared" si="314"/>
        <v>2649661.5727805775</v>
      </c>
      <c r="O481" s="23">
        <f t="shared" si="314"/>
        <v>2740941.5773328445</v>
      </c>
      <c r="P481" s="23">
        <f t="shared" si="314"/>
        <v>2810191.7946334672</v>
      </c>
      <c r="Q481" s="23">
        <f t="shared" si="314"/>
        <v>2855257.9050081708</v>
      </c>
      <c r="R481" s="23">
        <f t="shared" si="314"/>
        <v>3001656.7465531914</v>
      </c>
      <c r="S481" s="23">
        <f t="shared" si="314"/>
        <v>3196352.0632214528</v>
      </c>
      <c r="T481" s="23">
        <f t="shared" si="314"/>
        <v>3266758.32152302</v>
      </c>
      <c r="U481" s="23">
        <f t="shared" si="314"/>
        <v>3317980.180214284</v>
      </c>
      <c r="V481" s="23">
        <f t="shared" si="314"/>
        <v>3365302.9990598811</v>
      </c>
      <c r="W481" s="23">
        <f t="shared" si="314"/>
        <v>3434934.6277073286</v>
      </c>
      <c r="X481" s="23">
        <f t="shared" si="314"/>
        <v>3502837.663184491</v>
      </c>
      <c r="Y481" s="23">
        <f t="shared" si="314"/>
        <v>3566626.6985370507</v>
      </c>
      <c r="Z481" s="23">
        <f t="shared" si="314"/>
        <v>3761284.9528488065</v>
      </c>
      <c r="AA481" s="23">
        <f t="shared" si="314"/>
        <v>3877985.477015411</v>
      </c>
      <c r="AB481" s="23">
        <f t="shared" si="314"/>
        <v>3956492.1293022987</v>
      </c>
      <c r="AC481" s="23">
        <f t="shared" si="314"/>
        <v>3979598.5341667342</v>
      </c>
      <c r="AD481" s="23">
        <f t="shared" si="314"/>
        <v>4037861.5451670508</v>
      </c>
      <c r="AE481" s="23">
        <f t="shared" si="314"/>
        <v>4030697.2155462219</v>
      </c>
      <c r="AF481" s="23">
        <f t="shared" si="314"/>
        <v>4072888.6680392949</v>
      </c>
      <c r="AG481" s="23">
        <f t="shared" si="314"/>
        <v>4178998.2479251903</v>
      </c>
      <c r="AH481" s="23">
        <f t="shared" si="314"/>
        <v>53253.428048935515</v>
      </c>
      <c r="AI481" s="23">
        <f t="shared" ref="AI481:BS481" si="315">AI40+AI82+AI124+AI166+AI208+AI250+AI334+AI376+AI418</f>
        <v>44165.243198935503</v>
      </c>
      <c r="AJ481" s="23">
        <f t="shared" si="315"/>
        <v>39718.54085261852</v>
      </c>
      <c r="AK481" s="23">
        <f t="shared" si="315"/>
        <v>34374.482712618512</v>
      </c>
      <c r="AL481" s="23">
        <f t="shared" si="315"/>
        <v>32695.226384174224</v>
      </c>
      <c r="AM481" s="23">
        <f t="shared" si="315"/>
        <v>32613.124335245997</v>
      </c>
      <c r="AN481" s="23">
        <f t="shared" si="315"/>
        <v>28797.755825246</v>
      </c>
      <c r="AO481" s="23">
        <f t="shared" si="315"/>
        <v>24463.531439803999</v>
      </c>
      <c r="AP481" s="23">
        <f t="shared" si="315"/>
        <v>21996.750146311362</v>
      </c>
      <c r="AQ481" s="23">
        <f t="shared" si="315"/>
        <v>20583.325146311363</v>
      </c>
      <c r="AR481" s="23">
        <f t="shared" si="315"/>
        <v>17525.938351193447</v>
      </c>
      <c r="AS481" s="23">
        <f t="shared" si="315"/>
        <v>10366.478560920043</v>
      </c>
      <c r="AT481" s="23">
        <f t="shared" si="315"/>
        <v>9048.7357917225436</v>
      </c>
      <c r="AU481" s="23">
        <f t="shared" si="315"/>
        <v>4872.8991917225476</v>
      </c>
      <c r="AV481" s="23">
        <f t="shared" si="315"/>
        <v>4421.3365649875486</v>
      </c>
      <c r="AW481" s="23">
        <f t="shared" si="315"/>
        <v>3999.672078507168</v>
      </c>
      <c r="AX481" s="23">
        <f t="shared" si="315"/>
        <v>3488.9860785071683</v>
      </c>
      <c r="AY481" s="23">
        <f t="shared" si="315"/>
        <v>253.40287850716643</v>
      </c>
      <c r="AZ481" s="23">
        <f t="shared" si="315"/>
        <v>2.6402461665000015E-3</v>
      </c>
      <c r="BA481" s="23">
        <f t="shared" si="315"/>
        <v>0</v>
      </c>
      <c r="BB481" s="23">
        <f t="shared" si="315"/>
        <v>0</v>
      </c>
      <c r="BC481" s="23">
        <f t="shared" si="315"/>
        <v>0</v>
      </c>
      <c r="BD481" s="23">
        <f t="shared" si="315"/>
        <v>0</v>
      </c>
      <c r="BE481" s="23">
        <f t="shared" si="315"/>
        <v>0</v>
      </c>
      <c r="BF481" s="23">
        <f t="shared" si="315"/>
        <v>0</v>
      </c>
      <c r="BG481" s="23">
        <f t="shared" si="315"/>
        <v>0</v>
      </c>
      <c r="BH481" s="23">
        <f t="shared" si="315"/>
        <v>0</v>
      </c>
      <c r="BI481" s="23">
        <f t="shared" si="315"/>
        <v>0</v>
      </c>
      <c r="BJ481" s="23">
        <f t="shared" si="315"/>
        <v>0</v>
      </c>
      <c r="BK481" s="23">
        <f t="shared" si="315"/>
        <v>0</v>
      </c>
      <c r="BL481" s="23">
        <f t="shared" si="315"/>
        <v>0</v>
      </c>
      <c r="BM481" s="23">
        <f t="shared" si="315"/>
        <v>0</v>
      </c>
      <c r="BN481" s="23">
        <f t="shared" si="315"/>
        <v>0</v>
      </c>
      <c r="BO481" s="23">
        <f t="shared" si="315"/>
        <v>0</v>
      </c>
      <c r="BP481" s="23">
        <f t="shared" si="315"/>
        <v>0</v>
      </c>
      <c r="BQ481" s="23">
        <f t="shared" si="315"/>
        <v>0</v>
      </c>
      <c r="BR481" s="23">
        <f t="shared" si="315"/>
        <v>0</v>
      </c>
      <c r="BS481" s="23">
        <f t="shared" si="315"/>
        <v>0</v>
      </c>
    </row>
    <row r="482" spans="2:71" x14ac:dyDescent="0.3">
      <c r="B482" s="24" t="str">
        <f t="shared" si="291"/>
        <v>Retire TY GR CR and TC1</v>
      </c>
      <c r="C482" s="23">
        <f t="shared" ref="C482:AH482" si="316">C41+C83+C125+C167+C209+C251+C335+C377+C419</f>
        <v>33776.867303025618</v>
      </c>
      <c r="D482" s="23">
        <f t="shared" si="316"/>
        <v>1148244.4496681266</v>
      </c>
      <c r="E482" s="23">
        <f t="shared" si="316"/>
        <v>1269282.5437051684</v>
      </c>
      <c r="F482" s="23">
        <f t="shared" si="316"/>
        <v>1390490.3301080207</v>
      </c>
      <c r="G482" s="23">
        <f t="shared" si="316"/>
        <v>1652548.0534141785</v>
      </c>
      <c r="H482" s="23">
        <f t="shared" si="316"/>
        <v>1928734.0385675321</v>
      </c>
      <c r="I482" s="23">
        <f t="shared" si="316"/>
        <v>2221751.498618064</v>
      </c>
      <c r="J482" s="23">
        <f t="shared" si="316"/>
        <v>2201531.4525578716</v>
      </c>
      <c r="K482" s="23">
        <f t="shared" si="316"/>
        <v>2295401.7747529368</v>
      </c>
      <c r="L482" s="23">
        <f t="shared" si="316"/>
        <v>2409666.8365090918</v>
      </c>
      <c r="M482" s="23">
        <f t="shared" si="316"/>
        <v>2528891.767513271</v>
      </c>
      <c r="N482" s="23">
        <f t="shared" si="316"/>
        <v>2695823.3583156136</v>
      </c>
      <c r="O482" s="23">
        <f t="shared" si="316"/>
        <v>2788033.6190035152</v>
      </c>
      <c r="P482" s="23">
        <f t="shared" si="316"/>
        <v>2821569.6210420537</v>
      </c>
      <c r="Q482" s="23">
        <f t="shared" si="316"/>
        <v>2876029.3929211348</v>
      </c>
      <c r="R482" s="23">
        <f t="shared" si="316"/>
        <v>2987084.2564434726</v>
      </c>
      <c r="S482" s="23">
        <f t="shared" si="316"/>
        <v>3215041.0212951335</v>
      </c>
      <c r="T482" s="23">
        <f t="shared" si="316"/>
        <v>3253031.7991332691</v>
      </c>
      <c r="U482" s="23">
        <f t="shared" si="316"/>
        <v>3339562.6654386651</v>
      </c>
      <c r="V482" s="23">
        <f t="shared" si="316"/>
        <v>3355966.3801792352</v>
      </c>
      <c r="W482" s="23">
        <f t="shared" si="316"/>
        <v>3463701.5405848743</v>
      </c>
      <c r="X482" s="23">
        <f t="shared" si="316"/>
        <v>3485367.0629084632</v>
      </c>
      <c r="Y482" s="23">
        <f t="shared" si="316"/>
        <v>3565119.6057441756</v>
      </c>
      <c r="Z482" s="23">
        <f t="shared" si="316"/>
        <v>3705030.2668377403</v>
      </c>
      <c r="AA482" s="23">
        <f t="shared" si="316"/>
        <v>3835761.5572428699</v>
      </c>
      <c r="AB482" s="23">
        <f t="shared" si="316"/>
        <v>3897169.2990868371</v>
      </c>
      <c r="AC482" s="23">
        <f t="shared" si="316"/>
        <v>3947811.0026985402</v>
      </c>
      <c r="AD482" s="23">
        <f t="shared" si="316"/>
        <v>3988084.3034019321</v>
      </c>
      <c r="AE482" s="23">
        <f t="shared" si="316"/>
        <v>4043040.0876199417</v>
      </c>
      <c r="AF482" s="23">
        <f t="shared" si="316"/>
        <v>4070257.5761049315</v>
      </c>
      <c r="AG482" s="23">
        <f t="shared" si="316"/>
        <v>4190202.2387980493</v>
      </c>
      <c r="AH482" s="23">
        <f t="shared" si="316"/>
        <v>49192.463203765074</v>
      </c>
      <c r="AI482" s="23">
        <f t="shared" ref="AI482:BS482" si="317">AI41+AI83+AI125+AI167+AI209+AI251+AI335+AI377+AI419</f>
        <v>39364.308319619464</v>
      </c>
      <c r="AJ482" s="23">
        <f t="shared" si="317"/>
        <v>35532.67197330248</v>
      </c>
      <c r="AK482" s="23">
        <f t="shared" si="317"/>
        <v>34113.952033302478</v>
      </c>
      <c r="AL482" s="23">
        <f t="shared" si="317"/>
        <v>32695.229983302484</v>
      </c>
      <c r="AM482" s="23">
        <f t="shared" si="317"/>
        <v>32613.127934374257</v>
      </c>
      <c r="AN482" s="23">
        <f t="shared" si="317"/>
        <v>28797.759424374261</v>
      </c>
      <c r="AO482" s="23">
        <f t="shared" si="317"/>
        <v>24463.535038932259</v>
      </c>
      <c r="AP482" s="23">
        <f t="shared" si="317"/>
        <v>21996.753745439622</v>
      </c>
      <c r="AQ482" s="23">
        <f t="shared" si="317"/>
        <v>20583.328745439623</v>
      </c>
      <c r="AR482" s="23">
        <f t="shared" si="317"/>
        <v>17525.941950321707</v>
      </c>
      <c r="AS482" s="23">
        <f t="shared" si="317"/>
        <v>10366.482160048303</v>
      </c>
      <c r="AT482" s="23">
        <f t="shared" si="317"/>
        <v>9048.7393908508038</v>
      </c>
      <c r="AU482" s="23">
        <f t="shared" si="317"/>
        <v>4872.9027908508078</v>
      </c>
      <c r="AV482" s="23">
        <f t="shared" si="317"/>
        <v>4421.3401641158089</v>
      </c>
      <c r="AW482" s="23">
        <f t="shared" si="317"/>
        <v>3999.6756776354277</v>
      </c>
      <c r="AX482" s="23">
        <f t="shared" si="317"/>
        <v>3488.9896776354281</v>
      </c>
      <c r="AY482" s="23">
        <f t="shared" si="317"/>
        <v>253.40647763542643</v>
      </c>
      <c r="AZ482" s="23">
        <f t="shared" si="317"/>
        <v>6.2393744265000018E-3</v>
      </c>
      <c r="BA482" s="23">
        <f t="shared" si="317"/>
        <v>0</v>
      </c>
      <c r="BB482" s="23">
        <f t="shared" si="317"/>
        <v>0</v>
      </c>
      <c r="BC482" s="23">
        <f t="shared" si="317"/>
        <v>0</v>
      </c>
      <c r="BD482" s="23">
        <f t="shared" si="317"/>
        <v>0</v>
      </c>
      <c r="BE482" s="23">
        <f t="shared" si="317"/>
        <v>0</v>
      </c>
      <c r="BF482" s="23">
        <f t="shared" si="317"/>
        <v>0</v>
      </c>
      <c r="BG482" s="23">
        <f t="shared" si="317"/>
        <v>0</v>
      </c>
      <c r="BH482" s="23">
        <f t="shared" si="317"/>
        <v>0</v>
      </c>
      <c r="BI482" s="23">
        <f t="shared" si="317"/>
        <v>0</v>
      </c>
      <c r="BJ482" s="23">
        <f t="shared" si="317"/>
        <v>0</v>
      </c>
      <c r="BK482" s="23">
        <f t="shared" si="317"/>
        <v>0</v>
      </c>
      <c r="BL482" s="23">
        <f t="shared" si="317"/>
        <v>0</v>
      </c>
      <c r="BM482" s="23">
        <f t="shared" si="317"/>
        <v>0</v>
      </c>
      <c r="BN482" s="23">
        <f t="shared" si="317"/>
        <v>0</v>
      </c>
      <c r="BO482" s="23">
        <f t="shared" si="317"/>
        <v>0</v>
      </c>
      <c r="BP482" s="23">
        <f t="shared" si="317"/>
        <v>0</v>
      </c>
      <c r="BQ482" s="23">
        <f t="shared" si="317"/>
        <v>0</v>
      </c>
      <c r="BR482" s="23">
        <f t="shared" si="317"/>
        <v>0</v>
      </c>
      <c r="BS482" s="23">
        <f t="shared" si="317"/>
        <v>0</v>
      </c>
    </row>
    <row r="483" spans="2:71" x14ac:dyDescent="0.3">
      <c r="B483" s="24" t="str">
        <f t="shared" si="291"/>
        <v>Retire TY GR CR and GH4</v>
      </c>
      <c r="C483" s="23">
        <f t="shared" ref="C483:AH483" si="318">C42+C84+C126+C168+C210+C252+C336+C378+C420</f>
        <v>33942.660447792543</v>
      </c>
      <c r="D483" s="23">
        <f t="shared" si="318"/>
        <v>1148122.1384681265</v>
      </c>
      <c r="E483" s="23">
        <f t="shared" si="318"/>
        <v>1268755.3566051687</v>
      </c>
      <c r="F483" s="23">
        <f t="shared" si="318"/>
        <v>1388872.9790080206</v>
      </c>
      <c r="G483" s="23">
        <f t="shared" si="318"/>
        <v>1647973.4079007828</v>
      </c>
      <c r="H483" s="23">
        <f t="shared" si="318"/>
        <v>1923556.2471397349</v>
      </c>
      <c r="I483" s="23">
        <f t="shared" si="318"/>
        <v>2230175.3345358749</v>
      </c>
      <c r="J483" s="23">
        <f t="shared" si="318"/>
        <v>2211556.5950717442</v>
      </c>
      <c r="K483" s="23">
        <f t="shared" si="318"/>
        <v>2303528.6381452424</v>
      </c>
      <c r="L483" s="23">
        <f t="shared" si="318"/>
        <v>2466613.4138606656</v>
      </c>
      <c r="M483" s="23">
        <f t="shared" si="318"/>
        <v>2585198.9658483099</v>
      </c>
      <c r="N483" s="23">
        <f t="shared" si="318"/>
        <v>2671631.3163941279</v>
      </c>
      <c r="O483" s="23">
        <f t="shared" si="318"/>
        <v>2763775.5661064135</v>
      </c>
      <c r="P483" s="23">
        <f t="shared" si="318"/>
        <v>2827388.8238671045</v>
      </c>
      <c r="Q483" s="23">
        <f t="shared" si="318"/>
        <v>2875203.074927472</v>
      </c>
      <c r="R483" s="23">
        <f t="shared" si="318"/>
        <v>3014805.6437566485</v>
      </c>
      <c r="S483" s="23">
        <f t="shared" si="318"/>
        <v>3229936.5393612999</v>
      </c>
      <c r="T483" s="23">
        <f t="shared" si="318"/>
        <v>3284056.1705882465</v>
      </c>
      <c r="U483" s="23">
        <f t="shared" si="318"/>
        <v>3341535.3856254178</v>
      </c>
      <c r="V483" s="23">
        <f t="shared" si="318"/>
        <v>3350842.5191456932</v>
      </c>
      <c r="W483" s="23">
        <f t="shared" si="318"/>
        <v>3472548.1854951656</v>
      </c>
      <c r="X483" s="23">
        <f t="shared" si="318"/>
        <v>3510001.6020676247</v>
      </c>
      <c r="Y483" s="23">
        <f t="shared" si="318"/>
        <v>3641419.5841801432</v>
      </c>
      <c r="Z483" s="23">
        <f t="shared" si="318"/>
        <v>3820145.9884384447</v>
      </c>
      <c r="AA483" s="23">
        <f t="shared" si="318"/>
        <v>3861854.1907322309</v>
      </c>
      <c r="AB483" s="23">
        <f t="shared" si="318"/>
        <v>3946124.9339324296</v>
      </c>
      <c r="AC483" s="23">
        <f t="shared" si="318"/>
        <v>3955246.7155747022</v>
      </c>
      <c r="AD483" s="23">
        <f t="shared" si="318"/>
        <v>4026939.0048563899</v>
      </c>
      <c r="AE483" s="23">
        <f t="shared" si="318"/>
        <v>4064194.7861092766</v>
      </c>
      <c r="AF483" s="23">
        <f t="shared" si="318"/>
        <v>4083421.4917791332</v>
      </c>
      <c r="AG483" s="23">
        <f t="shared" si="318"/>
        <v>4194626.6097946819</v>
      </c>
      <c r="AH483" s="23">
        <f t="shared" si="318"/>
        <v>45827.429603765078</v>
      </c>
      <c r="AI483" s="23">
        <f t="shared" ref="AI483:BS483" si="319">AI42+AI84+AI126+AI168+AI210+AI252+AI336+AI378+AI420</f>
        <v>36043.782819619468</v>
      </c>
      <c r="AJ483" s="23">
        <f t="shared" si="319"/>
        <v>31915.585673302485</v>
      </c>
      <c r="AK483" s="23">
        <f t="shared" si="319"/>
        <v>26890.032633302475</v>
      </c>
      <c r="AL483" s="23">
        <f t="shared" si="319"/>
        <v>25529.283504858184</v>
      </c>
      <c r="AM483" s="23">
        <f t="shared" si="319"/>
        <v>25765.688555929955</v>
      </c>
      <c r="AN483" s="23">
        <f t="shared" si="319"/>
        <v>22268.826245929959</v>
      </c>
      <c r="AO483" s="23">
        <f t="shared" si="319"/>
        <v>18253.10896048796</v>
      </c>
      <c r="AP483" s="23">
        <f t="shared" si="319"/>
        <v>16104.834766995322</v>
      </c>
      <c r="AQ483" s="23">
        <f t="shared" si="319"/>
        <v>15340.727566995323</v>
      </c>
      <c r="AR483" s="23">
        <f t="shared" si="319"/>
        <v>12690.823466995322</v>
      </c>
      <c r="AS483" s="23">
        <f t="shared" si="319"/>
        <v>10366.481989175318</v>
      </c>
      <c r="AT483" s="23">
        <f t="shared" si="319"/>
        <v>9048.7392199778187</v>
      </c>
      <c r="AU483" s="23">
        <f t="shared" si="319"/>
        <v>4872.9026199778236</v>
      </c>
      <c r="AV483" s="23">
        <f t="shared" si="319"/>
        <v>4421.3399932428247</v>
      </c>
      <c r="AW483" s="23">
        <f t="shared" si="319"/>
        <v>3999.675506762444</v>
      </c>
      <c r="AX483" s="23">
        <f t="shared" si="319"/>
        <v>3488.9895067624443</v>
      </c>
      <c r="AY483" s="23">
        <f t="shared" si="319"/>
        <v>253.40630676244243</v>
      </c>
      <c r="AZ483" s="23">
        <f t="shared" si="319"/>
        <v>6.0685014425000015E-3</v>
      </c>
      <c r="BA483" s="23">
        <f t="shared" si="319"/>
        <v>0</v>
      </c>
      <c r="BB483" s="23">
        <f t="shared" si="319"/>
        <v>0</v>
      </c>
      <c r="BC483" s="23">
        <f t="shared" si="319"/>
        <v>0</v>
      </c>
      <c r="BD483" s="23">
        <f t="shared" si="319"/>
        <v>0</v>
      </c>
      <c r="BE483" s="23">
        <f t="shared" si="319"/>
        <v>0</v>
      </c>
      <c r="BF483" s="23">
        <f t="shared" si="319"/>
        <v>0</v>
      </c>
      <c r="BG483" s="23">
        <f t="shared" si="319"/>
        <v>0</v>
      </c>
      <c r="BH483" s="23">
        <f t="shared" si="319"/>
        <v>0</v>
      </c>
      <c r="BI483" s="23">
        <f t="shared" si="319"/>
        <v>0</v>
      </c>
      <c r="BJ483" s="23">
        <f t="shared" si="319"/>
        <v>0</v>
      </c>
      <c r="BK483" s="23">
        <f t="shared" si="319"/>
        <v>0</v>
      </c>
      <c r="BL483" s="23">
        <f t="shared" si="319"/>
        <v>0</v>
      </c>
      <c r="BM483" s="23">
        <f t="shared" si="319"/>
        <v>0</v>
      </c>
      <c r="BN483" s="23">
        <f t="shared" si="319"/>
        <v>0</v>
      </c>
      <c r="BO483" s="23">
        <f t="shared" si="319"/>
        <v>0</v>
      </c>
      <c r="BP483" s="23">
        <f t="shared" si="319"/>
        <v>0</v>
      </c>
      <c r="BQ483" s="23">
        <f t="shared" si="319"/>
        <v>0</v>
      </c>
      <c r="BR483" s="23">
        <f t="shared" si="319"/>
        <v>0</v>
      </c>
      <c r="BS483" s="23">
        <f t="shared" si="319"/>
        <v>0</v>
      </c>
    </row>
    <row r="484" spans="2:71" x14ac:dyDescent="0.3">
      <c r="B484" s="24" t="str">
        <f t="shared" si="291"/>
        <v>Retire TY GR CR and MC3</v>
      </c>
      <c r="C484" s="23">
        <f t="shared" ref="C484:AH484" si="320">C43+C85+C127+C169+C211+C253+C337+C379+C421</f>
        <v>33541.542468382031</v>
      </c>
      <c r="D484" s="23">
        <f t="shared" si="320"/>
        <v>1148244.4496681266</v>
      </c>
      <c r="E484" s="23">
        <f t="shared" si="320"/>
        <v>1268528.5222051686</v>
      </c>
      <c r="F484" s="23">
        <f t="shared" si="320"/>
        <v>1386868.3101080207</v>
      </c>
      <c r="G484" s="23">
        <f t="shared" si="320"/>
        <v>1645475.5080772687</v>
      </c>
      <c r="H484" s="23">
        <f t="shared" si="320"/>
        <v>1915413.9755313897</v>
      </c>
      <c r="I484" s="23">
        <f t="shared" si="320"/>
        <v>2193042.1219761549</v>
      </c>
      <c r="J484" s="23">
        <f t="shared" si="320"/>
        <v>2182059.9555452899</v>
      </c>
      <c r="K484" s="23">
        <f t="shared" si="320"/>
        <v>2268614.687198285</v>
      </c>
      <c r="L484" s="23">
        <f t="shared" si="320"/>
        <v>2374203.9686722481</v>
      </c>
      <c r="M484" s="23">
        <f t="shared" si="320"/>
        <v>2501650.2239842811</v>
      </c>
      <c r="N484" s="23">
        <f t="shared" si="320"/>
        <v>2666719.9190953975</v>
      </c>
      <c r="O484" s="23">
        <f t="shared" si="320"/>
        <v>2763084.5862821252</v>
      </c>
      <c r="P484" s="23">
        <f t="shared" si="320"/>
        <v>2796871.5237532579</v>
      </c>
      <c r="Q484" s="23">
        <f t="shared" si="320"/>
        <v>2851952.6679828749</v>
      </c>
      <c r="R484" s="23">
        <f t="shared" si="320"/>
        <v>2975528.1762153879</v>
      </c>
      <c r="S484" s="23">
        <f t="shared" si="320"/>
        <v>3186526.8682498909</v>
      </c>
      <c r="T484" s="23">
        <f t="shared" si="320"/>
        <v>3219568.4106755191</v>
      </c>
      <c r="U484" s="23">
        <f t="shared" si="320"/>
        <v>3315563.6973872618</v>
      </c>
      <c r="V484" s="23">
        <f t="shared" si="320"/>
        <v>3339806.8975295676</v>
      </c>
      <c r="W484" s="23">
        <f t="shared" si="320"/>
        <v>3445295.656541829</v>
      </c>
      <c r="X484" s="23">
        <f t="shared" si="320"/>
        <v>3471312.5787696643</v>
      </c>
      <c r="Y484" s="23">
        <f t="shared" si="320"/>
        <v>3550533.2700554766</v>
      </c>
      <c r="Z484" s="23">
        <f t="shared" si="320"/>
        <v>3702908.9680370386</v>
      </c>
      <c r="AA484" s="23">
        <f t="shared" si="320"/>
        <v>3817249.7390923877</v>
      </c>
      <c r="AB484" s="23">
        <f t="shared" si="320"/>
        <v>3867042.4601788712</v>
      </c>
      <c r="AC484" s="23">
        <f t="shared" si="320"/>
        <v>3929427.77518907</v>
      </c>
      <c r="AD484" s="23">
        <f t="shared" si="320"/>
        <v>3975007.6721741594</v>
      </c>
      <c r="AE484" s="23">
        <f t="shared" si="320"/>
        <v>4024158.7267124504</v>
      </c>
      <c r="AF484" s="23">
        <f t="shared" si="320"/>
        <v>4054231.3262273516</v>
      </c>
      <c r="AG484" s="23">
        <f t="shared" si="320"/>
        <v>4170713.8651429256</v>
      </c>
      <c r="AH484" s="23">
        <f t="shared" si="320"/>
        <v>44459.018203765074</v>
      </c>
      <c r="AI484" s="23">
        <f t="shared" ref="AI484:BS484" si="321">AI43+AI85+AI127+AI169+AI211+AI253+AI337+AI379+AI421</f>
        <v>41752.331319619465</v>
      </c>
      <c r="AJ484" s="23">
        <f t="shared" si="321"/>
        <v>39718.546259619485</v>
      </c>
      <c r="AK484" s="23">
        <f t="shared" si="321"/>
        <v>34374.488119619476</v>
      </c>
      <c r="AL484" s="23">
        <f t="shared" si="321"/>
        <v>32695.231791175185</v>
      </c>
      <c r="AM484" s="23">
        <f t="shared" si="321"/>
        <v>32613.129742246958</v>
      </c>
      <c r="AN484" s="23">
        <f t="shared" si="321"/>
        <v>28797.761232246961</v>
      </c>
      <c r="AO484" s="23">
        <f t="shared" si="321"/>
        <v>24463.53684680496</v>
      </c>
      <c r="AP484" s="23">
        <f t="shared" si="321"/>
        <v>21996.755553312323</v>
      </c>
      <c r="AQ484" s="23">
        <f t="shared" si="321"/>
        <v>20583.330553312324</v>
      </c>
      <c r="AR484" s="23">
        <f t="shared" si="321"/>
        <v>17525.943758194408</v>
      </c>
      <c r="AS484" s="23">
        <f t="shared" si="321"/>
        <v>10366.483967921002</v>
      </c>
      <c r="AT484" s="23">
        <f t="shared" si="321"/>
        <v>9048.7411987235027</v>
      </c>
      <c r="AU484" s="23">
        <f t="shared" si="321"/>
        <v>4872.9045987235077</v>
      </c>
      <c r="AV484" s="23">
        <f t="shared" si="321"/>
        <v>4421.3419719885087</v>
      </c>
      <c r="AW484" s="23">
        <f t="shared" si="321"/>
        <v>3999.677485508128</v>
      </c>
      <c r="AX484" s="23">
        <f t="shared" si="321"/>
        <v>3488.9914855081283</v>
      </c>
      <c r="AY484" s="23">
        <f t="shared" si="321"/>
        <v>253.40828550812643</v>
      </c>
      <c r="AZ484" s="23">
        <f t="shared" si="321"/>
        <v>8.0472471265000019E-3</v>
      </c>
      <c r="BA484" s="23">
        <f t="shared" si="321"/>
        <v>0</v>
      </c>
      <c r="BB484" s="23">
        <f t="shared" si="321"/>
        <v>0</v>
      </c>
      <c r="BC484" s="23">
        <f t="shared" si="321"/>
        <v>0</v>
      </c>
      <c r="BD484" s="23">
        <f t="shared" si="321"/>
        <v>0</v>
      </c>
      <c r="BE484" s="23">
        <f t="shared" si="321"/>
        <v>0</v>
      </c>
      <c r="BF484" s="23">
        <f t="shared" si="321"/>
        <v>0</v>
      </c>
      <c r="BG484" s="23">
        <f t="shared" si="321"/>
        <v>0</v>
      </c>
      <c r="BH484" s="23">
        <f t="shared" si="321"/>
        <v>0</v>
      </c>
      <c r="BI484" s="23">
        <f t="shared" si="321"/>
        <v>0</v>
      </c>
      <c r="BJ484" s="23">
        <f t="shared" si="321"/>
        <v>0</v>
      </c>
      <c r="BK484" s="23">
        <f t="shared" si="321"/>
        <v>0</v>
      </c>
      <c r="BL484" s="23">
        <f t="shared" si="321"/>
        <v>0</v>
      </c>
      <c r="BM484" s="23">
        <f t="shared" si="321"/>
        <v>0</v>
      </c>
      <c r="BN484" s="23">
        <f t="shared" si="321"/>
        <v>0</v>
      </c>
      <c r="BO484" s="23">
        <f t="shared" si="321"/>
        <v>0</v>
      </c>
      <c r="BP484" s="23">
        <f t="shared" si="321"/>
        <v>0</v>
      </c>
      <c r="BQ484" s="23">
        <f t="shared" si="321"/>
        <v>0</v>
      </c>
      <c r="BR484" s="23">
        <f t="shared" si="321"/>
        <v>0</v>
      </c>
      <c r="BS484" s="23">
        <f t="shared" si="321"/>
        <v>0</v>
      </c>
    </row>
    <row r="485" spans="2:71" x14ac:dyDescent="0.3">
      <c r="B485" s="24" t="str">
        <f t="shared" si="291"/>
        <v>Retire TY GR CR and GH2</v>
      </c>
      <c r="C485" s="23">
        <f t="shared" ref="C485:AH485" si="322">C44+C86+C128+C170+C212+C254+C338+C380+C422</f>
        <v>33927.290545031952</v>
      </c>
      <c r="D485" s="23">
        <f t="shared" si="322"/>
        <v>1148232.9829881266</v>
      </c>
      <c r="E485" s="23">
        <f t="shared" si="322"/>
        <v>1265637.5352852237</v>
      </c>
      <c r="F485" s="23">
        <f t="shared" si="322"/>
        <v>1382832.0826758961</v>
      </c>
      <c r="G485" s="23">
        <f t="shared" si="322"/>
        <v>1637566.369872875</v>
      </c>
      <c r="H485" s="23">
        <f t="shared" si="322"/>
        <v>1905895.4424183199</v>
      </c>
      <c r="I485" s="23">
        <f t="shared" si="322"/>
        <v>2229215.8694856442</v>
      </c>
      <c r="J485" s="23">
        <f t="shared" si="322"/>
        <v>2217902.0911871269</v>
      </c>
      <c r="K485" s="23">
        <f t="shared" si="322"/>
        <v>2311982.8686579536</v>
      </c>
      <c r="L485" s="23">
        <f t="shared" si="322"/>
        <v>2455443.7347020665</v>
      </c>
      <c r="M485" s="23">
        <f t="shared" si="322"/>
        <v>2592289.8817136991</v>
      </c>
      <c r="N485" s="23">
        <f t="shared" si="322"/>
        <v>2673300.8401611517</v>
      </c>
      <c r="O485" s="23">
        <f t="shared" si="322"/>
        <v>2778435.3140338752</v>
      </c>
      <c r="P485" s="23">
        <f t="shared" si="322"/>
        <v>2828320.7865204955</v>
      </c>
      <c r="Q485" s="23">
        <f t="shared" si="322"/>
        <v>2885026.1750194081</v>
      </c>
      <c r="R485" s="23">
        <f t="shared" si="322"/>
        <v>3011793.6720128939</v>
      </c>
      <c r="S485" s="23">
        <f t="shared" si="322"/>
        <v>3206351.1135531166</v>
      </c>
      <c r="T485" s="23">
        <f t="shared" si="322"/>
        <v>3283591.7413671417</v>
      </c>
      <c r="U485" s="23">
        <f t="shared" si="322"/>
        <v>3343286.7184555437</v>
      </c>
      <c r="V485" s="23">
        <f t="shared" si="322"/>
        <v>3373603.399205633</v>
      </c>
      <c r="W485" s="23">
        <f t="shared" si="322"/>
        <v>3466693.4730673232</v>
      </c>
      <c r="X485" s="23">
        <f t="shared" si="322"/>
        <v>3520120.5061327</v>
      </c>
      <c r="Y485" s="23">
        <f t="shared" si="322"/>
        <v>3635861.515565176</v>
      </c>
      <c r="Z485" s="23">
        <f t="shared" si="322"/>
        <v>3803075.1359689278</v>
      </c>
      <c r="AA485" s="23">
        <f t="shared" si="322"/>
        <v>3862917.0803742334</v>
      </c>
      <c r="AB485" s="23">
        <f t="shared" si="322"/>
        <v>3950129.8675834402</v>
      </c>
      <c r="AC485" s="23">
        <f t="shared" si="322"/>
        <v>3982821.0380932479</v>
      </c>
      <c r="AD485" s="23">
        <f t="shared" si="322"/>
        <v>4021562.0566263557</v>
      </c>
      <c r="AE485" s="23">
        <f t="shared" si="322"/>
        <v>4072455.8462927574</v>
      </c>
      <c r="AF485" s="23">
        <f t="shared" si="322"/>
        <v>4078410.9674664079</v>
      </c>
      <c r="AG485" s="23">
        <f t="shared" si="322"/>
        <v>4174217.1991574797</v>
      </c>
      <c r="AH485" s="23">
        <f t="shared" si="322"/>
        <v>46517.386603765073</v>
      </c>
      <c r="AI485" s="23">
        <f t="shared" ref="AI485:BS485" si="323">AI44+AI86+AI128+AI170+AI212+AI254+AI338+AI380+AI422</f>
        <v>36652.996719619463</v>
      </c>
      <c r="AJ485" s="23">
        <f t="shared" si="323"/>
        <v>32444.056473302484</v>
      </c>
      <c r="AK485" s="23">
        <f t="shared" si="323"/>
        <v>27337.761433302476</v>
      </c>
      <c r="AL485" s="23">
        <f t="shared" si="323"/>
        <v>25896.267204858184</v>
      </c>
      <c r="AM485" s="23">
        <f t="shared" si="323"/>
        <v>26051.927255929957</v>
      </c>
      <c r="AN485" s="23">
        <f t="shared" si="323"/>
        <v>22474.321845929961</v>
      </c>
      <c r="AO485" s="23">
        <f t="shared" si="323"/>
        <v>18377.858460487958</v>
      </c>
      <c r="AP485" s="23">
        <f t="shared" si="323"/>
        <v>16148.840266995321</v>
      </c>
      <c r="AQ485" s="23">
        <f t="shared" si="323"/>
        <v>14973.178366995322</v>
      </c>
      <c r="AR485" s="23">
        <f t="shared" si="323"/>
        <v>12153.554671877406</v>
      </c>
      <c r="AS485" s="23">
        <f t="shared" si="323"/>
        <v>5231.8588816040019</v>
      </c>
      <c r="AT485" s="23">
        <f t="shared" si="323"/>
        <v>4151.8782124065028</v>
      </c>
      <c r="AU485" s="23">
        <f t="shared" si="323"/>
        <v>213.80571240650806</v>
      </c>
      <c r="AV485" s="23">
        <f t="shared" si="323"/>
        <v>6.1856715083195013E-3</v>
      </c>
      <c r="AW485" s="23">
        <f t="shared" si="323"/>
        <v>6.1856715078647539E-3</v>
      </c>
      <c r="AX485" s="23">
        <f t="shared" si="323"/>
        <v>6.1856715078647539E-3</v>
      </c>
      <c r="AY485" s="23">
        <f t="shared" si="323"/>
        <v>6.1856715064152468E-3</v>
      </c>
      <c r="AZ485" s="23">
        <f t="shared" si="323"/>
        <v>6.1856715065000019E-3</v>
      </c>
      <c r="BA485" s="23">
        <f t="shared" si="323"/>
        <v>0</v>
      </c>
      <c r="BB485" s="23">
        <f t="shared" si="323"/>
        <v>0</v>
      </c>
      <c r="BC485" s="23">
        <f t="shared" si="323"/>
        <v>0</v>
      </c>
      <c r="BD485" s="23">
        <f t="shared" si="323"/>
        <v>0</v>
      </c>
      <c r="BE485" s="23">
        <f t="shared" si="323"/>
        <v>0</v>
      </c>
      <c r="BF485" s="23">
        <f t="shared" si="323"/>
        <v>0</v>
      </c>
      <c r="BG485" s="23">
        <f t="shared" si="323"/>
        <v>0</v>
      </c>
      <c r="BH485" s="23">
        <f t="shared" si="323"/>
        <v>0</v>
      </c>
      <c r="BI485" s="23">
        <f t="shared" si="323"/>
        <v>0</v>
      </c>
      <c r="BJ485" s="23">
        <f t="shared" si="323"/>
        <v>0</v>
      </c>
      <c r="BK485" s="23">
        <f t="shared" si="323"/>
        <v>0</v>
      </c>
      <c r="BL485" s="23">
        <f t="shared" si="323"/>
        <v>0</v>
      </c>
      <c r="BM485" s="23">
        <f t="shared" si="323"/>
        <v>0</v>
      </c>
      <c r="BN485" s="23">
        <f t="shared" si="323"/>
        <v>0</v>
      </c>
      <c r="BO485" s="23">
        <f t="shared" si="323"/>
        <v>0</v>
      </c>
      <c r="BP485" s="23">
        <f t="shared" si="323"/>
        <v>0</v>
      </c>
      <c r="BQ485" s="23">
        <f t="shared" si="323"/>
        <v>0</v>
      </c>
      <c r="BR485" s="23">
        <f t="shared" si="323"/>
        <v>0</v>
      </c>
      <c r="BS485" s="23">
        <f t="shared" si="323"/>
        <v>0</v>
      </c>
    </row>
    <row r="486" spans="2:71" x14ac:dyDescent="0.3">
      <c r="B486" s="24" t="str">
        <f t="shared" si="291"/>
        <v>Retire TY GR CR and MC1-2</v>
      </c>
      <c r="C486" s="23">
        <f t="shared" ref="C486:AH486" si="324">C45+C87+C129+C171+C213+C255+C339+C381+C423</f>
        <v>33803.108227428776</v>
      </c>
      <c r="D486" s="23">
        <f t="shared" si="324"/>
        <v>1148244.4496681266</v>
      </c>
      <c r="E486" s="23">
        <f t="shared" si="324"/>
        <v>1262076.1487051684</v>
      </c>
      <c r="F486" s="23">
        <f t="shared" si="324"/>
        <v>1367780.1686280207</v>
      </c>
      <c r="G486" s="23">
        <f t="shared" si="324"/>
        <v>1612275.9308924861</v>
      </c>
      <c r="H486" s="23">
        <f t="shared" si="324"/>
        <v>1839168.0181565799</v>
      </c>
      <c r="I486" s="23">
        <f t="shared" si="324"/>
        <v>2201226.7653927836</v>
      </c>
      <c r="J486" s="23">
        <f t="shared" si="324"/>
        <v>2171085.5797843114</v>
      </c>
      <c r="K486" s="23">
        <f t="shared" si="324"/>
        <v>2311216.3385734879</v>
      </c>
      <c r="L486" s="23">
        <f t="shared" si="324"/>
        <v>2483914.5127525348</v>
      </c>
      <c r="M486" s="23">
        <f t="shared" si="324"/>
        <v>2526302.8178706407</v>
      </c>
      <c r="N486" s="23">
        <f t="shared" si="324"/>
        <v>2621204.8559719068</v>
      </c>
      <c r="O486" s="23">
        <f t="shared" si="324"/>
        <v>2743082.8214808954</v>
      </c>
      <c r="P486" s="23">
        <f t="shared" si="324"/>
        <v>2812788.7637473466</v>
      </c>
      <c r="Q486" s="23">
        <f t="shared" si="324"/>
        <v>2913763.3115013982</v>
      </c>
      <c r="R486" s="23">
        <f t="shared" si="324"/>
        <v>3094603.2734414502</v>
      </c>
      <c r="S486" s="23">
        <f t="shared" si="324"/>
        <v>3241752.1446692813</v>
      </c>
      <c r="T486" s="23">
        <f t="shared" si="324"/>
        <v>3191618.4238274642</v>
      </c>
      <c r="U486" s="23">
        <f t="shared" si="324"/>
        <v>3298798.7466403325</v>
      </c>
      <c r="V486" s="23">
        <f t="shared" si="324"/>
        <v>3402176.1750304676</v>
      </c>
      <c r="W486" s="23">
        <f t="shared" si="324"/>
        <v>3592406.4809304159</v>
      </c>
      <c r="X486" s="23">
        <f t="shared" si="324"/>
        <v>3597792.0864145756</v>
      </c>
      <c r="Y486" s="23">
        <f t="shared" si="324"/>
        <v>3661411.4389168215</v>
      </c>
      <c r="Z486" s="23">
        <f t="shared" si="324"/>
        <v>3771103.6096881665</v>
      </c>
      <c r="AA486" s="23">
        <f t="shared" si="324"/>
        <v>3808605.4965035073</v>
      </c>
      <c r="AB486" s="23">
        <f t="shared" si="324"/>
        <v>3905825.8101124698</v>
      </c>
      <c r="AC486" s="23">
        <f t="shared" si="324"/>
        <v>3986564.0791045558</v>
      </c>
      <c r="AD486" s="23">
        <f t="shared" si="324"/>
        <v>4056318.7566059544</v>
      </c>
      <c r="AE486" s="23">
        <f t="shared" si="324"/>
        <v>4112816.7844713437</v>
      </c>
      <c r="AF486" s="23">
        <f t="shared" si="324"/>
        <v>4121183.1850453541</v>
      </c>
      <c r="AG486" s="23">
        <f t="shared" si="324"/>
        <v>4250778.9943402503</v>
      </c>
      <c r="AH486" s="23">
        <f t="shared" si="324"/>
        <v>54267.401352257293</v>
      </c>
      <c r="AI486" s="23">
        <f t="shared" ref="AI486:BS486" si="325">AI45+AI87+AI129+AI171+AI213+AI255+AI339+AI381+AI423</f>
        <v>44165.248468111684</v>
      </c>
      <c r="AJ486" s="23">
        <f t="shared" si="325"/>
        <v>39718.546121794701</v>
      </c>
      <c r="AK486" s="23">
        <f t="shared" si="325"/>
        <v>34374.487981794693</v>
      </c>
      <c r="AL486" s="23">
        <f t="shared" si="325"/>
        <v>32695.231653350405</v>
      </c>
      <c r="AM486" s="23">
        <f t="shared" si="325"/>
        <v>32613.129604422178</v>
      </c>
      <c r="AN486" s="23">
        <f t="shared" si="325"/>
        <v>28797.761094422181</v>
      </c>
      <c r="AO486" s="23">
        <f t="shared" si="325"/>
        <v>24463.53670898018</v>
      </c>
      <c r="AP486" s="23">
        <f t="shared" si="325"/>
        <v>21996.755415487543</v>
      </c>
      <c r="AQ486" s="23">
        <f t="shared" si="325"/>
        <v>20583.330415487544</v>
      </c>
      <c r="AR486" s="23">
        <f t="shared" si="325"/>
        <v>17525.943620369628</v>
      </c>
      <c r="AS486" s="23">
        <f t="shared" si="325"/>
        <v>10366.483830096222</v>
      </c>
      <c r="AT486" s="23">
        <f t="shared" si="325"/>
        <v>9048.7410608987229</v>
      </c>
      <c r="AU486" s="23">
        <f t="shared" si="325"/>
        <v>4872.9044608987278</v>
      </c>
      <c r="AV486" s="23">
        <f t="shared" si="325"/>
        <v>4421.3418341637289</v>
      </c>
      <c r="AW486" s="23">
        <f t="shared" si="325"/>
        <v>3999.6773476833478</v>
      </c>
      <c r="AX486" s="23">
        <f t="shared" si="325"/>
        <v>3488.9913476833481</v>
      </c>
      <c r="AY486" s="23">
        <f t="shared" si="325"/>
        <v>253.40814768334644</v>
      </c>
      <c r="AZ486" s="23">
        <f t="shared" si="325"/>
        <v>7.9094223464999999E-3</v>
      </c>
      <c r="BA486" s="23">
        <f t="shared" si="325"/>
        <v>0</v>
      </c>
      <c r="BB486" s="23">
        <f t="shared" si="325"/>
        <v>0</v>
      </c>
      <c r="BC486" s="23">
        <f t="shared" si="325"/>
        <v>0</v>
      </c>
      <c r="BD486" s="23">
        <f t="shared" si="325"/>
        <v>0</v>
      </c>
      <c r="BE486" s="23">
        <f t="shared" si="325"/>
        <v>0</v>
      </c>
      <c r="BF486" s="23">
        <f t="shared" si="325"/>
        <v>0</v>
      </c>
      <c r="BG486" s="23">
        <f t="shared" si="325"/>
        <v>0</v>
      </c>
      <c r="BH486" s="23">
        <f t="shared" si="325"/>
        <v>0</v>
      </c>
      <c r="BI486" s="23">
        <f t="shared" si="325"/>
        <v>0</v>
      </c>
      <c r="BJ486" s="23">
        <f t="shared" si="325"/>
        <v>0</v>
      </c>
      <c r="BK486" s="23">
        <f t="shared" si="325"/>
        <v>0</v>
      </c>
      <c r="BL486" s="23">
        <f t="shared" si="325"/>
        <v>0</v>
      </c>
      <c r="BM486" s="23">
        <f t="shared" si="325"/>
        <v>0</v>
      </c>
      <c r="BN486" s="23">
        <f t="shared" si="325"/>
        <v>0</v>
      </c>
      <c r="BO486" s="23">
        <f t="shared" si="325"/>
        <v>0</v>
      </c>
      <c r="BP486" s="23">
        <f t="shared" si="325"/>
        <v>0</v>
      </c>
      <c r="BQ486" s="23">
        <f t="shared" si="325"/>
        <v>0</v>
      </c>
      <c r="BR486" s="23">
        <f t="shared" si="325"/>
        <v>0</v>
      </c>
      <c r="BS486" s="23">
        <f t="shared" si="325"/>
        <v>0</v>
      </c>
    </row>
    <row r="487" spans="2:71" x14ac:dyDescent="0.3">
      <c r="B487" s="24" t="str">
        <f t="shared" si="291"/>
        <v>Retire TY GR CR and BR1-2</v>
      </c>
      <c r="C487" s="23">
        <f t="shared" ref="C487:AH487" si="326">C46+C88+C130+C172+C214+C256+C340+C382+C424</f>
        <v>33078.530349877168</v>
      </c>
      <c r="D487" s="23">
        <f t="shared" si="326"/>
        <v>1147755.0228681266</v>
      </c>
      <c r="E487" s="23">
        <f t="shared" si="326"/>
        <v>1262776.5007051683</v>
      </c>
      <c r="F487" s="23">
        <f t="shared" si="326"/>
        <v>1375681.9419080208</v>
      </c>
      <c r="G487" s="23">
        <f t="shared" si="326"/>
        <v>1614965.7540831079</v>
      </c>
      <c r="H487" s="23">
        <f t="shared" si="326"/>
        <v>1884948.4316872742</v>
      </c>
      <c r="I487" s="23">
        <f t="shared" si="326"/>
        <v>2143669.516120737</v>
      </c>
      <c r="J487" s="23">
        <f t="shared" si="326"/>
        <v>2146504.3740277393</v>
      </c>
      <c r="K487" s="23">
        <f t="shared" si="326"/>
        <v>2261855.3326047002</v>
      </c>
      <c r="L487" s="23">
        <f t="shared" si="326"/>
        <v>2413535.8709292482</v>
      </c>
      <c r="M487" s="23">
        <f t="shared" si="326"/>
        <v>2458510.4375584973</v>
      </c>
      <c r="N487" s="23">
        <f t="shared" si="326"/>
        <v>2544825.3204897726</v>
      </c>
      <c r="O487" s="23">
        <f t="shared" si="326"/>
        <v>2671202.4984639138</v>
      </c>
      <c r="P487" s="23">
        <f t="shared" si="326"/>
        <v>2775703.3231553952</v>
      </c>
      <c r="Q487" s="23">
        <f t="shared" si="326"/>
        <v>2890000.3385474621</v>
      </c>
      <c r="R487" s="23">
        <f t="shared" si="326"/>
        <v>2983022.6984479092</v>
      </c>
      <c r="S487" s="23">
        <f t="shared" si="326"/>
        <v>3105234.0811157799</v>
      </c>
      <c r="T487" s="23">
        <f t="shared" si="326"/>
        <v>3096949.3157287207</v>
      </c>
      <c r="U487" s="23">
        <f t="shared" si="326"/>
        <v>3191760.0610796385</v>
      </c>
      <c r="V487" s="23">
        <f t="shared" si="326"/>
        <v>3288100.7671426828</v>
      </c>
      <c r="W487" s="23">
        <f t="shared" si="326"/>
        <v>3469651.051142686</v>
      </c>
      <c r="X487" s="23">
        <f t="shared" si="326"/>
        <v>3490487.2355206232</v>
      </c>
      <c r="Y487" s="23">
        <f t="shared" si="326"/>
        <v>3556798.2657349654</v>
      </c>
      <c r="Z487" s="23">
        <f t="shared" si="326"/>
        <v>3658897.258780465</v>
      </c>
      <c r="AA487" s="23">
        <f t="shared" si="326"/>
        <v>3696641.7291716449</v>
      </c>
      <c r="AB487" s="23">
        <f t="shared" si="326"/>
        <v>3784020.3917568764</v>
      </c>
      <c r="AC487" s="23">
        <f t="shared" si="326"/>
        <v>3840930.924052991</v>
      </c>
      <c r="AD487" s="23">
        <f t="shared" si="326"/>
        <v>3918942.6277378174</v>
      </c>
      <c r="AE487" s="23">
        <f t="shared" si="326"/>
        <v>3952514.5102006793</v>
      </c>
      <c r="AF487" s="23">
        <f t="shared" si="326"/>
        <v>3987881.1651651626</v>
      </c>
      <c r="AG487" s="23">
        <f t="shared" si="326"/>
        <v>4093850.2300538649</v>
      </c>
      <c r="AH487" s="23">
        <f t="shared" si="326"/>
        <v>44790.158603765078</v>
      </c>
      <c r="AI487" s="23">
        <f t="shared" ref="AI487:BS487" si="327">AI46+AI88+AI130+AI172+AI214+AI256+AI340+AI382+AI424</f>
        <v>35109.74901961947</v>
      </c>
      <c r="AJ487" s="23">
        <f t="shared" si="327"/>
        <v>31084.788973302479</v>
      </c>
      <c r="AK487" s="23">
        <f t="shared" si="327"/>
        <v>26162.473133302476</v>
      </c>
      <c r="AL487" s="23">
        <f t="shared" si="327"/>
        <v>24904.959104858182</v>
      </c>
      <c r="AM487" s="23">
        <f t="shared" si="327"/>
        <v>25244.599355929957</v>
      </c>
      <c r="AN487" s="23">
        <f t="shared" si="327"/>
        <v>24161.983955929958</v>
      </c>
      <c r="AO487" s="23">
        <f t="shared" si="327"/>
        <v>23079.367755929958</v>
      </c>
      <c r="AP487" s="23">
        <f t="shared" si="327"/>
        <v>21996.751455929963</v>
      </c>
      <c r="AQ487" s="23">
        <f t="shared" si="327"/>
        <v>20583.326455929964</v>
      </c>
      <c r="AR487" s="23">
        <f t="shared" si="327"/>
        <v>17525.939660812048</v>
      </c>
      <c r="AS487" s="23">
        <f t="shared" si="327"/>
        <v>10366.479870538642</v>
      </c>
      <c r="AT487" s="23">
        <f t="shared" si="327"/>
        <v>9048.737101341143</v>
      </c>
      <c r="AU487" s="23">
        <f t="shared" si="327"/>
        <v>4872.9005013411479</v>
      </c>
      <c r="AV487" s="23">
        <f t="shared" si="327"/>
        <v>4421.3378746061489</v>
      </c>
      <c r="AW487" s="23">
        <f t="shared" si="327"/>
        <v>3999.6733881257678</v>
      </c>
      <c r="AX487" s="23">
        <f t="shared" si="327"/>
        <v>3488.9873881257681</v>
      </c>
      <c r="AY487" s="23">
        <f t="shared" si="327"/>
        <v>253.40418812576641</v>
      </c>
      <c r="AZ487" s="23">
        <f t="shared" si="327"/>
        <v>3.9498647665000015E-3</v>
      </c>
      <c r="BA487" s="23">
        <f t="shared" si="327"/>
        <v>0</v>
      </c>
      <c r="BB487" s="23">
        <f t="shared" si="327"/>
        <v>0</v>
      </c>
      <c r="BC487" s="23">
        <f t="shared" si="327"/>
        <v>0</v>
      </c>
      <c r="BD487" s="23">
        <f t="shared" si="327"/>
        <v>0</v>
      </c>
      <c r="BE487" s="23">
        <f t="shared" si="327"/>
        <v>0</v>
      </c>
      <c r="BF487" s="23">
        <f t="shared" si="327"/>
        <v>0</v>
      </c>
      <c r="BG487" s="23">
        <f t="shared" si="327"/>
        <v>0</v>
      </c>
      <c r="BH487" s="23">
        <f t="shared" si="327"/>
        <v>0</v>
      </c>
      <c r="BI487" s="23">
        <f t="shared" si="327"/>
        <v>0</v>
      </c>
      <c r="BJ487" s="23">
        <f t="shared" si="327"/>
        <v>0</v>
      </c>
      <c r="BK487" s="23">
        <f t="shared" si="327"/>
        <v>0</v>
      </c>
      <c r="BL487" s="23">
        <f t="shared" si="327"/>
        <v>0</v>
      </c>
      <c r="BM487" s="23">
        <f t="shared" si="327"/>
        <v>0</v>
      </c>
      <c r="BN487" s="23">
        <f t="shared" si="327"/>
        <v>0</v>
      </c>
      <c r="BO487" s="23">
        <f t="shared" si="327"/>
        <v>0</v>
      </c>
      <c r="BP487" s="23">
        <f t="shared" si="327"/>
        <v>0</v>
      </c>
      <c r="BQ487" s="23">
        <f t="shared" si="327"/>
        <v>0</v>
      </c>
      <c r="BR487" s="23">
        <f t="shared" si="327"/>
        <v>0</v>
      </c>
      <c r="BS487" s="23">
        <f t="shared" si="327"/>
        <v>0</v>
      </c>
    </row>
    <row r="488" spans="2:71" x14ac:dyDescent="0.3">
      <c r="B488" s="24" t="str">
        <f t="shared" si="291"/>
        <v>Retire TY GR CR BR1-2 and MC1-2</v>
      </c>
      <c r="C488" s="23">
        <f t="shared" ref="C488:AH488" si="328">C47+C89+C131+C173+C215+C257+C341+C383+C425</f>
        <v>34263.356330907445</v>
      </c>
      <c r="D488" s="23">
        <f t="shared" si="328"/>
        <v>1147755.0228681266</v>
      </c>
      <c r="E488" s="23">
        <f t="shared" si="328"/>
        <v>1255570.1057051683</v>
      </c>
      <c r="F488" s="23">
        <f t="shared" si="328"/>
        <v>1352175.1384280208</v>
      </c>
      <c r="G488" s="23">
        <f t="shared" si="328"/>
        <v>1579408.2046483252</v>
      </c>
      <c r="H488" s="23">
        <f t="shared" si="328"/>
        <v>1802511.5439062144</v>
      </c>
      <c r="I488" s="23">
        <f t="shared" si="328"/>
        <v>2297684.6301236534</v>
      </c>
      <c r="J488" s="23">
        <f t="shared" si="328"/>
        <v>2236908.6430208385</v>
      </c>
      <c r="K488" s="23">
        <f t="shared" si="328"/>
        <v>2398789.1018480351</v>
      </c>
      <c r="L488" s="23">
        <f t="shared" si="328"/>
        <v>2487742.6425482584</v>
      </c>
      <c r="M488" s="23">
        <f t="shared" si="328"/>
        <v>2519181.7066616328</v>
      </c>
      <c r="N488" s="23">
        <f t="shared" si="328"/>
        <v>2629315.9830581043</v>
      </c>
      <c r="O488" s="23">
        <f t="shared" si="328"/>
        <v>2774101.5831103125</v>
      </c>
      <c r="P488" s="23">
        <f t="shared" si="328"/>
        <v>2902568.7023769035</v>
      </c>
      <c r="Q488" s="23">
        <f t="shared" si="328"/>
        <v>3052793.5857549249</v>
      </c>
      <c r="R488" s="23">
        <f t="shared" si="328"/>
        <v>3143099.928008372</v>
      </c>
      <c r="S488" s="23">
        <f t="shared" si="328"/>
        <v>3271778.8627761654</v>
      </c>
      <c r="T488" s="23">
        <f t="shared" si="328"/>
        <v>3255095.9179679751</v>
      </c>
      <c r="U488" s="23">
        <f t="shared" si="328"/>
        <v>3361354.5298920111</v>
      </c>
      <c r="V488" s="23">
        <f t="shared" si="328"/>
        <v>3467668.7519286731</v>
      </c>
      <c r="W488" s="23">
        <f t="shared" si="328"/>
        <v>3655037.8553142357</v>
      </c>
      <c r="X488" s="23">
        <f t="shared" si="328"/>
        <v>3663664.7587052085</v>
      </c>
      <c r="Y488" s="23">
        <f t="shared" si="328"/>
        <v>3725509.0133959912</v>
      </c>
      <c r="Z488" s="23">
        <f t="shared" si="328"/>
        <v>3838845.334579498</v>
      </c>
      <c r="AA488" s="23">
        <f t="shared" si="328"/>
        <v>3873436.8264343841</v>
      </c>
      <c r="AB488" s="23">
        <f t="shared" si="328"/>
        <v>3963488.7908450817</v>
      </c>
      <c r="AC488" s="23">
        <f t="shared" si="328"/>
        <v>4036340.5383905363</v>
      </c>
      <c r="AD488" s="23">
        <f t="shared" si="328"/>
        <v>4131222.7202924443</v>
      </c>
      <c r="AE488" s="23">
        <f t="shared" si="328"/>
        <v>4165168.8780930201</v>
      </c>
      <c r="AF488" s="23">
        <f t="shared" si="328"/>
        <v>4207287.8146437919</v>
      </c>
      <c r="AG488" s="23">
        <f t="shared" si="328"/>
        <v>4321031.738190393</v>
      </c>
      <c r="AH488" s="23">
        <f t="shared" si="328"/>
        <v>44790.160752257296</v>
      </c>
      <c r="AI488" s="23">
        <f t="shared" ref="AI488:BS488" si="329">AI47+AI89+AI131+AI173+AI215+AI257+AI341+AI383+AI425</f>
        <v>35109.751168111688</v>
      </c>
      <c r="AJ488" s="23">
        <f t="shared" si="329"/>
        <v>31084.7911217947</v>
      </c>
      <c r="AK488" s="23">
        <f t="shared" si="329"/>
        <v>26162.475281794697</v>
      </c>
      <c r="AL488" s="23">
        <f t="shared" si="329"/>
        <v>24904.961253350404</v>
      </c>
      <c r="AM488" s="23">
        <f t="shared" si="329"/>
        <v>25244.601504422179</v>
      </c>
      <c r="AN488" s="23">
        <f t="shared" si="329"/>
        <v>24161.98610442218</v>
      </c>
      <c r="AO488" s="23">
        <f t="shared" si="329"/>
        <v>23079.369904422179</v>
      </c>
      <c r="AP488" s="23">
        <f t="shared" si="329"/>
        <v>21996.753604422185</v>
      </c>
      <c r="AQ488" s="23">
        <f t="shared" si="329"/>
        <v>20583.328604422186</v>
      </c>
      <c r="AR488" s="23">
        <f t="shared" si="329"/>
        <v>17525.94180930427</v>
      </c>
      <c r="AS488" s="23">
        <f t="shared" si="329"/>
        <v>10366.482019030862</v>
      </c>
      <c r="AT488" s="23">
        <f t="shared" si="329"/>
        <v>9048.7392498333629</v>
      </c>
      <c r="AU488" s="23">
        <f t="shared" si="329"/>
        <v>4872.9026498333678</v>
      </c>
      <c r="AV488" s="23">
        <f t="shared" si="329"/>
        <v>4421.3400230983689</v>
      </c>
      <c r="AW488" s="23">
        <f t="shared" si="329"/>
        <v>3999.6755366179877</v>
      </c>
      <c r="AX488" s="23">
        <f t="shared" si="329"/>
        <v>3488.9895366179881</v>
      </c>
      <c r="AY488" s="23">
        <f t="shared" si="329"/>
        <v>253.40633661798643</v>
      </c>
      <c r="AZ488" s="23">
        <f t="shared" si="329"/>
        <v>6.0983569865000007E-3</v>
      </c>
      <c r="BA488" s="23">
        <f t="shared" si="329"/>
        <v>0</v>
      </c>
      <c r="BB488" s="23">
        <f t="shared" si="329"/>
        <v>0</v>
      </c>
      <c r="BC488" s="23">
        <f t="shared" si="329"/>
        <v>0</v>
      </c>
      <c r="BD488" s="23">
        <f t="shared" si="329"/>
        <v>0</v>
      </c>
      <c r="BE488" s="23">
        <f t="shared" si="329"/>
        <v>0</v>
      </c>
      <c r="BF488" s="23">
        <f t="shared" si="329"/>
        <v>0</v>
      </c>
      <c r="BG488" s="23">
        <f t="shared" si="329"/>
        <v>0</v>
      </c>
      <c r="BH488" s="23">
        <f t="shared" si="329"/>
        <v>0</v>
      </c>
      <c r="BI488" s="23">
        <f t="shared" si="329"/>
        <v>0</v>
      </c>
      <c r="BJ488" s="23">
        <f t="shared" si="329"/>
        <v>0</v>
      </c>
      <c r="BK488" s="23">
        <f t="shared" si="329"/>
        <v>0</v>
      </c>
      <c r="BL488" s="23">
        <f t="shared" si="329"/>
        <v>0</v>
      </c>
      <c r="BM488" s="23">
        <f t="shared" si="329"/>
        <v>0</v>
      </c>
      <c r="BN488" s="23">
        <f t="shared" si="329"/>
        <v>0</v>
      </c>
      <c r="BO488" s="23">
        <f t="shared" si="329"/>
        <v>0</v>
      </c>
      <c r="BP488" s="23">
        <f t="shared" si="329"/>
        <v>0</v>
      </c>
      <c r="BQ488" s="23">
        <f t="shared" si="329"/>
        <v>0</v>
      </c>
      <c r="BR488" s="23">
        <f t="shared" si="329"/>
        <v>0</v>
      </c>
      <c r="BS488" s="23">
        <f t="shared" si="329"/>
        <v>0</v>
      </c>
    </row>
    <row r="489" spans="2:71" x14ac:dyDescent="0.3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</row>
    <row r="490" spans="2:71" x14ac:dyDescent="0.3">
      <c r="B490" s="21" t="str">
        <f>B469&amp;" Delta"</f>
        <v>Total Revenue Requirements Delta</v>
      </c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</row>
    <row r="491" spans="2:71" x14ac:dyDescent="0.3">
      <c r="B491" s="22" t="str">
        <f>B470</f>
        <v>No Retirements</v>
      </c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</row>
    <row r="492" spans="2:71" x14ac:dyDescent="0.3">
      <c r="B492" s="24" t="str">
        <f>B471</f>
        <v>Retire TY</v>
      </c>
      <c r="C492" s="23">
        <f t="shared" ref="C492:BN492" si="330">C471-C$470</f>
        <v>-1.2490558849603985</v>
      </c>
      <c r="D492" s="23">
        <f t="shared" ref="D492" si="331">D471-D$470</f>
        <v>0</v>
      </c>
      <c r="E492" s="23">
        <f t="shared" si="330"/>
        <v>-1322.9529999997467</v>
      </c>
      <c r="F492" s="23">
        <f t="shared" si="330"/>
        <v>1042.4006000000518</v>
      </c>
      <c r="G492" s="23">
        <f t="shared" si="330"/>
        <v>26976.843579754466</v>
      </c>
      <c r="H492" s="23">
        <f t="shared" si="330"/>
        <v>29300.92455398757</v>
      </c>
      <c r="I492" s="23">
        <f t="shared" si="330"/>
        <v>-12527.887443646323</v>
      </c>
      <c r="J492" s="23">
        <f t="shared" si="330"/>
        <v>-17456.017332747113</v>
      </c>
      <c r="K492" s="23">
        <f t="shared" si="330"/>
        <v>-16243.654846287798</v>
      </c>
      <c r="L492" s="23">
        <f t="shared" si="330"/>
        <v>-14085.340939803515</v>
      </c>
      <c r="M492" s="23">
        <f t="shared" si="330"/>
        <v>-12223.731418319512</v>
      </c>
      <c r="N492" s="23">
        <f t="shared" si="330"/>
        <v>-7634.2835159557872</v>
      </c>
      <c r="O492" s="23">
        <f t="shared" si="330"/>
        <v>-4194.9688863656484</v>
      </c>
      <c r="P492" s="23">
        <f t="shared" si="330"/>
        <v>1650.6880048471503</v>
      </c>
      <c r="Q492" s="23">
        <f t="shared" si="330"/>
        <v>-7086.8760322388262</v>
      </c>
      <c r="R492" s="23">
        <f t="shared" si="330"/>
        <v>-10633.456527208444</v>
      </c>
      <c r="S492" s="23">
        <f t="shared" si="330"/>
        <v>-5920.8416130454279</v>
      </c>
      <c r="T492" s="23">
        <f t="shared" si="330"/>
        <v>-5219.3271549991332</v>
      </c>
      <c r="U492" s="23">
        <f t="shared" si="330"/>
        <v>12167.777649458032</v>
      </c>
      <c r="V492" s="23">
        <f t="shared" si="330"/>
        <v>29342.42297222605</v>
      </c>
      <c r="W492" s="23">
        <f t="shared" si="330"/>
        <v>30303.558486337308</v>
      </c>
      <c r="X492" s="23">
        <f t="shared" si="330"/>
        <v>24761.132231513038</v>
      </c>
      <c r="Y492" s="23">
        <f t="shared" si="330"/>
        <v>14747.091361164581</v>
      </c>
      <c r="Z492" s="23">
        <f t="shared" si="330"/>
        <v>-29133.61775438115</v>
      </c>
      <c r="AA492" s="23">
        <f t="shared" si="330"/>
        <v>-41306.050435362384</v>
      </c>
      <c r="AB492" s="23">
        <f t="shared" si="330"/>
        <v>17170.737315267324</v>
      </c>
      <c r="AC492" s="23">
        <f t="shared" si="330"/>
        <v>18282.688202211168</v>
      </c>
      <c r="AD492" s="23">
        <f t="shared" si="330"/>
        <v>10817.129754567984</v>
      </c>
      <c r="AE492" s="23">
        <f t="shared" si="330"/>
        <v>-19693.896178480703</v>
      </c>
      <c r="AF492" s="23">
        <f t="shared" si="330"/>
        <v>-12914.48829135159</v>
      </c>
      <c r="AG492" s="23">
        <f t="shared" si="330"/>
        <v>-17128.747698311228</v>
      </c>
      <c r="AH492" s="23">
        <f t="shared" si="330"/>
        <v>-1764.8030199999994</v>
      </c>
      <c r="AI492" s="23">
        <f t="shared" si="330"/>
        <v>-1679.166369999999</v>
      </c>
      <c r="AJ492" s="23">
        <f t="shared" si="330"/>
        <v>-1593.529730000002</v>
      </c>
      <c r="AK492" s="23">
        <f t="shared" si="330"/>
        <v>-1507.8930699999983</v>
      </c>
      <c r="AL492" s="23">
        <f t="shared" si="330"/>
        <v>-1422.2564199999979</v>
      </c>
      <c r="AM492" s="23">
        <f t="shared" si="330"/>
        <v>-7.6892822835361585E-4</v>
      </c>
      <c r="AN492" s="23">
        <f t="shared" si="330"/>
        <v>-7.6892822835361585E-4</v>
      </c>
      <c r="AO492" s="23">
        <f t="shared" si="330"/>
        <v>-7.6892822835361585E-4</v>
      </c>
      <c r="AP492" s="23">
        <f t="shared" si="330"/>
        <v>-7.6892822835361585E-4</v>
      </c>
      <c r="AQ492" s="23">
        <f t="shared" si="330"/>
        <v>-7.6892822835361585E-4</v>
      </c>
      <c r="AR492" s="23">
        <f t="shared" si="330"/>
        <v>-7.6892822835361585E-4</v>
      </c>
      <c r="AS492" s="23">
        <f t="shared" si="330"/>
        <v>-7.6892822835361585E-4</v>
      </c>
      <c r="AT492" s="23">
        <f t="shared" si="330"/>
        <v>-7.6892822835361585E-4</v>
      </c>
      <c r="AU492" s="23">
        <f t="shared" si="330"/>
        <v>-7.6892822744412115E-4</v>
      </c>
      <c r="AV492" s="23">
        <f t="shared" si="330"/>
        <v>-7.6892822744412115E-4</v>
      </c>
      <c r="AW492" s="23">
        <f t="shared" si="330"/>
        <v>-7.6892822744412115E-4</v>
      </c>
      <c r="AX492" s="23">
        <f t="shared" si="330"/>
        <v>-7.6892822744412115E-4</v>
      </c>
      <c r="AY492" s="23">
        <f t="shared" si="330"/>
        <v>-7.6892822750096457E-4</v>
      </c>
      <c r="AZ492" s="23">
        <f t="shared" si="330"/>
        <v>-7.6892822750000006E-4</v>
      </c>
      <c r="BA492" s="23">
        <f t="shared" si="330"/>
        <v>0</v>
      </c>
      <c r="BB492" s="23">
        <f t="shared" si="330"/>
        <v>0</v>
      </c>
      <c r="BC492" s="23">
        <f t="shared" si="330"/>
        <v>0</v>
      </c>
      <c r="BD492" s="23">
        <f t="shared" si="330"/>
        <v>0</v>
      </c>
      <c r="BE492" s="23">
        <f t="shared" si="330"/>
        <v>0</v>
      </c>
      <c r="BF492" s="23">
        <f t="shared" si="330"/>
        <v>0</v>
      </c>
      <c r="BG492" s="23">
        <f t="shared" si="330"/>
        <v>0</v>
      </c>
      <c r="BH492" s="23">
        <f t="shared" si="330"/>
        <v>0</v>
      </c>
      <c r="BI492" s="23">
        <f t="shared" si="330"/>
        <v>0</v>
      </c>
      <c r="BJ492" s="23">
        <f t="shared" si="330"/>
        <v>0</v>
      </c>
      <c r="BK492" s="23">
        <f t="shared" si="330"/>
        <v>0</v>
      </c>
      <c r="BL492" s="23">
        <f t="shared" si="330"/>
        <v>0</v>
      </c>
      <c r="BM492" s="23">
        <f t="shared" si="330"/>
        <v>0</v>
      </c>
      <c r="BN492" s="23">
        <f t="shared" si="330"/>
        <v>0</v>
      </c>
      <c r="BO492" s="23">
        <f t="shared" ref="BO492:BS492" si="332">BO471-BO$470</f>
        <v>0</v>
      </c>
      <c r="BP492" s="23">
        <f t="shared" si="332"/>
        <v>0</v>
      </c>
      <c r="BQ492" s="23">
        <f t="shared" si="332"/>
        <v>0</v>
      </c>
      <c r="BR492" s="23">
        <f t="shared" si="332"/>
        <v>0</v>
      </c>
      <c r="BS492" s="23">
        <f t="shared" si="332"/>
        <v>0</v>
      </c>
    </row>
    <row r="493" spans="2:71" x14ac:dyDescent="0.3">
      <c r="B493" s="24" t="str">
        <f t="shared" ref="B493:B509" si="333">B472</f>
        <v>Retire TY and GR3</v>
      </c>
      <c r="C493" s="23">
        <f>C472-C$471</f>
        <v>-68.528168852004455</v>
      </c>
      <c r="D493" s="23">
        <f>D472-D$471</f>
        <v>0</v>
      </c>
      <c r="E493" s="23">
        <f t="shared" ref="E493:BP493" si="334">E472-E$471</f>
        <v>-1322.9530000002123</v>
      </c>
      <c r="F493" s="23">
        <f t="shared" si="334"/>
        <v>-5550.5993999999482</v>
      </c>
      <c r="G493" s="23">
        <f t="shared" si="334"/>
        <v>-19842.156420245301</v>
      </c>
      <c r="H493" s="23">
        <f t="shared" si="334"/>
        <v>-30555.075446011964</v>
      </c>
      <c r="I493" s="23">
        <f t="shared" si="334"/>
        <v>-40360.773302674294</v>
      </c>
      <c r="J493" s="23">
        <f t="shared" si="334"/>
        <v>-34340.489627077244</v>
      </c>
      <c r="K493" s="23">
        <f t="shared" si="334"/>
        <v>871.10873708827421</v>
      </c>
      <c r="L493" s="23">
        <f t="shared" si="334"/>
        <v>47400.409716568422</v>
      </c>
      <c r="M493" s="23">
        <f t="shared" si="334"/>
        <v>44101.684838836547</v>
      </c>
      <c r="N493" s="23">
        <f t="shared" si="334"/>
        <v>22055.402526237071</v>
      </c>
      <c r="O493" s="23">
        <f t="shared" si="334"/>
        <v>-28225.484882936347</v>
      </c>
      <c r="P493" s="23">
        <f t="shared" si="334"/>
        <v>-47581.672504880931</v>
      </c>
      <c r="Q493" s="23">
        <f t="shared" si="334"/>
        <v>31434.126754726283</v>
      </c>
      <c r="R493" s="23">
        <f t="shared" si="334"/>
        <v>46709.08199059125</v>
      </c>
      <c r="S493" s="23">
        <f t="shared" si="334"/>
        <v>30063.368991354015</v>
      </c>
      <c r="T493" s="23">
        <f t="shared" si="334"/>
        <v>23076.655106126796</v>
      </c>
      <c r="U493" s="23">
        <f t="shared" si="334"/>
        <v>-41242.40638598334</v>
      </c>
      <c r="V493" s="23">
        <f t="shared" si="334"/>
        <v>-98938.903568815906</v>
      </c>
      <c r="W493" s="23">
        <f t="shared" si="334"/>
        <v>-67168.925769178197</v>
      </c>
      <c r="X493" s="23">
        <f t="shared" si="334"/>
        <v>4824.435287498869</v>
      </c>
      <c r="Y493" s="23">
        <f t="shared" si="334"/>
        <v>76205.086195866577</v>
      </c>
      <c r="Z493" s="23">
        <f t="shared" si="334"/>
        <v>76887.93197161844</v>
      </c>
      <c r="AA493" s="23">
        <f t="shared" si="334"/>
        <v>22303.8751351065</v>
      </c>
      <c r="AB493" s="23">
        <f t="shared" si="334"/>
        <v>-38826.183309011627</v>
      </c>
      <c r="AC493" s="23">
        <f t="shared" si="334"/>
        <v>-42531.344497727696</v>
      </c>
      <c r="AD493" s="23">
        <f t="shared" si="334"/>
        <v>-44631.711796453688</v>
      </c>
      <c r="AE493" s="23">
        <f t="shared" si="334"/>
        <v>-26626.390423502773</v>
      </c>
      <c r="AF493" s="23">
        <f t="shared" si="334"/>
        <v>-4983.6383895147592</v>
      </c>
      <c r="AG493" s="23">
        <f t="shared" si="334"/>
        <v>-7757.9984158119187</v>
      </c>
      <c r="AH493" s="23">
        <f t="shared" si="334"/>
        <v>-1764.8030199999994</v>
      </c>
      <c r="AI493" s="23">
        <f t="shared" si="334"/>
        <v>-1679.166369999999</v>
      </c>
      <c r="AJ493" s="23">
        <f t="shared" si="334"/>
        <v>-1593.529730000002</v>
      </c>
      <c r="AK493" s="23">
        <f t="shared" si="334"/>
        <v>-1507.8930699999983</v>
      </c>
      <c r="AL493" s="23">
        <f t="shared" si="334"/>
        <v>-1422.2564200000015</v>
      </c>
      <c r="AM493" s="23">
        <f t="shared" si="334"/>
        <v>-7.6892822835361585E-4</v>
      </c>
      <c r="AN493" s="23">
        <f t="shared" si="334"/>
        <v>-7.6892822835361585E-4</v>
      </c>
      <c r="AO493" s="23">
        <f t="shared" si="334"/>
        <v>-7.6892822835361585E-4</v>
      </c>
      <c r="AP493" s="23">
        <f t="shared" si="334"/>
        <v>-7.6892822835361585E-4</v>
      </c>
      <c r="AQ493" s="23">
        <f t="shared" si="334"/>
        <v>-7.6892822835361585E-4</v>
      </c>
      <c r="AR493" s="23">
        <f t="shared" si="334"/>
        <v>-7.6892822835361585E-4</v>
      </c>
      <c r="AS493" s="23">
        <f t="shared" si="334"/>
        <v>-7.6892822835361585E-4</v>
      </c>
      <c r="AT493" s="23">
        <f t="shared" si="334"/>
        <v>-7.6892822835361585E-4</v>
      </c>
      <c r="AU493" s="23">
        <f t="shared" si="334"/>
        <v>-7.6892822744412115E-4</v>
      </c>
      <c r="AV493" s="23">
        <f t="shared" si="334"/>
        <v>-7.6892822744412115E-4</v>
      </c>
      <c r="AW493" s="23">
        <f t="shared" si="334"/>
        <v>-7.6892822744412115E-4</v>
      </c>
      <c r="AX493" s="23">
        <f t="shared" si="334"/>
        <v>-7.6892822744412115E-4</v>
      </c>
      <c r="AY493" s="23">
        <f t="shared" si="334"/>
        <v>-7.6892822750096457E-4</v>
      </c>
      <c r="AZ493" s="23">
        <f t="shared" si="334"/>
        <v>-7.6892822750000006E-4</v>
      </c>
      <c r="BA493" s="23">
        <f t="shared" si="334"/>
        <v>0</v>
      </c>
      <c r="BB493" s="23">
        <f t="shared" si="334"/>
        <v>0</v>
      </c>
      <c r="BC493" s="23">
        <f t="shared" si="334"/>
        <v>0</v>
      </c>
      <c r="BD493" s="23">
        <f t="shared" si="334"/>
        <v>0</v>
      </c>
      <c r="BE493" s="23">
        <f t="shared" si="334"/>
        <v>0</v>
      </c>
      <c r="BF493" s="23">
        <f t="shared" si="334"/>
        <v>0</v>
      </c>
      <c r="BG493" s="23">
        <f t="shared" si="334"/>
        <v>0</v>
      </c>
      <c r="BH493" s="23">
        <f t="shared" si="334"/>
        <v>0</v>
      </c>
      <c r="BI493" s="23">
        <f t="shared" si="334"/>
        <v>0</v>
      </c>
      <c r="BJ493" s="23">
        <f t="shared" si="334"/>
        <v>0</v>
      </c>
      <c r="BK493" s="23">
        <f t="shared" si="334"/>
        <v>0</v>
      </c>
      <c r="BL493" s="23">
        <f t="shared" si="334"/>
        <v>0</v>
      </c>
      <c r="BM493" s="23">
        <f t="shared" si="334"/>
        <v>0</v>
      </c>
      <c r="BN493" s="23">
        <f t="shared" si="334"/>
        <v>0</v>
      </c>
      <c r="BO493" s="23">
        <f t="shared" si="334"/>
        <v>0</v>
      </c>
      <c r="BP493" s="23">
        <f t="shared" si="334"/>
        <v>0</v>
      </c>
      <c r="BQ493" s="23">
        <f t="shared" ref="BQ493:BS493" si="335">BQ472-BQ$471</f>
        <v>0</v>
      </c>
      <c r="BR493" s="23">
        <f t="shared" si="335"/>
        <v>0</v>
      </c>
      <c r="BS493" s="23">
        <f t="shared" si="335"/>
        <v>0</v>
      </c>
    </row>
    <row r="494" spans="2:71" x14ac:dyDescent="0.3">
      <c r="B494" s="24" t="str">
        <f t="shared" si="333"/>
        <v>Retire TY GR3 and BR3</v>
      </c>
      <c r="C494" s="23">
        <f>C473-C$472</f>
        <v>602.77348823331704</v>
      </c>
      <c r="D494" s="23">
        <f>D473-D$472</f>
        <v>0</v>
      </c>
      <c r="E494" s="23">
        <f t="shared" ref="E494:BP494" si="336">E473-E$472</f>
        <v>-203.87740000011399</v>
      </c>
      <c r="F494" s="23">
        <f t="shared" si="336"/>
        <v>-1451.2879999999423</v>
      </c>
      <c r="G494" s="23">
        <f t="shared" si="336"/>
        <v>1355.6089064327534</v>
      </c>
      <c r="H494" s="23">
        <f t="shared" si="336"/>
        <v>-61.068922238657251</v>
      </c>
      <c r="I494" s="23">
        <f t="shared" si="336"/>
        <v>23511.376538291574</v>
      </c>
      <c r="J494" s="23">
        <f t="shared" si="336"/>
        <v>33036.812057059258</v>
      </c>
      <c r="K494" s="23">
        <f t="shared" si="336"/>
        <v>46888.909068441018</v>
      </c>
      <c r="L494" s="23">
        <f t="shared" si="336"/>
        <v>70905.993959410116</v>
      </c>
      <c r="M494" s="23">
        <f t="shared" si="336"/>
        <v>62042.97142315004</v>
      </c>
      <c r="N494" s="23">
        <f t="shared" si="336"/>
        <v>63900.644947734196</v>
      </c>
      <c r="O494" s="23">
        <f t="shared" si="336"/>
        <v>58946.501514441334</v>
      </c>
      <c r="P494" s="23">
        <f t="shared" si="336"/>
        <v>21999.634644572157</v>
      </c>
      <c r="Q494" s="23">
        <f t="shared" si="336"/>
        <v>19455.696537453681</v>
      </c>
      <c r="R494" s="23">
        <f t="shared" si="336"/>
        <v>102171.6325509157</v>
      </c>
      <c r="S494" s="23">
        <f t="shared" si="336"/>
        <v>100051.05467526009</v>
      </c>
      <c r="T494" s="23">
        <f t="shared" si="336"/>
        <v>100381.41021794546</v>
      </c>
      <c r="U494" s="23">
        <f t="shared" si="336"/>
        <v>98122.950446079951</v>
      </c>
      <c r="V494" s="23">
        <f t="shared" si="336"/>
        <v>90103.705851887818</v>
      </c>
      <c r="W494" s="23">
        <f t="shared" si="336"/>
        <v>68795.253104083706</v>
      </c>
      <c r="X494" s="23">
        <f t="shared" si="336"/>
        <v>83150.956221900415</v>
      </c>
      <c r="Y494" s="23">
        <f t="shared" si="336"/>
        <v>89279.270406506956</v>
      </c>
      <c r="Z494" s="23">
        <f t="shared" si="336"/>
        <v>70718.494999716058</v>
      </c>
      <c r="AA494" s="23">
        <f t="shared" si="336"/>
        <v>80161.175891689491</v>
      </c>
      <c r="AB494" s="23">
        <f t="shared" si="336"/>
        <v>86043.797771198675</v>
      </c>
      <c r="AC494" s="23">
        <f t="shared" si="336"/>
        <v>89651.363523317501</v>
      </c>
      <c r="AD494" s="23">
        <f t="shared" si="336"/>
        <v>97007.562915486749</v>
      </c>
      <c r="AE494" s="23">
        <f t="shared" si="336"/>
        <v>100875.11462411797</v>
      </c>
      <c r="AF494" s="23">
        <f t="shared" si="336"/>
        <v>106292.72895860206</v>
      </c>
      <c r="AG494" s="23">
        <f t="shared" si="336"/>
        <v>83696.51672446914</v>
      </c>
      <c r="AH494" s="23">
        <f t="shared" si="336"/>
        <v>-5284.4040000000023</v>
      </c>
      <c r="AI494" s="23">
        <f t="shared" si="336"/>
        <v>-5081.7039999999979</v>
      </c>
      <c r="AJ494" s="23">
        <f t="shared" si="336"/>
        <v>-4879.002999999997</v>
      </c>
      <c r="AK494" s="23">
        <f t="shared" si="336"/>
        <v>-4676.3029999999999</v>
      </c>
      <c r="AL494" s="23">
        <f t="shared" si="336"/>
        <v>-4473.601999999999</v>
      </c>
      <c r="AM494" s="23">
        <f t="shared" si="336"/>
        <v>-4270.900999999998</v>
      </c>
      <c r="AN494" s="23">
        <f t="shared" si="336"/>
        <v>-4068.2010000000009</v>
      </c>
      <c r="AO494" s="23">
        <f t="shared" si="336"/>
        <v>-3865.4979999999996</v>
      </c>
      <c r="AP494" s="23">
        <f t="shared" si="336"/>
        <v>-3662.7969999999987</v>
      </c>
      <c r="AQ494" s="23">
        <f t="shared" si="336"/>
        <v>-3460.0980000000018</v>
      </c>
      <c r="AR494" s="23">
        <f t="shared" si="336"/>
        <v>-1405.3209999999999</v>
      </c>
      <c r="AS494" s="23">
        <f t="shared" si="336"/>
        <v>-1.502180000898079E-3</v>
      </c>
      <c r="AT494" s="23">
        <f t="shared" si="336"/>
        <v>-1.502180000898079E-3</v>
      </c>
      <c r="AU494" s="23">
        <f t="shared" si="336"/>
        <v>-1.5021799999885843E-3</v>
      </c>
      <c r="AV494" s="23">
        <f t="shared" si="336"/>
        <v>-1.5021799999885843E-3</v>
      </c>
      <c r="AW494" s="23">
        <f t="shared" si="336"/>
        <v>-1.5021799999885843E-3</v>
      </c>
      <c r="AX494" s="23">
        <f t="shared" si="336"/>
        <v>-1.5021799999885843E-3</v>
      </c>
      <c r="AY494" s="23">
        <f t="shared" si="336"/>
        <v>-1.5021799999885843E-3</v>
      </c>
      <c r="AZ494" s="23">
        <f t="shared" si="336"/>
        <v>-1.5021800000000005E-3</v>
      </c>
      <c r="BA494" s="23">
        <f t="shared" si="336"/>
        <v>0</v>
      </c>
      <c r="BB494" s="23">
        <f t="shared" si="336"/>
        <v>0</v>
      </c>
      <c r="BC494" s="23">
        <f t="shared" si="336"/>
        <v>0</v>
      </c>
      <c r="BD494" s="23">
        <f t="shared" si="336"/>
        <v>0</v>
      </c>
      <c r="BE494" s="23">
        <f t="shared" si="336"/>
        <v>0</v>
      </c>
      <c r="BF494" s="23">
        <f t="shared" si="336"/>
        <v>0</v>
      </c>
      <c r="BG494" s="23">
        <f t="shared" si="336"/>
        <v>0</v>
      </c>
      <c r="BH494" s="23">
        <f t="shared" si="336"/>
        <v>0</v>
      </c>
      <c r="BI494" s="23">
        <f t="shared" si="336"/>
        <v>0</v>
      </c>
      <c r="BJ494" s="23">
        <f t="shared" si="336"/>
        <v>0</v>
      </c>
      <c r="BK494" s="23">
        <f t="shared" si="336"/>
        <v>0</v>
      </c>
      <c r="BL494" s="23">
        <f t="shared" si="336"/>
        <v>0</v>
      </c>
      <c r="BM494" s="23">
        <f t="shared" si="336"/>
        <v>0</v>
      </c>
      <c r="BN494" s="23">
        <f t="shared" si="336"/>
        <v>0</v>
      </c>
      <c r="BO494" s="23">
        <f t="shared" si="336"/>
        <v>0</v>
      </c>
      <c r="BP494" s="23">
        <f t="shared" si="336"/>
        <v>0</v>
      </c>
      <c r="BQ494" s="23">
        <f t="shared" ref="BQ494:BS494" si="337">BQ473-BQ$472</f>
        <v>0</v>
      </c>
      <c r="BR494" s="23">
        <f t="shared" si="337"/>
        <v>0</v>
      </c>
      <c r="BS494" s="23">
        <f t="shared" si="337"/>
        <v>0</v>
      </c>
    </row>
    <row r="495" spans="2:71" x14ac:dyDescent="0.3">
      <c r="B495" s="24" t="str">
        <f t="shared" si="333"/>
        <v>Retire TY GR3 and CR4</v>
      </c>
      <c r="C495" s="23">
        <f>C474-C$472</f>
        <v>-86.992247659210989</v>
      </c>
      <c r="D495" s="23">
        <f>D474-D$472</f>
        <v>-1321.9313373889308</v>
      </c>
      <c r="E495" s="23">
        <f t="shared" ref="E495:BP495" si="338">E474-E$472</f>
        <v>-8171.2520648310892</v>
      </c>
      <c r="F495" s="23">
        <f t="shared" si="338"/>
        <v>-23281.818117495393</v>
      </c>
      <c r="G495" s="23">
        <f t="shared" si="338"/>
        <v>-35631.187583392719</v>
      </c>
      <c r="H495" s="23">
        <f t="shared" si="338"/>
        <v>-23373.528088365681</v>
      </c>
      <c r="I495" s="23">
        <f t="shared" si="338"/>
        <v>-16634.026815367863</v>
      </c>
      <c r="J495" s="23">
        <f t="shared" si="338"/>
        <v>-22095.625612753443</v>
      </c>
      <c r="K495" s="23">
        <f t="shared" si="338"/>
        <v>-51477.781782770529</v>
      </c>
      <c r="L495" s="23">
        <f t="shared" si="338"/>
        <v>-79449.095493198372</v>
      </c>
      <c r="M495" s="23">
        <f t="shared" si="338"/>
        <v>-37869.987141977064</v>
      </c>
      <c r="N495" s="23">
        <f t="shared" si="338"/>
        <v>34842.280666631181</v>
      </c>
      <c r="O495" s="23">
        <f t="shared" si="338"/>
        <v>11734.316251794342</v>
      </c>
      <c r="P495" s="23">
        <f t="shared" si="338"/>
        <v>-40934.763648538385</v>
      </c>
      <c r="Q495" s="23">
        <f t="shared" si="338"/>
        <v>-45340.147776600439</v>
      </c>
      <c r="R495" s="23">
        <f t="shared" si="338"/>
        <v>29591.417711609509</v>
      </c>
      <c r="S495" s="23">
        <f t="shared" si="338"/>
        <v>89854.596295259427</v>
      </c>
      <c r="T495" s="23">
        <f t="shared" si="338"/>
        <v>27152.493901520502</v>
      </c>
      <c r="U495" s="23">
        <f t="shared" si="338"/>
        <v>28378.197526264004</v>
      </c>
      <c r="V495" s="23">
        <f t="shared" si="338"/>
        <v>17688.320318499114</v>
      </c>
      <c r="W495" s="23">
        <f t="shared" si="338"/>
        <v>-4355.1028474578634</v>
      </c>
      <c r="X495" s="23">
        <f t="shared" si="338"/>
        <v>-7305.6132976398803</v>
      </c>
      <c r="Y495" s="23">
        <f t="shared" si="338"/>
        <v>-24452.925370363053</v>
      </c>
      <c r="Z495" s="23">
        <f t="shared" si="338"/>
        <v>50668.336722805165</v>
      </c>
      <c r="AA495" s="23">
        <f t="shared" si="338"/>
        <v>59047.771761896089</v>
      </c>
      <c r="AB495" s="23">
        <f t="shared" si="338"/>
        <v>64113.414192943368</v>
      </c>
      <c r="AC495" s="23">
        <f t="shared" si="338"/>
        <v>55215.986992747523</v>
      </c>
      <c r="AD495" s="23">
        <f t="shared" si="338"/>
        <v>52592.835361341015</v>
      </c>
      <c r="AE495" s="23">
        <f t="shared" si="338"/>
        <v>37913.497017915361</v>
      </c>
      <c r="AF495" s="23">
        <f t="shared" si="338"/>
        <v>11007.792122096755</v>
      </c>
      <c r="AG495" s="23">
        <f t="shared" si="338"/>
        <v>22660.601390342694</v>
      </c>
      <c r="AH495" s="23">
        <f t="shared" si="338"/>
        <v>4.1985927964560688E-4</v>
      </c>
      <c r="AI495" s="23">
        <f t="shared" si="338"/>
        <v>4.1985927964560688E-4</v>
      </c>
      <c r="AJ495" s="23">
        <f t="shared" si="338"/>
        <v>4.1985927964560688E-4</v>
      </c>
      <c r="AK495" s="23">
        <f t="shared" si="338"/>
        <v>4.1985927964560688E-4</v>
      </c>
      <c r="AL495" s="23">
        <f t="shared" si="338"/>
        <v>4.1985927964560688E-4</v>
      </c>
      <c r="AM495" s="23">
        <f t="shared" si="338"/>
        <v>4.1985927964560688E-4</v>
      </c>
      <c r="AN495" s="23">
        <f t="shared" si="338"/>
        <v>4.1985927964560688E-4</v>
      </c>
      <c r="AO495" s="23">
        <f t="shared" si="338"/>
        <v>4.1985927964560688E-4</v>
      </c>
      <c r="AP495" s="23">
        <f t="shared" si="338"/>
        <v>4.1985927964560688E-4</v>
      </c>
      <c r="AQ495" s="23">
        <f t="shared" si="338"/>
        <v>4.1985927964560688E-4</v>
      </c>
      <c r="AR495" s="23">
        <f t="shared" si="338"/>
        <v>4.1985927964560688E-4</v>
      </c>
      <c r="AS495" s="23">
        <f t="shared" si="338"/>
        <v>4.1985927964560688E-4</v>
      </c>
      <c r="AT495" s="23">
        <f t="shared" si="338"/>
        <v>4.1985927964560688E-4</v>
      </c>
      <c r="AU495" s="23">
        <f t="shared" si="338"/>
        <v>4.1985927964560688E-4</v>
      </c>
      <c r="AV495" s="23">
        <f t="shared" si="338"/>
        <v>4.1985927964560688E-4</v>
      </c>
      <c r="AW495" s="23">
        <f t="shared" si="338"/>
        <v>4.1985928010035423E-4</v>
      </c>
      <c r="AX495" s="23">
        <f t="shared" si="338"/>
        <v>4.1985928010035423E-4</v>
      </c>
      <c r="AY495" s="23">
        <f t="shared" si="338"/>
        <v>4.1985927998666739E-4</v>
      </c>
      <c r="AZ495" s="23">
        <f t="shared" si="338"/>
        <v>4.1985928000000047E-4</v>
      </c>
      <c r="BA495" s="23">
        <f t="shared" si="338"/>
        <v>0</v>
      </c>
      <c r="BB495" s="23">
        <f t="shared" si="338"/>
        <v>0</v>
      </c>
      <c r="BC495" s="23">
        <f t="shared" si="338"/>
        <v>0</v>
      </c>
      <c r="BD495" s="23">
        <f t="shared" si="338"/>
        <v>0</v>
      </c>
      <c r="BE495" s="23">
        <f t="shared" si="338"/>
        <v>0</v>
      </c>
      <c r="BF495" s="23">
        <f t="shared" si="338"/>
        <v>0</v>
      </c>
      <c r="BG495" s="23">
        <f t="shared" si="338"/>
        <v>0</v>
      </c>
      <c r="BH495" s="23">
        <f t="shared" si="338"/>
        <v>0</v>
      </c>
      <c r="BI495" s="23">
        <f t="shared" si="338"/>
        <v>0</v>
      </c>
      <c r="BJ495" s="23">
        <f t="shared" si="338"/>
        <v>0</v>
      </c>
      <c r="BK495" s="23">
        <f t="shared" si="338"/>
        <v>0</v>
      </c>
      <c r="BL495" s="23">
        <f t="shared" si="338"/>
        <v>0</v>
      </c>
      <c r="BM495" s="23">
        <f t="shared" si="338"/>
        <v>0</v>
      </c>
      <c r="BN495" s="23">
        <f t="shared" si="338"/>
        <v>0</v>
      </c>
      <c r="BO495" s="23">
        <f t="shared" si="338"/>
        <v>0</v>
      </c>
      <c r="BP495" s="23">
        <f t="shared" si="338"/>
        <v>0</v>
      </c>
      <c r="BQ495" s="23">
        <f t="shared" ref="BQ495:BS495" si="339">BQ474-BQ$472</f>
        <v>0</v>
      </c>
      <c r="BR495" s="23">
        <f t="shared" si="339"/>
        <v>0</v>
      </c>
      <c r="BS495" s="23">
        <f t="shared" si="339"/>
        <v>0</v>
      </c>
    </row>
    <row r="496" spans="2:71" x14ac:dyDescent="0.3">
      <c r="B496" s="24" t="str">
        <f t="shared" si="333"/>
        <v>Retire TY GR3 CR4 and CR6</v>
      </c>
      <c r="C496" s="23">
        <f>C475-C$474</f>
        <v>10.707021844922565</v>
      </c>
      <c r="D496" s="23">
        <f>D475-D$474</f>
        <v>-2432.4600191828795</v>
      </c>
      <c r="E496" s="23">
        <f t="shared" ref="E496:BP496" si="340">E475-E$474</f>
        <v>-11751.040197158232</v>
      </c>
      <c r="F496" s="23">
        <f t="shared" si="340"/>
        <v>-33886.697036767378</v>
      </c>
      <c r="G496" s="23">
        <f t="shared" si="340"/>
        <v>-59412.605709768832</v>
      </c>
      <c r="H496" s="23">
        <f t="shared" si="340"/>
        <v>-56639.870630373247</v>
      </c>
      <c r="I496" s="23">
        <f t="shared" si="340"/>
        <v>-44548.705841159448</v>
      </c>
      <c r="J496" s="23">
        <f t="shared" si="340"/>
        <v>-32041.058138555847</v>
      </c>
      <c r="K496" s="23">
        <f t="shared" si="340"/>
        <v>21548.371176850051</v>
      </c>
      <c r="L496" s="23">
        <f t="shared" si="340"/>
        <v>81775.128231963143</v>
      </c>
      <c r="M496" s="23">
        <f t="shared" si="340"/>
        <v>30501.972113123629</v>
      </c>
      <c r="N496" s="23">
        <f t="shared" si="340"/>
        <v>-41653.816500696354</v>
      </c>
      <c r="O496" s="23">
        <f t="shared" si="340"/>
        <v>-14773.550988391042</v>
      </c>
      <c r="P496" s="23">
        <f t="shared" si="340"/>
        <v>2467.0351617219858</v>
      </c>
      <c r="Q496" s="23">
        <f t="shared" si="340"/>
        <v>4301.8187227500603</v>
      </c>
      <c r="R496" s="23">
        <f t="shared" si="340"/>
        <v>22745.282895515207</v>
      </c>
      <c r="S496" s="23">
        <f t="shared" si="340"/>
        <v>5330.129209748935</v>
      </c>
      <c r="T496" s="23">
        <f t="shared" si="340"/>
        <v>28451.108389462344</v>
      </c>
      <c r="U496" s="23">
        <f t="shared" si="340"/>
        <v>27567.528089258354</v>
      </c>
      <c r="V496" s="23">
        <f t="shared" si="340"/>
        <v>34514.408939757384</v>
      </c>
      <c r="W496" s="23">
        <f t="shared" si="340"/>
        <v>29274.04944249941</v>
      </c>
      <c r="X496" s="23">
        <f t="shared" si="340"/>
        <v>54369.401193074882</v>
      </c>
      <c r="Y496" s="23">
        <f t="shared" si="340"/>
        <v>85361.112992940005</v>
      </c>
      <c r="Z496" s="23">
        <f t="shared" si="340"/>
        <v>26961.68600120442</v>
      </c>
      <c r="AA496" s="23">
        <f t="shared" si="340"/>
        <v>19902.138381535653</v>
      </c>
      <c r="AB496" s="23">
        <f t="shared" si="340"/>
        <v>19623.048049341422</v>
      </c>
      <c r="AC496" s="23">
        <f t="shared" si="340"/>
        <v>35376.60376844788</v>
      </c>
      <c r="AD496" s="23">
        <f t="shared" si="340"/>
        <v>36805.215679812711</v>
      </c>
      <c r="AE496" s="23">
        <f t="shared" si="340"/>
        <v>41255.767680666875</v>
      </c>
      <c r="AF496" s="23">
        <f t="shared" si="340"/>
        <v>84939.196214921307</v>
      </c>
      <c r="AG496" s="23">
        <f t="shared" si="340"/>
        <v>72534.791919057723</v>
      </c>
      <c r="AH496" s="23">
        <f t="shared" si="340"/>
        <v>-6.3542211864842102E-4</v>
      </c>
      <c r="AI496" s="23">
        <f t="shared" si="340"/>
        <v>-6.3542211864842102E-4</v>
      </c>
      <c r="AJ496" s="23">
        <f t="shared" si="340"/>
        <v>-6.3542211864842102E-4</v>
      </c>
      <c r="AK496" s="23">
        <f t="shared" si="340"/>
        <v>-6.3542211864842102E-4</v>
      </c>
      <c r="AL496" s="23">
        <f t="shared" si="340"/>
        <v>-6.3542211864842102E-4</v>
      </c>
      <c r="AM496" s="23">
        <f t="shared" si="340"/>
        <v>-6.3542211864842102E-4</v>
      </c>
      <c r="AN496" s="23">
        <f t="shared" si="340"/>
        <v>-6.3542211864842102E-4</v>
      </c>
      <c r="AO496" s="23">
        <f t="shared" si="340"/>
        <v>-6.3542211864842102E-4</v>
      </c>
      <c r="AP496" s="23">
        <f t="shared" si="340"/>
        <v>-6.3542211864842102E-4</v>
      </c>
      <c r="AQ496" s="23">
        <f t="shared" si="340"/>
        <v>-6.3542211864842102E-4</v>
      </c>
      <c r="AR496" s="23">
        <f t="shared" si="340"/>
        <v>-6.3542211864842102E-4</v>
      </c>
      <c r="AS496" s="23">
        <f t="shared" si="340"/>
        <v>-6.3542212046741042E-4</v>
      </c>
      <c r="AT496" s="23">
        <f t="shared" si="340"/>
        <v>-6.3542212046741042E-4</v>
      </c>
      <c r="AU496" s="23">
        <f t="shared" si="340"/>
        <v>-6.3542211955791572E-4</v>
      </c>
      <c r="AV496" s="23">
        <f t="shared" si="340"/>
        <v>-6.3542211955791572E-4</v>
      </c>
      <c r="AW496" s="23">
        <f t="shared" si="340"/>
        <v>-6.3542212001266307E-4</v>
      </c>
      <c r="AX496" s="23">
        <f t="shared" si="340"/>
        <v>-6.3542212001266307E-4</v>
      </c>
      <c r="AY496" s="23">
        <f t="shared" si="340"/>
        <v>-6.3542212001266307E-4</v>
      </c>
      <c r="AZ496" s="23">
        <f t="shared" si="340"/>
        <v>-6.3542211999999959E-4</v>
      </c>
      <c r="BA496" s="23">
        <f t="shared" si="340"/>
        <v>0</v>
      </c>
      <c r="BB496" s="23">
        <f t="shared" si="340"/>
        <v>0</v>
      </c>
      <c r="BC496" s="23">
        <f t="shared" si="340"/>
        <v>0</v>
      </c>
      <c r="BD496" s="23">
        <f t="shared" si="340"/>
        <v>0</v>
      </c>
      <c r="BE496" s="23">
        <f t="shared" si="340"/>
        <v>0</v>
      </c>
      <c r="BF496" s="23">
        <f t="shared" si="340"/>
        <v>0</v>
      </c>
      <c r="BG496" s="23">
        <f t="shared" si="340"/>
        <v>0</v>
      </c>
      <c r="BH496" s="23">
        <f t="shared" si="340"/>
        <v>0</v>
      </c>
      <c r="BI496" s="23">
        <f t="shared" si="340"/>
        <v>0</v>
      </c>
      <c r="BJ496" s="23">
        <f t="shared" si="340"/>
        <v>0</v>
      </c>
      <c r="BK496" s="23">
        <f t="shared" si="340"/>
        <v>0</v>
      </c>
      <c r="BL496" s="23">
        <f t="shared" si="340"/>
        <v>0</v>
      </c>
      <c r="BM496" s="23">
        <f t="shared" si="340"/>
        <v>0</v>
      </c>
      <c r="BN496" s="23">
        <f t="shared" si="340"/>
        <v>0</v>
      </c>
      <c r="BO496" s="23">
        <f t="shared" si="340"/>
        <v>0</v>
      </c>
      <c r="BP496" s="23">
        <f t="shared" si="340"/>
        <v>0</v>
      </c>
      <c r="BQ496" s="23">
        <f t="shared" ref="BQ496:BS496" si="341">BQ475-BQ$474</f>
        <v>0</v>
      </c>
      <c r="BR496" s="23">
        <f t="shared" si="341"/>
        <v>0</v>
      </c>
      <c r="BS496" s="23">
        <f t="shared" si="341"/>
        <v>0</v>
      </c>
    </row>
    <row r="497" spans="2:71" x14ac:dyDescent="0.3">
      <c r="B497" s="24" t="str">
        <f t="shared" si="333"/>
        <v>Retire TY GR3 CR4 CR6 and BR1-2</v>
      </c>
      <c r="C497" s="23">
        <f>C476-C$475</f>
        <v>229.50693251245684</v>
      </c>
      <c r="D497" s="23">
        <f>D476-D$475</f>
        <v>-489.42680000001565</v>
      </c>
      <c r="E497" s="23">
        <f t="shared" ref="E497:BP497" si="342">E476-E$475</f>
        <v>-6506.0430000000633</v>
      </c>
      <c r="F497" s="23">
        <f t="shared" si="342"/>
        <v>-15605.030200000154</v>
      </c>
      <c r="G497" s="23">
        <f t="shared" si="342"/>
        <v>-33117.726244160905</v>
      </c>
      <c r="H497" s="23">
        <f t="shared" si="342"/>
        <v>-31339.474250365514</v>
      </c>
      <c r="I497" s="23">
        <f t="shared" si="342"/>
        <v>47170.864730869886</v>
      </c>
      <c r="J497" s="23">
        <f t="shared" si="342"/>
        <v>93647.063236527145</v>
      </c>
      <c r="K497" s="23">
        <f t="shared" si="342"/>
        <v>42663.763274546713</v>
      </c>
      <c r="L497" s="23">
        <f t="shared" si="342"/>
        <v>-42532.870204276405</v>
      </c>
      <c r="M497" s="23">
        <f t="shared" si="342"/>
        <v>-29742.111209007446</v>
      </c>
      <c r="N497" s="23">
        <f t="shared" si="342"/>
        <v>-6926.8729138025083</v>
      </c>
      <c r="O497" s="23">
        <f t="shared" si="342"/>
        <v>53381.761629415676</v>
      </c>
      <c r="P497" s="23">
        <f t="shared" si="342"/>
        <v>109805.93862955691</v>
      </c>
      <c r="Q497" s="23">
        <f t="shared" si="342"/>
        <v>57030.274253526237</v>
      </c>
      <c r="R497" s="23">
        <f t="shared" si="342"/>
        <v>-16366.345433078706</v>
      </c>
      <c r="S497" s="23">
        <f t="shared" si="342"/>
        <v>-42088.281893116888</v>
      </c>
      <c r="T497" s="23">
        <f t="shared" si="342"/>
        <v>719.49414051137865</v>
      </c>
      <c r="U497" s="23">
        <f t="shared" si="342"/>
        <v>17341.783251678105</v>
      </c>
      <c r="V497" s="23">
        <f t="shared" si="342"/>
        <v>80679.576898205094</v>
      </c>
      <c r="W497" s="23">
        <f t="shared" si="342"/>
        <v>151133.37438381929</v>
      </c>
      <c r="X497" s="23">
        <f t="shared" si="342"/>
        <v>64780.672290632501</v>
      </c>
      <c r="Y497" s="23">
        <f t="shared" si="342"/>
        <v>-7880.4255208312534</v>
      </c>
      <c r="Z497" s="23">
        <f t="shared" si="342"/>
        <v>-817.27510866802186</v>
      </c>
      <c r="AA497" s="23">
        <f t="shared" si="342"/>
        <v>-108.67006912315264</v>
      </c>
      <c r="AB497" s="23">
        <f t="shared" si="342"/>
        <v>17927.980732611846</v>
      </c>
      <c r="AC497" s="23">
        <f t="shared" si="342"/>
        <v>55296.459285981022</v>
      </c>
      <c r="AD497" s="23">
        <f t="shared" si="342"/>
        <v>54423.963686489966</v>
      </c>
      <c r="AE497" s="23">
        <f t="shared" si="342"/>
        <v>77147.093621677719</v>
      </c>
      <c r="AF497" s="23">
        <f t="shared" si="342"/>
        <v>40257.629598436877</v>
      </c>
      <c r="AG497" s="23">
        <f t="shared" si="342"/>
        <v>55588.743850143626</v>
      </c>
      <c r="AH497" s="23">
        <f t="shared" si="342"/>
        <v>-9477.2405999999974</v>
      </c>
      <c r="AI497" s="23">
        <f t="shared" si="342"/>
        <v>-9055.4972999999954</v>
      </c>
      <c r="AJ497" s="23">
        <f t="shared" si="342"/>
        <v>-8633.7550000000047</v>
      </c>
      <c r="AK497" s="23">
        <f t="shared" si="342"/>
        <v>-8212.0126999999993</v>
      </c>
      <c r="AL497" s="23">
        <f t="shared" si="342"/>
        <v>-7790.2704000000012</v>
      </c>
      <c r="AM497" s="23">
        <f t="shared" si="342"/>
        <v>-7368.5280999999995</v>
      </c>
      <c r="AN497" s="23">
        <f t="shared" si="342"/>
        <v>-4635.7749900000017</v>
      </c>
      <c r="AO497" s="23">
        <f t="shared" si="342"/>
        <v>-1384.1668045580009</v>
      </c>
      <c r="AP497" s="23">
        <f t="shared" si="342"/>
        <v>-1.8110653581970837E-3</v>
      </c>
      <c r="AQ497" s="23">
        <f t="shared" si="342"/>
        <v>-1.8110653581970837E-3</v>
      </c>
      <c r="AR497" s="23">
        <f t="shared" si="342"/>
        <v>-1.8110653581970837E-3</v>
      </c>
      <c r="AS497" s="23">
        <f t="shared" si="342"/>
        <v>-1.8110653600160731E-3</v>
      </c>
      <c r="AT497" s="23">
        <f t="shared" si="342"/>
        <v>-1.8110653600160731E-3</v>
      </c>
      <c r="AU497" s="23">
        <f t="shared" si="342"/>
        <v>-1.8110653600160731E-3</v>
      </c>
      <c r="AV497" s="23">
        <f t="shared" si="342"/>
        <v>-1.8110653600160731E-3</v>
      </c>
      <c r="AW497" s="23">
        <f t="shared" si="342"/>
        <v>-1.8110653600160731E-3</v>
      </c>
      <c r="AX497" s="23">
        <f t="shared" si="342"/>
        <v>-1.8110653600160731E-3</v>
      </c>
      <c r="AY497" s="23">
        <f t="shared" si="342"/>
        <v>-1.8110653600160731E-3</v>
      </c>
      <c r="AZ497" s="23">
        <f t="shared" si="342"/>
        <v>-1.81106536E-3</v>
      </c>
      <c r="BA497" s="23">
        <f t="shared" si="342"/>
        <v>0</v>
      </c>
      <c r="BB497" s="23">
        <f t="shared" si="342"/>
        <v>0</v>
      </c>
      <c r="BC497" s="23">
        <f t="shared" si="342"/>
        <v>0</v>
      </c>
      <c r="BD497" s="23">
        <f t="shared" si="342"/>
        <v>0</v>
      </c>
      <c r="BE497" s="23">
        <f t="shared" si="342"/>
        <v>0</v>
      </c>
      <c r="BF497" s="23">
        <f t="shared" si="342"/>
        <v>0</v>
      </c>
      <c r="BG497" s="23">
        <f t="shared" si="342"/>
        <v>0</v>
      </c>
      <c r="BH497" s="23">
        <f t="shared" si="342"/>
        <v>0</v>
      </c>
      <c r="BI497" s="23">
        <f t="shared" si="342"/>
        <v>0</v>
      </c>
      <c r="BJ497" s="23">
        <f t="shared" si="342"/>
        <v>0</v>
      </c>
      <c r="BK497" s="23">
        <f t="shared" si="342"/>
        <v>0</v>
      </c>
      <c r="BL497" s="23">
        <f t="shared" si="342"/>
        <v>0</v>
      </c>
      <c r="BM497" s="23">
        <f t="shared" si="342"/>
        <v>0</v>
      </c>
      <c r="BN497" s="23">
        <f t="shared" si="342"/>
        <v>0</v>
      </c>
      <c r="BO497" s="23">
        <f t="shared" si="342"/>
        <v>0</v>
      </c>
      <c r="BP497" s="23">
        <f t="shared" si="342"/>
        <v>0</v>
      </c>
      <c r="BQ497" s="23">
        <f t="shared" ref="BQ497:BS497" si="343">BQ476-BQ$475</f>
        <v>0</v>
      </c>
      <c r="BR497" s="23">
        <f t="shared" si="343"/>
        <v>0</v>
      </c>
      <c r="BS497" s="23">
        <f t="shared" si="343"/>
        <v>0</v>
      </c>
    </row>
    <row r="498" spans="2:71" x14ac:dyDescent="0.3">
      <c r="B498" s="24" t="str">
        <f t="shared" si="333"/>
        <v>Retire TY GR3 and CR</v>
      </c>
      <c r="C498" s="23">
        <f>C477-C$475</f>
        <v>-56.870138280188257</v>
      </c>
      <c r="D498" s="23">
        <f>D477-D$475</f>
        <v>-1326.4098134280648</v>
      </c>
      <c r="E498" s="23">
        <f t="shared" ref="E498:BP498" si="344">E477-E$475</f>
        <v>-8763.9954380104318</v>
      </c>
      <c r="F498" s="23">
        <f t="shared" si="344"/>
        <v>-26411.636375737144</v>
      </c>
      <c r="G498" s="23">
        <f t="shared" si="344"/>
        <v>-50255.172236838611</v>
      </c>
      <c r="H498" s="23">
        <f t="shared" si="344"/>
        <v>-48366.964751261286</v>
      </c>
      <c r="I498" s="23">
        <f t="shared" si="344"/>
        <v>-26425.968948910479</v>
      </c>
      <c r="J498" s="23">
        <f t="shared" si="344"/>
        <v>13165.636986310594</v>
      </c>
      <c r="K498" s="23">
        <f t="shared" si="344"/>
        <v>27597.080046359915</v>
      </c>
      <c r="L498" s="23">
        <f t="shared" si="344"/>
        <v>-37848.794606608339</v>
      </c>
      <c r="M498" s="23">
        <f t="shared" si="344"/>
        <v>-43433.843022376765</v>
      </c>
      <c r="N498" s="23">
        <f t="shared" si="344"/>
        <v>-32570.793130481616</v>
      </c>
      <c r="O498" s="23">
        <f t="shared" si="344"/>
        <v>-20088.353257068899</v>
      </c>
      <c r="P498" s="23">
        <f t="shared" si="344"/>
        <v>36699.893957105931</v>
      </c>
      <c r="Q498" s="23">
        <f t="shared" si="344"/>
        <v>53459.123133905232</v>
      </c>
      <c r="R498" s="23">
        <f t="shared" si="344"/>
        <v>-20794.722178600729</v>
      </c>
      <c r="S498" s="23">
        <f t="shared" si="344"/>
        <v>-57389.30140854558</v>
      </c>
      <c r="T498" s="23">
        <f t="shared" si="344"/>
        <v>-10175.685248253867</v>
      </c>
      <c r="U498" s="23">
        <f t="shared" si="344"/>
        <v>-140.11135301366448</v>
      </c>
      <c r="V498" s="23">
        <f t="shared" si="344"/>
        <v>36986.01960602589</v>
      </c>
      <c r="W498" s="23">
        <f t="shared" si="344"/>
        <v>112929.65362049546</v>
      </c>
      <c r="X498" s="23">
        <f t="shared" si="344"/>
        <v>29809.287015767768</v>
      </c>
      <c r="Y498" s="23">
        <f t="shared" si="344"/>
        <v>-39608.602772663347</v>
      </c>
      <c r="Z498" s="23">
        <f t="shared" si="344"/>
        <v>-28218.554044384044</v>
      </c>
      <c r="AA498" s="23">
        <f t="shared" si="344"/>
        <v>26727.228137699421</v>
      </c>
      <c r="AB498" s="23">
        <f t="shared" si="344"/>
        <v>85889.436802891549</v>
      </c>
      <c r="AC498" s="23">
        <f t="shared" si="344"/>
        <v>77376.775856758934</v>
      </c>
      <c r="AD498" s="23">
        <f t="shared" si="344"/>
        <v>85775.017246215604</v>
      </c>
      <c r="AE498" s="23">
        <f t="shared" si="344"/>
        <v>63763.10295934882</v>
      </c>
      <c r="AF498" s="23">
        <f t="shared" si="344"/>
        <v>39236.010232108645</v>
      </c>
      <c r="AG498" s="23">
        <f t="shared" si="344"/>
        <v>42260.362669764087</v>
      </c>
      <c r="AH498" s="23">
        <f t="shared" si="344"/>
        <v>2.6738795713754371E-4</v>
      </c>
      <c r="AI498" s="23">
        <f t="shared" si="344"/>
        <v>2.6738795713754371E-4</v>
      </c>
      <c r="AJ498" s="23">
        <f t="shared" si="344"/>
        <v>2.6738795713754371E-4</v>
      </c>
      <c r="AK498" s="23">
        <f t="shared" si="344"/>
        <v>2.6738795713754371E-4</v>
      </c>
      <c r="AL498" s="23">
        <f t="shared" si="344"/>
        <v>2.6738795713754371E-4</v>
      </c>
      <c r="AM498" s="23">
        <f t="shared" si="344"/>
        <v>2.6738795713754371E-4</v>
      </c>
      <c r="AN498" s="23">
        <f t="shared" si="344"/>
        <v>2.6738795713754371E-4</v>
      </c>
      <c r="AO498" s="23">
        <f t="shared" si="344"/>
        <v>2.6738795713754371E-4</v>
      </c>
      <c r="AP498" s="23">
        <f t="shared" si="344"/>
        <v>2.6738795713754371E-4</v>
      </c>
      <c r="AQ498" s="23">
        <f t="shared" si="344"/>
        <v>2.6738795713754371E-4</v>
      </c>
      <c r="AR498" s="23">
        <f t="shared" si="344"/>
        <v>2.6738795713754371E-4</v>
      </c>
      <c r="AS498" s="23">
        <f t="shared" si="344"/>
        <v>2.6738795895653311E-4</v>
      </c>
      <c r="AT498" s="23">
        <f t="shared" si="344"/>
        <v>2.6738795895653311E-4</v>
      </c>
      <c r="AU498" s="23">
        <f t="shared" si="344"/>
        <v>2.6738795895653311E-4</v>
      </c>
      <c r="AV498" s="23">
        <f t="shared" si="344"/>
        <v>2.6738795895653311E-4</v>
      </c>
      <c r="AW498" s="23">
        <f t="shared" si="344"/>
        <v>2.6738795895653311E-4</v>
      </c>
      <c r="AX498" s="23">
        <f t="shared" si="344"/>
        <v>2.6738795895653311E-4</v>
      </c>
      <c r="AY498" s="23">
        <f t="shared" si="344"/>
        <v>2.6738795901337653E-4</v>
      </c>
      <c r="AZ498" s="23">
        <f t="shared" si="344"/>
        <v>2.6738795899999921E-4</v>
      </c>
      <c r="BA498" s="23">
        <f t="shared" si="344"/>
        <v>0</v>
      </c>
      <c r="BB498" s="23">
        <f t="shared" si="344"/>
        <v>0</v>
      </c>
      <c r="BC498" s="23">
        <f t="shared" si="344"/>
        <v>0</v>
      </c>
      <c r="BD498" s="23">
        <f t="shared" si="344"/>
        <v>0</v>
      </c>
      <c r="BE498" s="23">
        <f t="shared" si="344"/>
        <v>0</v>
      </c>
      <c r="BF498" s="23">
        <f t="shared" si="344"/>
        <v>0</v>
      </c>
      <c r="BG498" s="23">
        <f t="shared" si="344"/>
        <v>0</v>
      </c>
      <c r="BH498" s="23">
        <f t="shared" si="344"/>
        <v>0</v>
      </c>
      <c r="BI498" s="23">
        <f t="shared" si="344"/>
        <v>0</v>
      </c>
      <c r="BJ498" s="23">
        <f t="shared" si="344"/>
        <v>0</v>
      </c>
      <c r="BK498" s="23">
        <f t="shared" si="344"/>
        <v>0</v>
      </c>
      <c r="BL498" s="23">
        <f t="shared" si="344"/>
        <v>0</v>
      </c>
      <c r="BM498" s="23">
        <f t="shared" si="344"/>
        <v>0</v>
      </c>
      <c r="BN498" s="23">
        <f t="shared" si="344"/>
        <v>0</v>
      </c>
      <c r="BO498" s="23">
        <f t="shared" si="344"/>
        <v>0</v>
      </c>
      <c r="BP498" s="23">
        <f t="shared" si="344"/>
        <v>0</v>
      </c>
      <c r="BQ498" s="23">
        <f t="shared" ref="BQ498:BS498" si="345">BQ477-BQ$475</f>
        <v>0</v>
      </c>
      <c r="BR498" s="23">
        <f t="shared" si="345"/>
        <v>0</v>
      </c>
      <c r="BS498" s="23">
        <f t="shared" si="345"/>
        <v>0</v>
      </c>
    </row>
    <row r="499" spans="2:71" x14ac:dyDescent="0.3">
      <c r="B499" s="24" t="str">
        <f t="shared" si="333"/>
        <v>Retire TY GR3 CR and GH3</v>
      </c>
      <c r="C499" s="23">
        <f t="shared" ref="C499:D501" si="346">C478-C$477</f>
        <v>921.00582396412938</v>
      </c>
      <c r="D499" s="23">
        <f t="shared" si="346"/>
        <v>-114.4668000000529</v>
      </c>
      <c r="E499" s="23">
        <f t="shared" ref="E499:BP499" si="347">E478-E$477</f>
        <v>-565.18370000040159</v>
      </c>
      <c r="F499" s="23">
        <f t="shared" si="347"/>
        <v>-1360.8630000001285</v>
      </c>
      <c r="G499" s="23">
        <f t="shared" si="347"/>
        <v>18091.344426485943</v>
      </c>
      <c r="H499" s="23">
        <f t="shared" si="347"/>
        <v>33222.400540064787</v>
      </c>
      <c r="I499" s="23">
        <f t="shared" si="347"/>
        <v>88986.803111485206</v>
      </c>
      <c r="J499" s="23">
        <f t="shared" si="347"/>
        <v>22053.615161042195</v>
      </c>
      <c r="K499" s="23">
        <f t="shared" si="347"/>
        <v>23789.851226212922</v>
      </c>
      <c r="L499" s="23">
        <f t="shared" si="347"/>
        <v>93446.146532574203</v>
      </c>
      <c r="M499" s="23">
        <f t="shared" si="347"/>
        <v>100878.23639457999</v>
      </c>
      <c r="N499" s="23">
        <f t="shared" si="347"/>
        <v>97634.702129868325</v>
      </c>
      <c r="O499" s="23">
        <f t="shared" si="347"/>
        <v>93955.463705838192</v>
      </c>
      <c r="P499" s="23">
        <f t="shared" si="347"/>
        <v>53572.9048445425</v>
      </c>
      <c r="Q499" s="23">
        <f t="shared" si="347"/>
        <v>48617.86380317295</v>
      </c>
      <c r="R499" s="23">
        <f t="shared" si="347"/>
        <v>155583.33259238489</v>
      </c>
      <c r="S499" s="23">
        <f t="shared" si="347"/>
        <v>189306.74571515014</v>
      </c>
      <c r="T499" s="23">
        <f t="shared" si="347"/>
        <v>143448.95758068794</v>
      </c>
      <c r="U499" s="23">
        <f t="shared" si="347"/>
        <v>133716.01627485175</v>
      </c>
      <c r="V499" s="23">
        <f t="shared" si="347"/>
        <v>94339.750428800005</v>
      </c>
      <c r="W499" s="23">
        <f t="shared" si="347"/>
        <v>40663.380647039041</v>
      </c>
      <c r="X499" s="23">
        <f t="shared" si="347"/>
        <v>112822.35992968408</v>
      </c>
      <c r="Y499" s="23">
        <f t="shared" si="347"/>
        <v>201276.31985716848</v>
      </c>
      <c r="Z499" s="23">
        <f t="shared" si="347"/>
        <v>186868.3891403391</v>
      </c>
      <c r="AA499" s="23">
        <f t="shared" si="347"/>
        <v>132850.70603049453</v>
      </c>
      <c r="AB499" s="23">
        <f t="shared" si="347"/>
        <v>73520.028081209864</v>
      </c>
      <c r="AC499" s="23">
        <f t="shared" si="347"/>
        <v>82094.987568300683</v>
      </c>
      <c r="AD499" s="23">
        <f t="shared" si="347"/>
        <v>72083.935332293622</v>
      </c>
      <c r="AE499" s="23">
        <f t="shared" si="347"/>
        <v>97295.038404072169</v>
      </c>
      <c r="AF499" s="23">
        <f t="shared" si="347"/>
        <v>147407.33926810697</v>
      </c>
      <c r="AG499" s="23">
        <f t="shared" si="347"/>
        <v>136500.92163412971</v>
      </c>
      <c r="AH499" s="23">
        <f t="shared" si="347"/>
        <v>-9183.2874000000011</v>
      </c>
      <c r="AI499" s="23">
        <f t="shared" si="347"/>
        <v>-8859.6422999999995</v>
      </c>
      <c r="AJ499" s="23">
        <f t="shared" si="347"/>
        <v>-8535.997199999998</v>
      </c>
      <c r="AK499" s="23">
        <f t="shared" si="347"/>
        <v>-8212.3510999999999</v>
      </c>
      <c r="AL499" s="23">
        <f t="shared" si="347"/>
        <v>-7888.7049999999981</v>
      </c>
      <c r="AM499" s="23">
        <f t="shared" si="347"/>
        <v>-7565.0597999999991</v>
      </c>
      <c r="AN499" s="23">
        <f t="shared" si="347"/>
        <v>-7241.413700000001</v>
      </c>
      <c r="AO499" s="23">
        <f t="shared" si="347"/>
        <v>-6917.7685999999994</v>
      </c>
      <c r="AP499" s="23">
        <f t="shared" si="347"/>
        <v>-6594.1234999999997</v>
      </c>
      <c r="AQ499" s="23">
        <f t="shared" si="347"/>
        <v>-6270.4784</v>
      </c>
      <c r="AR499" s="23">
        <f t="shared" si="347"/>
        <v>-5913.1144000000004</v>
      </c>
      <c r="AS499" s="23">
        <f t="shared" si="347"/>
        <v>-5231.8564200000001</v>
      </c>
      <c r="AT499" s="23">
        <f t="shared" si="347"/>
        <v>-4151.8757508025001</v>
      </c>
      <c r="AU499" s="23">
        <f t="shared" si="347"/>
        <v>-213.80325080249986</v>
      </c>
      <c r="AV499" s="23">
        <f t="shared" si="347"/>
        <v>-3.7240675001157797E-3</v>
      </c>
      <c r="AW499" s="23">
        <f t="shared" si="347"/>
        <v>-3.7240675001157797E-3</v>
      </c>
      <c r="AX499" s="23">
        <f t="shared" si="347"/>
        <v>-3.7240675001157797E-3</v>
      </c>
      <c r="AY499" s="23">
        <f t="shared" si="347"/>
        <v>-3.7240675000020929E-3</v>
      </c>
      <c r="AZ499" s="23">
        <f t="shared" si="347"/>
        <v>-3.7240674999999999E-3</v>
      </c>
      <c r="BA499" s="23">
        <f t="shared" si="347"/>
        <v>0</v>
      </c>
      <c r="BB499" s="23">
        <f t="shared" si="347"/>
        <v>0</v>
      </c>
      <c r="BC499" s="23">
        <f t="shared" si="347"/>
        <v>0</v>
      </c>
      <c r="BD499" s="23">
        <f t="shared" si="347"/>
        <v>0</v>
      </c>
      <c r="BE499" s="23">
        <f t="shared" si="347"/>
        <v>0</v>
      </c>
      <c r="BF499" s="23">
        <f t="shared" si="347"/>
        <v>0</v>
      </c>
      <c r="BG499" s="23">
        <f t="shared" si="347"/>
        <v>0</v>
      </c>
      <c r="BH499" s="23">
        <f t="shared" si="347"/>
        <v>0</v>
      </c>
      <c r="BI499" s="23">
        <f t="shared" si="347"/>
        <v>0</v>
      </c>
      <c r="BJ499" s="23">
        <f t="shared" si="347"/>
        <v>0</v>
      </c>
      <c r="BK499" s="23">
        <f t="shared" si="347"/>
        <v>0</v>
      </c>
      <c r="BL499" s="23">
        <f t="shared" si="347"/>
        <v>0</v>
      </c>
      <c r="BM499" s="23">
        <f t="shared" si="347"/>
        <v>0</v>
      </c>
      <c r="BN499" s="23">
        <f t="shared" si="347"/>
        <v>0</v>
      </c>
      <c r="BO499" s="23">
        <f t="shared" si="347"/>
        <v>0</v>
      </c>
      <c r="BP499" s="23">
        <f t="shared" si="347"/>
        <v>0</v>
      </c>
      <c r="BQ499" s="23">
        <f t="shared" ref="BQ499:BS499" si="348">BQ478-BQ$477</f>
        <v>0</v>
      </c>
      <c r="BR499" s="23">
        <f t="shared" si="348"/>
        <v>0</v>
      </c>
      <c r="BS499" s="23">
        <f t="shared" si="348"/>
        <v>0</v>
      </c>
    </row>
    <row r="500" spans="2:71" x14ac:dyDescent="0.3">
      <c r="B500" s="24" t="str">
        <f t="shared" si="333"/>
        <v>Retire TY GR3 CR and GH1</v>
      </c>
      <c r="C500" s="23">
        <f t="shared" si="346"/>
        <v>800.39311809960054</v>
      </c>
      <c r="D500" s="23">
        <f t="shared" si="346"/>
        <v>-186.72905000019819</v>
      </c>
      <c r="E500" s="23">
        <f t="shared" ref="E500:BP500" si="349">E479-E$477</f>
        <v>-4893.8385000003036</v>
      </c>
      <c r="F500" s="23">
        <f t="shared" si="349"/>
        <v>-12006.469000000041</v>
      </c>
      <c r="G500" s="23">
        <f t="shared" si="349"/>
        <v>8447.5006278799847</v>
      </c>
      <c r="H500" s="23">
        <f t="shared" si="349"/>
        <v>36762.54319249792</v>
      </c>
      <c r="I500" s="23">
        <f t="shared" si="349"/>
        <v>99050.301936220843</v>
      </c>
      <c r="J500" s="23">
        <f t="shared" si="349"/>
        <v>38437.747423655353</v>
      </c>
      <c r="K500" s="23">
        <f t="shared" si="349"/>
        <v>-21226.808190941811</v>
      </c>
      <c r="L500" s="23">
        <f t="shared" si="349"/>
        <v>-272.11102335946634</v>
      </c>
      <c r="M500" s="23">
        <f t="shared" si="349"/>
        <v>76489.919606368057</v>
      </c>
      <c r="N500" s="23">
        <f t="shared" si="349"/>
        <v>145198.15430956427</v>
      </c>
      <c r="O500" s="23">
        <f t="shared" si="349"/>
        <v>133363.73227003077</v>
      </c>
      <c r="P500" s="23">
        <f t="shared" si="349"/>
        <v>71250.628296636976</v>
      </c>
      <c r="Q500" s="23">
        <f t="shared" si="349"/>
        <v>21076.639762833249</v>
      </c>
      <c r="R500" s="23">
        <f t="shared" si="349"/>
        <v>51303.392072767951</v>
      </c>
      <c r="S500" s="23">
        <f t="shared" si="349"/>
        <v>143514.72200669488</v>
      </c>
      <c r="T500" s="23">
        <f t="shared" si="349"/>
        <v>188075.54050482158</v>
      </c>
      <c r="U500" s="23">
        <f t="shared" si="349"/>
        <v>150450.80451181624</v>
      </c>
      <c r="V500" s="23">
        <f t="shared" si="349"/>
        <v>133291.74114728998</v>
      </c>
      <c r="W500" s="23">
        <f t="shared" si="349"/>
        <v>53330.829616881907</v>
      </c>
      <c r="X500" s="23">
        <f t="shared" si="349"/>
        <v>83751.086799447425</v>
      </c>
      <c r="Y500" s="23">
        <f t="shared" si="349"/>
        <v>80106.850247671828</v>
      </c>
      <c r="Z500" s="23">
        <f t="shared" si="349"/>
        <v>143075.402102903</v>
      </c>
      <c r="AA500" s="23">
        <f t="shared" si="349"/>
        <v>143494.46098339884</v>
      </c>
      <c r="AB500" s="23">
        <f t="shared" si="349"/>
        <v>58039.927465005312</v>
      </c>
      <c r="AC500" s="23">
        <f t="shared" si="349"/>
        <v>88715.289129256736</v>
      </c>
      <c r="AD500" s="23">
        <f t="shared" si="349"/>
        <v>78800.826837420464</v>
      </c>
      <c r="AE500" s="23">
        <f t="shared" si="349"/>
        <v>127111.67503318563</v>
      </c>
      <c r="AF500" s="23">
        <f t="shared" si="349"/>
        <v>147314.6594736781</v>
      </c>
      <c r="AG500" s="23">
        <f t="shared" si="349"/>
        <v>149336.79736203514</v>
      </c>
      <c r="AH500" s="23">
        <f t="shared" si="349"/>
        <v>-2.0174277524347417E-3</v>
      </c>
      <c r="AI500" s="23">
        <f t="shared" si="349"/>
        <v>-2.0174277524347417E-3</v>
      </c>
      <c r="AJ500" s="23">
        <f t="shared" si="349"/>
        <v>-2.0174277524347417E-3</v>
      </c>
      <c r="AK500" s="23">
        <f t="shared" si="349"/>
        <v>-2.0174277524347417E-3</v>
      </c>
      <c r="AL500" s="23">
        <f t="shared" si="349"/>
        <v>-2.0174277487967629E-3</v>
      </c>
      <c r="AM500" s="23">
        <f t="shared" si="349"/>
        <v>-2.0174277487967629E-3</v>
      </c>
      <c r="AN500" s="23">
        <f t="shared" si="349"/>
        <v>-2.0174277487967629E-3</v>
      </c>
      <c r="AO500" s="23">
        <f t="shared" si="349"/>
        <v>-2.0174277487967629E-3</v>
      </c>
      <c r="AP500" s="23">
        <f t="shared" si="349"/>
        <v>-2.0174277487967629E-3</v>
      </c>
      <c r="AQ500" s="23">
        <f t="shared" si="349"/>
        <v>-2.0174277487967629E-3</v>
      </c>
      <c r="AR500" s="23">
        <f t="shared" si="349"/>
        <v>-2.0174277487967629E-3</v>
      </c>
      <c r="AS500" s="23">
        <f t="shared" si="349"/>
        <v>-2.0174277506157523E-3</v>
      </c>
      <c r="AT500" s="23">
        <f t="shared" si="349"/>
        <v>-2.0174277506157523E-3</v>
      </c>
      <c r="AU500" s="23">
        <f t="shared" si="349"/>
        <v>-2.0174277497062576E-3</v>
      </c>
      <c r="AV500" s="23">
        <f t="shared" si="349"/>
        <v>-2.0174277497062576E-3</v>
      </c>
      <c r="AW500" s="23">
        <f t="shared" si="349"/>
        <v>-2.017427750161005E-3</v>
      </c>
      <c r="AX500" s="23">
        <f t="shared" si="349"/>
        <v>-2.017427750161005E-3</v>
      </c>
      <c r="AY500" s="23">
        <f t="shared" si="349"/>
        <v>-2.0174277499904747E-3</v>
      </c>
      <c r="AZ500" s="23">
        <f t="shared" si="349"/>
        <v>-2.0174277499999992E-3</v>
      </c>
      <c r="BA500" s="23">
        <f t="shared" si="349"/>
        <v>0</v>
      </c>
      <c r="BB500" s="23">
        <f t="shared" si="349"/>
        <v>0</v>
      </c>
      <c r="BC500" s="23">
        <f t="shared" si="349"/>
        <v>0</v>
      </c>
      <c r="BD500" s="23">
        <f t="shared" si="349"/>
        <v>0</v>
      </c>
      <c r="BE500" s="23">
        <f t="shared" si="349"/>
        <v>0</v>
      </c>
      <c r="BF500" s="23">
        <f t="shared" si="349"/>
        <v>0</v>
      </c>
      <c r="BG500" s="23">
        <f t="shared" si="349"/>
        <v>0</v>
      </c>
      <c r="BH500" s="23">
        <f t="shared" si="349"/>
        <v>0</v>
      </c>
      <c r="BI500" s="23">
        <f t="shared" si="349"/>
        <v>0</v>
      </c>
      <c r="BJ500" s="23">
        <f t="shared" si="349"/>
        <v>0</v>
      </c>
      <c r="BK500" s="23">
        <f t="shared" si="349"/>
        <v>0</v>
      </c>
      <c r="BL500" s="23">
        <f t="shared" si="349"/>
        <v>0</v>
      </c>
      <c r="BM500" s="23">
        <f t="shared" si="349"/>
        <v>0</v>
      </c>
      <c r="BN500" s="23">
        <f t="shared" si="349"/>
        <v>0</v>
      </c>
      <c r="BO500" s="23">
        <f t="shared" si="349"/>
        <v>0</v>
      </c>
      <c r="BP500" s="23">
        <f t="shared" si="349"/>
        <v>0</v>
      </c>
      <c r="BQ500" s="23">
        <f t="shared" ref="BQ500:BS500" si="350">BQ479-BQ$477</f>
        <v>0</v>
      </c>
      <c r="BR500" s="23">
        <f t="shared" si="350"/>
        <v>0</v>
      </c>
      <c r="BS500" s="23">
        <f t="shared" si="350"/>
        <v>0</v>
      </c>
    </row>
    <row r="501" spans="2:71" x14ac:dyDescent="0.3">
      <c r="B501" s="24" t="str">
        <f t="shared" si="333"/>
        <v>Retire TY GR and CR</v>
      </c>
      <c r="C501" s="23">
        <f t="shared" si="346"/>
        <v>-153.51448451788019</v>
      </c>
      <c r="D501" s="23">
        <f t="shared" si="346"/>
        <v>0</v>
      </c>
      <c r="E501" s="23">
        <f t="shared" ref="E501:BP501" si="351">E480-E$477</f>
        <v>-1885.2090000002645</v>
      </c>
      <c r="F501" s="23">
        <f t="shared" si="351"/>
        <v>-8185.1684000000823</v>
      </c>
      <c r="G501" s="23">
        <f t="shared" si="351"/>
        <v>-18688.264079754706</v>
      </c>
      <c r="H501" s="23">
        <f t="shared" si="351"/>
        <v>-17157.250253987499</v>
      </c>
      <c r="I501" s="23">
        <f t="shared" si="351"/>
        <v>24248.596506775822</v>
      </c>
      <c r="J501" s="23">
        <f t="shared" si="351"/>
        <v>31748.459778334945</v>
      </c>
      <c r="K501" s="23">
        <f t="shared" si="351"/>
        <v>-28944.293597404845</v>
      </c>
      <c r="L501" s="23">
        <f t="shared" si="351"/>
        <v>-49857.062927704304</v>
      </c>
      <c r="M501" s="23">
        <f t="shared" si="351"/>
        <v>-29436.004829199519</v>
      </c>
      <c r="N501" s="23">
        <f t="shared" si="351"/>
        <v>-17326.483706588391</v>
      </c>
      <c r="O501" s="23">
        <f t="shared" si="351"/>
        <v>24069.41488999594</v>
      </c>
      <c r="P501" s="23">
        <f t="shared" si="351"/>
        <v>33331.700218573678</v>
      </c>
      <c r="Q501" s="23">
        <f t="shared" si="351"/>
        <v>-40424.645047306083</v>
      </c>
      <c r="R501" s="23">
        <f t="shared" si="351"/>
        <v>-31110.144789116923</v>
      </c>
      <c r="S501" s="23">
        <f t="shared" si="351"/>
        <v>-27369.5430817171</v>
      </c>
      <c r="T501" s="23">
        <f t="shared" si="351"/>
        <v>-27391.586979161017</v>
      </c>
      <c r="U501" s="23">
        <f t="shared" si="351"/>
        <v>-19410.812993571628</v>
      </c>
      <c r="V501" s="23">
        <f t="shared" si="351"/>
        <v>-3098.3643143665977</v>
      </c>
      <c r="W501" s="23">
        <f t="shared" si="351"/>
        <v>21360.609647720121</v>
      </c>
      <c r="X501" s="23">
        <f t="shared" si="351"/>
        <v>12397.959711081348</v>
      </c>
      <c r="Y501" s="23">
        <f t="shared" si="351"/>
        <v>10403.530926382169</v>
      </c>
      <c r="Z501" s="23">
        <f t="shared" si="351"/>
        <v>958.16654645698145</v>
      </c>
      <c r="AA501" s="23">
        <f t="shared" si="351"/>
        <v>-52667.294999488629</v>
      </c>
      <c r="AB501" s="23">
        <f t="shared" si="351"/>
        <v>-93024.014968768228</v>
      </c>
      <c r="AC501" s="23">
        <f t="shared" si="351"/>
        <v>-57061.161115365569</v>
      </c>
      <c r="AD501" s="23">
        <f t="shared" si="351"/>
        <v>-55261.904771431349</v>
      </c>
      <c r="AE501" s="23">
        <f t="shared" si="351"/>
        <v>-20234.67161923321</v>
      </c>
      <c r="AF501" s="23">
        <f t="shared" si="351"/>
        <v>-26480.091383804567</v>
      </c>
      <c r="AG501" s="23">
        <f t="shared" si="351"/>
        <v>-20138.454322444275</v>
      </c>
      <c r="AH501" s="23">
        <f t="shared" si="351"/>
        <v>-5.6669735931791365E-4</v>
      </c>
      <c r="AI501" s="23">
        <f t="shared" si="351"/>
        <v>-5.6669735931791365E-4</v>
      </c>
      <c r="AJ501" s="23">
        <f t="shared" si="351"/>
        <v>-5.6669735931791365E-4</v>
      </c>
      <c r="AK501" s="23">
        <f t="shared" si="351"/>
        <v>-5.6669735931791365E-4</v>
      </c>
      <c r="AL501" s="23">
        <f t="shared" si="351"/>
        <v>-5.6669735931791365E-4</v>
      </c>
      <c r="AM501" s="23">
        <f t="shared" si="351"/>
        <v>-5.6669735931791365E-4</v>
      </c>
      <c r="AN501" s="23">
        <f t="shared" si="351"/>
        <v>-5.6669735931791365E-4</v>
      </c>
      <c r="AO501" s="23">
        <f t="shared" si="351"/>
        <v>-5.6669735931791365E-4</v>
      </c>
      <c r="AP501" s="23">
        <f t="shared" si="351"/>
        <v>-5.6669735931791365E-4</v>
      </c>
      <c r="AQ501" s="23">
        <f t="shared" si="351"/>
        <v>-5.6669735931791365E-4</v>
      </c>
      <c r="AR501" s="23">
        <f t="shared" si="351"/>
        <v>-5.6669735931791365E-4</v>
      </c>
      <c r="AS501" s="23">
        <f t="shared" si="351"/>
        <v>-5.6669735931791365E-4</v>
      </c>
      <c r="AT501" s="23">
        <f t="shared" si="351"/>
        <v>-5.6669735931791365E-4</v>
      </c>
      <c r="AU501" s="23">
        <f t="shared" si="351"/>
        <v>-5.6669736022740835E-4</v>
      </c>
      <c r="AV501" s="23">
        <f t="shared" si="351"/>
        <v>-5.6669736022740835E-4</v>
      </c>
      <c r="AW501" s="23">
        <f t="shared" si="351"/>
        <v>-5.6669736022740835E-4</v>
      </c>
      <c r="AX501" s="23">
        <f t="shared" si="351"/>
        <v>-5.6669736022740835E-4</v>
      </c>
      <c r="AY501" s="23">
        <f t="shared" si="351"/>
        <v>-5.6669736000003468E-4</v>
      </c>
      <c r="AZ501" s="23">
        <f t="shared" si="351"/>
        <v>-5.6669735999999998E-4</v>
      </c>
      <c r="BA501" s="23">
        <f t="shared" si="351"/>
        <v>0</v>
      </c>
      <c r="BB501" s="23">
        <f t="shared" si="351"/>
        <v>0</v>
      </c>
      <c r="BC501" s="23">
        <f t="shared" si="351"/>
        <v>0</v>
      </c>
      <c r="BD501" s="23">
        <f t="shared" si="351"/>
        <v>0</v>
      </c>
      <c r="BE501" s="23">
        <f t="shared" si="351"/>
        <v>0</v>
      </c>
      <c r="BF501" s="23">
        <f t="shared" si="351"/>
        <v>0</v>
      </c>
      <c r="BG501" s="23">
        <f t="shared" si="351"/>
        <v>0</v>
      </c>
      <c r="BH501" s="23">
        <f t="shared" si="351"/>
        <v>0</v>
      </c>
      <c r="BI501" s="23">
        <f t="shared" si="351"/>
        <v>0</v>
      </c>
      <c r="BJ501" s="23">
        <f t="shared" si="351"/>
        <v>0</v>
      </c>
      <c r="BK501" s="23">
        <f t="shared" si="351"/>
        <v>0</v>
      </c>
      <c r="BL501" s="23">
        <f t="shared" si="351"/>
        <v>0</v>
      </c>
      <c r="BM501" s="23">
        <f t="shared" si="351"/>
        <v>0</v>
      </c>
      <c r="BN501" s="23">
        <f t="shared" si="351"/>
        <v>0</v>
      </c>
      <c r="BO501" s="23">
        <f t="shared" si="351"/>
        <v>0</v>
      </c>
      <c r="BP501" s="23">
        <f t="shared" si="351"/>
        <v>0</v>
      </c>
      <c r="BQ501" s="23">
        <f t="shared" ref="BQ501:BS501" si="352">BQ480-BQ$477</f>
        <v>0</v>
      </c>
      <c r="BR501" s="23">
        <f t="shared" si="352"/>
        <v>0</v>
      </c>
      <c r="BS501" s="23">
        <f t="shared" si="352"/>
        <v>0</v>
      </c>
    </row>
    <row r="502" spans="2:71" x14ac:dyDescent="0.3">
      <c r="B502" s="24" t="str">
        <f t="shared" si="333"/>
        <v>Retire TY GR CR and MC4</v>
      </c>
      <c r="C502" s="23">
        <f>C481-C$480</f>
        <v>918.86612194420741</v>
      </c>
      <c r="D502" s="23">
        <f>D481-D$480</f>
        <v>-861.72760000010021</v>
      </c>
      <c r="E502" s="23">
        <f t="shared" ref="E502:BP502" si="353">E481-E$480</f>
        <v>-12710.161799999885</v>
      </c>
      <c r="F502" s="23">
        <f t="shared" si="353"/>
        <v>-19206.565399999963</v>
      </c>
      <c r="G502" s="23">
        <f t="shared" si="353"/>
        <v>2376.5307907825336</v>
      </c>
      <c r="H502" s="23">
        <f t="shared" si="353"/>
        <v>9110.9893407942727</v>
      </c>
      <c r="I502" s="23">
        <f t="shared" si="353"/>
        <v>58793.130107092205</v>
      </c>
      <c r="J502" s="23">
        <f t="shared" si="353"/>
        <v>-18493.97823930718</v>
      </c>
      <c r="K502" s="23">
        <f t="shared" si="353"/>
        <v>-5484.1774796633981</v>
      </c>
      <c r="L502" s="23">
        <f t="shared" si="353"/>
        <v>79184.233287915587</v>
      </c>
      <c r="M502" s="23">
        <f t="shared" si="353"/>
        <v>144436.89683592925</v>
      </c>
      <c r="N502" s="23">
        <f t="shared" si="353"/>
        <v>138720.37937700236</v>
      </c>
      <c r="O502" s="23">
        <f t="shared" si="353"/>
        <v>68638.840498347301</v>
      </c>
      <c r="P502" s="23">
        <f t="shared" si="353"/>
        <v>30383.410107628908</v>
      </c>
      <c r="Q502" s="23">
        <f t="shared" si="353"/>
        <v>49057.840714234393</v>
      </c>
      <c r="R502" s="23">
        <f t="shared" si="353"/>
        <v>95678.702672204003</v>
      </c>
      <c r="S502" s="23">
        <f t="shared" si="353"/>
        <v>167228.70021255547</v>
      </c>
      <c r="T502" s="23">
        <f t="shared" si="353"/>
        <v>241935.49993481021</v>
      </c>
      <c r="U502" s="23">
        <f t="shared" si="353"/>
        <v>195156.90238632355</v>
      </c>
      <c r="V502" s="23">
        <f t="shared" si="353"/>
        <v>144875.80881540384</v>
      </c>
      <c r="W502" s="23">
        <f t="shared" si="353"/>
        <v>21663.950948461425</v>
      </c>
      <c r="X502" s="23">
        <f t="shared" si="353"/>
        <v>85768.099954500329</v>
      </c>
      <c r="Y502" s="23">
        <f t="shared" si="353"/>
        <v>86747.007281254046</v>
      </c>
      <c r="Z502" s="23">
        <f t="shared" si="353"/>
        <v>182334.41895967303</v>
      </c>
      <c r="AA502" s="23">
        <f t="shared" si="353"/>
        <v>253748.07777464297</v>
      </c>
      <c r="AB502" s="23">
        <f t="shared" si="353"/>
        <v>234937.71827803412</v>
      </c>
      <c r="AC502" s="23">
        <f t="shared" si="353"/>
        <v>188976.06939972425</v>
      </c>
      <c r="AD502" s="23">
        <f t="shared" si="353"/>
        <v>190241.8811157234</v>
      </c>
      <c r="AE502" s="23">
        <f t="shared" si="353"/>
        <v>130303.79896721896</v>
      </c>
      <c r="AF502" s="23">
        <f t="shared" si="353"/>
        <v>167380.13247256959</v>
      </c>
      <c r="AG502" s="23">
        <f t="shared" si="353"/>
        <v>152923.76172146946</v>
      </c>
      <c r="AH502" s="23">
        <f t="shared" si="353"/>
        <v>-1013.97115482956</v>
      </c>
      <c r="AI502" s="23">
        <f t="shared" si="353"/>
        <v>-3.1206839630613104E-3</v>
      </c>
      <c r="AJ502" s="23">
        <f t="shared" si="353"/>
        <v>-3.1206839630613104E-3</v>
      </c>
      <c r="AK502" s="23">
        <f t="shared" si="353"/>
        <v>-3.1206839630613104E-3</v>
      </c>
      <c r="AL502" s="23">
        <f t="shared" si="353"/>
        <v>-3.1206839594233315E-3</v>
      </c>
      <c r="AM502" s="23">
        <f t="shared" si="353"/>
        <v>-3.1206839594233315E-3</v>
      </c>
      <c r="AN502" s="23">
        <f t="shared" si="353"/>
        <v>-3.1206839594233315E-3</v>
      </c>
      <c r="AO502" s="23">
        <f t="shared" si="353"/>
        <v>-3.1206839594233315E-3</v>
      </c>
      <c r="AP502" s="23">
        <f t="shared" si="353"/>
        <v>-3.1206839594233315E-3</v>
      </c>
      <c r="AQ502" s="23">
        <f t="shared" si="353"/>
        <v>-3.1206839594233315E-3</v>
      </c>
      <c r="AR502" s="23">
        <f t="shared" si="353"/>
        <v>-3.1206839594233315E-3</v>
      </c>
      <c r="AS502" s="23">
        <f t="shared" si="353"/>
        <v>-3.1206839594233315E-3</v>
      </c>
      <c r="AT502" s="23">
        <f t="shared" si="353"/>
        <v>-3.1206839594233315E-3</v>
      </c>
      <c r="AU502" s="23">
        <f t="shared" si="353"/>
        <v>-3.1206839603328262E-3</v>
      </c>
      <c r="AV502" s="23">
        <f t="shared" si="353"/>
        <v>-3.1206839603328262E-3</v>
      </c>
      <c r="AW502" s="23">
        <f t="shared" si="353"/>
        <v>-3.1206839598780789E-3</v>
      </c>
      <c r="AX502" s="23">
        <f t="shared" si="353"/>
        <v>-3.1206839598780789E-3</v>
      </c>
      <c r="AY502" s="23">
        <f t="shared" si="353"/>
        <v>-3.1206839599917657E-3</v>
      </c>
      <c r="AZ502" s="23">
        <f t="shared" si="353"/>
        <v>-3.12068396E-3</v>
      </c>
      <c r="BA502" s="23">
        <f t="shared" si="353"/>
        <v>0</v>
      </c>
      <c r="BB502" s="23">
        <f t="shared" si="353"/>
        <v>0</v>
      </c>
      <c r="BC502" s="23">
        <f t="shared" si="353"/>
        <v>0</v>
      </c>
      <c r="BD502" s="23">
        <f t="shared" si="353"/>
        <v>0</v>
      </c>
      <c r="BE502" s="23">
        <f t="shared" si="353"/>
        <v>0</v>
      </c>
      <c r="BF502" s="23">
        <f t="shared" si="353"/>
        <v>0</v>
      </c>
      <c r="BG502" s="23">
        <f t="shared" si="353"/>
        <v>0</v>
      </c>
      <c r="BH502" s="23">
        <f t="shared" si="353"/>
        <v>0</v>
      </c>
      <c r="BI502" s="23">
        <f t="shared" si="353"/>
        <v>0</v>
      </c>
      <c r="BJ502" s="23">
        <f t="shared" si="353"/>
        <v>0</v>
      </c>
      <c r="BK502" s="23">
        <f t="shared" si="353"/>
        <v>0</v>
      </c>
      <c r="BL502" s="23">
        <f t="shared" si="353"/>
        <v>0</v>
      </c>
      <c r="BM502" s="23">
        <f t="shared" si="353"/>
        <v>0</v>
      </c>
      <c r="BN502" s="23">
        <f t="shared" si="353"/>
        <v>0</v>
      </c>
      <c r="BO502" s="23">
        <f t="shared" si="353"/>
        <v>0</v>
      </c>
      <c r="BP502" s="23">
        <f t="shared" si="353"/>
        <v>0</v>
      </c>
      <c r="BQ502" s="23">
        <f t="shared" ref="BQ502:BS502" si="354">BQ481-BQ$480</f>
        <v>0</v>
      </c>
      <c r="BR502" s="23">
        <f t="shared" si="354"/>
        <v>0</v>
      </c>
      <c r="BS502" s="23">
        <f t="shared" si="354"/>
        <v>0</v>
      </c>
    </row>
    <row r="503" spans="2:71" x14ac:dyDescent="0.3">
      <c r="B503" s="24" t="str">
        <f t="shared" si="333"/>
        <v>Retire TY GR CR and TC1</v>
      </c>
      <c r="C503" s="23">
        <f>C482-C$480</f>
        <v>1055.1322305389112</v>
      </c>
      <c r="D503" s="23">
        <f t="shared" ref="C503:D507" si="355">D482-D$480</f>
        <v>0</v>
      </c>
      <c r="E503" s="23">
        <f t="shared" ref="E503:BP503" si="356">E482-E$480</f>
        <v>0</v>
      </c>
      <c r="F503" s="23">
        <f t="shared" si="356"/>
        <v>5266.3580000000075</v>
      </c>
      <c r="G503" s="23">
        <f t="shared" si="356"/>
        <v>38573.57308690995</v>
      </c>
      <c r="H503" s="23">
        <f t="shared" si="356"/>
        <v>67175.132629892323</v>
      </c>
      <c r="I503" s="23">
        <f t="shared" si="356"/>
        <v>87381.84722819645</v>
      </c>
      <c r="J503" s="23">
        <f t="shared" si="356"/>
        <v>-1696.8582333410159</v>
      </c>
      <c r="K503" s="23">
        <f t="shared" si="356"/>
        <v>14415.205422782805</v>
      </c>
      <c r="L503" s="23">
        <f t="shared" si="356"/>
        <v>49425.095375566743</v>
      </c>
      <c r="M503" s="23">
        <f t="shared" si="356"/>
        <v>113650.21874576621</v>
      </c>
      <c r="N503" s="23">
        <f t="shared" si="356"/>
        <v>184882.16491203848</v>
      </c>
      <c r="O503" s="23">
        <f t="shared" si="356"/>
        <v>115730.88216901803</v>
      </c>
      <c r="P503" s="23">
        <f t="shared" si="356"/>
        <v>41761.236516215373</v>
      </c>
      <c r="Q503" s="23">
        <f t="shared" si="356"/>
        <v>69829.328627198469</v>
      </c>
      <c r="R503" s="23">
        <f t="shared" si="356"/>
        <v>81106.212562485132</v>
      </c>
      <c r="S503" s="23">
        <f t="shared" si="356"/>
        <v>185917.65828623623</v>
      </c>
      <c r="T503" s="23">
        <f t="shared" si="356"/>
        <v>228208.97754505929</v>
      </c>
      <c r="U503" s="23">
        <f t="shared" si="356"/>
        <v>216739.38761070464</v>
      </c>
      <c r="V503" s="23">
        <f t="shared" si="356"/>
        <v>135539.189934758</v>
      </c>
      <c r="W503" s="23">
        <f t="shared" si="356"/>
        <v>50430.863826007117</v>
      </c>
      <c r="X503" s="23">
        <f t="shared" si="356"/>
        <v>68297.499678472523</v>
      </c>
      <c r="Y503" s="23">
        <f t="shared" si="356"/>
        <v>85239.914488378912</v>
      </c>
      <c r="Z503" s="23">
        <f t="shared" si="356"/>
        <v>126079.73294860683</v>
      </c>
      <c r="AA503" s="23">
        <f t="shared" si="356"/>
        <v>211524.15800210182</v>
      </c>
      <c r="AB503" s="23">
        <f t="shared" si="356"/>
        <v>175614.88806257257</v>
      </c>
      <c r="AC503" s="23">
        <f t="shared" si="356"/>
        <v>157188.53793153027</v>
      </c>
      <c r="AD503" s="23">
        <f t="shared" si="356"/>
        <v>140464.63935060473</v>
      </c>
      <c r="AE503" s="23">
        <f t="shared" si="356"/>
        <v>142646.6710409387</v>
      </c>
      <c r="AF503" s="23">
        <f t="shared" si="356"/>
        <v>164749.04053820623</v>
      </c>
      <c r="AG503" s="23">
        <f t="shared" si="356"/>
        <v>164127.75259432849</v>
      </c>
      <c r="AH503" s="23">
        <f t="shared" si="356"/>
        <v>-5074.9360000000015</v>
      </c>
      <c r="AI503" s="23">
        <f t="shared" si="356"/>
        <v>-4800.9380000000019</v>
      </c>
      <c r="AJ503" s="23">
        <f t="shared" si="356"/>
        <v>-4185.872000000003</v>
      </c>
      <c r="AK503" s="23">
        <f t="shared" si="356"/>
        <v>-260.53379999999743</v>
      </c>
      <c r="AL503" s="23">
        <f t="shared" si="356"/>
        <v>4.7844430082477629E-4</v>
      </c>
      <c r="AM503" s="23">
        <f t="shared" si="356"/>
        <v>4.7844430082477629E-4</v>
      </c>
      <c r="AN503" s="23">
        <f t="shared" si="356"/>
        <v>4.7844430082477629E-4</v>
      </c>
      <c r="AO503" s="23">
        <f t="shared" si="356"/>
        <v>4.7844430082477629E-4</v>
      </c>
      <c r="AP503" s="23">
        <f t="shared" si="356"/>
        <v>4.7844430082477629E-4</v>
      </c>
      <c r="AQ503" s="23">
        <f t="shared" si="356"/>
        <v>4.7844430082477629E-4</v>
      </c>
      <c r="AR503" s="23">
        <f t="shared" si="356"/>
        <v>4.7844430082477629E-4</v>
      </c>
      <c r="AS503" s="23">
        <f t="shared" si="356"/>
        <v>4.7844430082477629E-4</v>
      </c>
      <c r="AT503" s="23">
        <f t="shared" si="356"/>
        <v>4.7844430082477629E-4</v>
      </c>
      <c r="AU503" s="23">
        <f t="shared" si="356"/>
        <v>4.7844429991528159E-4</v>
      </c>
      <c r="AV503" s="23">
        <f t="shared" si="356"/>
        <v>4.7844429991528159E-4</v>
      </c>
      <c r="AW503" s="23">
        <f t="shared" si="356"/>
        <v>4.7844429991528159E-4</v>
      </c>
      <c r="AX503" s="23">
        <f t="shared" si="356"/>
        <v>4.7844429991528159E-4</v>
      </c>
      <c r="AY503" s="23">
        <f t="shared" si="356"/>
        <v>4.7844430000054672E-4</v>
      </c>
      <c r="AZ503" s="23">
        <f t="shared" si="356"/>
        <v>4.7844430000000028E-4</v>
      </c>
      <c r="BA503" s="23">
        <f t="shared" si="356"/>
        <v>0</v>
      </c>
      <c r="BB503" s="23">
        <f t="shared" si="356"/>
        <v>0</v>
      </c>
      <c r="BC503" s="23">
        <f t="shared" si="356"/>
        <v>0</v>
      </c>
      <c r="BD503" s="23">
        <f t="shared" si="356"/>
        <v>0</v>
      </c>
      <c r="BE503" s="23">
        <f t="shared" si="356"/>
        <v>0</v>
      </c>
      <c r="BF503" s="23">
        <f t="shared" si="356"/>
        <v>0</v>
      </c>
      <c r="BG503" s="23">
        <f t="shared" si="356"/>
        <v>0</v>
      </c>
      <c r="BH503" s="23">
        <f t="shared" si="356"/>
        <v>0</v>
      </c>
      <c r="BI503" s="23">
        <f t="shared" si="356"/>
        <v>0</v>
      </c>
      <c r="BJ503" s="23">
        <f t="shared" si="356"/>
        <v>0</v>
      </c>
      <c r="BK503" s="23">
        <f t="shared" si="356"/>
        <v>0</v>
      </c>
      <c r="BL503" s="23">
        <f t="shared" si="356"/>
        <v>0</v>
      </c>
      <c r="BM503" s="23">
        <f t="shared" si="356"/>
        <v>0</v>
      </c>
      <c r="BN503" s="23">
        <f t="shared" si="356"/>
        <v>0</v>
      </c>
      <c r="BO503" s="23">
        <f t="shared" si="356"/>
        <v>0</v>
      </c>
      <c r="BP503" s="23">
        <f t="shared" si="356"/>
        <v>0</v>
      </c>
      <c r="BQ503" s="23">
        <f t="shared" ref="BQ503:BS503" si="357">BQ482-BQ$480</f>
        <v>0</v>
      </c>
      <c r="BR503" s="23">
        <f t="shared" si="357"/>
        <v>0</v>
      </c>
      <c r="BS503" s="23">
        <f t="shared" si="357"/>
        <v>0</v>
      </c>
    </row>
    <row r="504" spans="2:71" x14ac:dyDescent="0.3">
      <c r="B504" s="24" t="str">
        <f t="shared" si="333"/>
        <v>Retire TY GR CR and GH4</v>
      </c>
      <c r="C504" s="23">
        <f t="shared" si="355"/>
        <v>1220.9253753058365</v>
      </c>
      <c r="D504" s="23">
        <f t="shared" si="355"/>
        <v>-122.31120000011288</v>
      </c>
      <c r="E504" s="23">
        <f t="shared" ref="E504:BP504" si="358">E483-E$480</f>
        <v>-527.18709999974817</v>
      </c>
      <c r="F504" s="23">
        <f t="shared" si="358"/>
        <v>3649.0068999999203</v>
      </c>
      <c r="G504" s="23">
        <f t="shared" si="358"/>
        <v>33998.927573514171</v>
      </c>
      <c r="H504" s="23">
        <f t="shared" si="358"/>
        <v>61997.341202095151</v>
      </c>
      <c r="I504" s="23">
        <f t="shared" si="358"/>
        <v>95805.683146007359</v>
      </c>
      <c r="J504" s="23">
        <f t="shared" si="358"/>
        <v>8328.284280531574</v>
      </c>
      <c r="K504" s="23">
        <f t="shared" si="358"/>
        <v>22542.068815088365</v>
      </c>
      <c r="L504" s="23">
        <f t="shared" si="358"/>
        <v>106371.6727271406</v>
      </c>
      <c r="M504" s="23">
        <f t="shared" si="358"/>
        <v>169957.41708080517</v>
      </c>
      <c r="N504" s="23">
        <f t="shared" si="358"/>
        <v>160690.1229905528</v>
      </c>
      <c r="O504" s="23">
        <f t="shared" si="358"/>
        <v>91472.8292719163</v>
      </c>
      <c r="P504" s="23">
        <f t="shared" si="358"/>
        <v>47580.439341266174</v>
      </c>
      <c r="Q504" s="23">
        <f t="shared" si="358"/>
        <v>69003.010633535683</v>
      </c>
      <c r="R504" s="23">
        <f t="shared" si="358"/>
        <v>108827.59987566108</v>
      </c>
      <c r="S504" s="23">
        <f t="shared" si="358"/>
        <v>200813.17635240266</v>
      </c>
      <c r="T504" s="23">
        <f t="shared" si="358"/>
        <v>259233.34900003672</v>
      </c>
      <c r="U504" s="23">
        <f t="shared" si="358"/>
        <v>218712.10779745737</v>
      </c>
      <c r="V504" s="23">
        <f t="shared" si="358"/>
        <v>130415.32890121592</v>
      </c>
      <c r="W504" s="23">
        <f t="shared" si="358"/>
        <v>59277.50873629842</v>
      </c>
      <c r="X504" s="23">
        <f t="shared" si="358"/>
        <v>92932.038837634027</v>
      </c>
      <c r="Y504" s="23">
        <f t="shared" si="358"/>
        <v>161539.8929243465</v>
      </c>
      <c r="Z504" s="23">
        <f t="shared" si="358"/>
        <v>241195.45454931119</v>
      </c>
      <c r="AA504" s="23">
        <f t="shared" si="358"/>
        <v>237616.79149146285</v>
      </c>
      <c r="AB504" s="23">
        <f t="shared" si="358"/>
        <v>224570.52290816512</v>
      </c>
      <c r="AC504" s="23">
        <f t="shared" si="358"/>
        <v>164624.2508076923</v>
      </c>
      <c r="AD504" s="23">
        <f t="shared" si="358"/>
        <v>179319.34080506256</v>
      </c>
      <c r="AE504" s="23">
        <f t="shared" si="358"/>
        <v>163801.3695302736</v>
      </c>
      <c r="AF504" s="23">
        <f t="shared" si="358"/>
        <v>177912.95621240791</v>
      </c>
      <c r="AG504" s="23">
        <f t="shared" si="358"/>
        <v>168552.1235909611</v>
      </c>
      <c r="AH504" s="23">
        <f t="shared" si="358"/>
        <v>-8439.9695999999967</v>
      </c>
      <c r="AI504" s="23">
        <f t="shared" si="358"/>
        <v>-8121.463499999998</v>
      </c>
      <c r="AJ504" s="23">
        <f t="shared" si="358"/>
        <v>-7802.9582999999984</v>
      </c>
      <c r="AK504" s="23">
        <f t="shared" si="358"/>
        <v>-7484.4531999999999</v>
      </c>
      <c r="AL504" s="23">
        <f t="shared" si="358"/>
        <v>-7165.9459999999999</v>
      </c>
      <c r="AM504" s="23">
        <f t="shared" si="358"/>
        <v>-6847.438900000001</v>
      </c>
      <c r="AN504" s="23">
        <f t="shared" si="358"/>
        <v>-6528.9327000000012</v>
      </c>
      <c r="AO504" s="23">
        <f t="shared" si="358"/>
        <v>-6210.4255999999987</v>
      </c>
      <c r="AP504" s="23">
        <f t="shared" si="358"/>
        <v>-5891.9184999999998</v>
      </c>
      <c r="AQ504" s="23">
        <f t="shared" si="358"/>
        <v>-5242.6006999999991</v>
      </c>
      <c r="AR504" s="23">
        <f t="shared" si="358"/>
        <v>-4835.1180048820843</v>
      </c>
      <c r="AS504" s="23">
        <f t="shared" si="358"/>
        <v>3.0757131571590435E-4</v>
      </c>
      <c r="AT504" s="23">
        <f t="shared" si="358"/>
        <v>3.0757131571590435E-4</v>
      </c>
      <c r="AU504" s="23">
        <f t="shared" si="358"/>
        <v>3.0757131571590435E-4</v>
      </c>
      <c r="AV504" s="23">
        <f t="shared" si="358"/>
        <v>3.0757131571590435E-4</v>
      </c>
      <c r="AW504" s="23">
        <f t="shared" si="358"/>
        <v>3.075713161706517E-4</v>
      </c>
      <c r="AX504" s="23">
        <f t="shared" si="358"/>
        <v>3.075713161706517E-4</v>
      </c>
      <c r="AY504" s="23">
        <f t="shared" si="358"/>
        <v>3.0757131600012144E-4</v>
      </c>
      <c r="AZ504" s="23">
        <f t="shared" si="358"/>
        <v>3.0757131600000001E-4</v>
      </c>
      <c r="BA504" s="23">
        <f t="shared" si="358"/>
        <v>0</v>
      </c>
      <c r="BB504" s="23">
        <f t="shared" si="358"/>
        <v>0</v>
      </c>
      <c r="BC504" s="23">
        <f t="shared" si="358"/>
        <v>0</v>
      </c>
      <c r="BD504" s="23">
        <f t="shared" si="358"/>
        <v>0</v>
      </c>
      <c r="BE504" s="23">
        <f t="shared" si="358"/>
        <v>0</v>
      </c>
      <c r="BF504" s="23">
        <f t="shared" si="358"/>
        <v>0</v>
      </c>
      <c r="BG504" s="23">
        <f t="shared" si="358"/>
        <v>0</v>
      </c>
      <c r="BH504" s="23">
        <f t="shared" si="358"/>
        <v>0</v>
      </c>
      <c r="BI504" s="23">
        <f t="shared" si="358"/>
        <v>0</v>
      </c>
      <c r="BJ504" s="23">
        <f t="shared" si="358"/>
        <v>0</v>
      </c>
      <c r="BK504" s="23">
        <f t="shared" si="358"/>
        <v>0</v>
      </c>
      <c r="BL504" s="23">
        <f t="shared" si="358"/>
        <v>0</v>
      </c>
      <c r="BM504" s="23">
        <f t="shared" si="358"/>
        <v>0</v>
      </c>
      <c r="BN504" s="23">
        <f t="shared" si="358"/>
        <v>0</v>
      </c>
      <c r="BO504" s="23">
        <f t="shared" si="358"/>
        <v>0</v>
      </c>
      <c r="BP504" s="23">
        <f t="shared" si="358"/>
        <v>0</v>
      </c>
      <c r="BQ504" s="23">
        <f t="shared" ref="BQ504:BS504" si="359">BQ483-BQ$480</f>
        <v>0</v>
      </c>
      <c r="BR504" s="23">
        <f t="shared" si="359"/>
        <v>0</v>
      </c>
      <c r="BS504" s="23">
        <f t="shared" si="359"/>
        <v>0</v>
      </c>
    </row>
    <row r="505" spans="2:71" x14ac:dyDescent="0.3">
      <c r="B505" s="24" t="str">
        <f t="shared" si="333"/>
        <v>Retire TY GR CR and MC3</v>
      </c>
      <c r="C505" s="23">
        <f>C484-C$480</f>
        <v>819.80739589532459</v>
      </c>
      <c r="D505" s="23">
        <f t="shared" si="355"/>
        <v>0</v>
      </c>
      <c r="E505" s="23">
        <f t="shared" ref="E505:BP505" si="360">E484-E$480</f>
        <v>-754.02149999979883</v>
      </c>
      <c r="F505" s="23">
        <f t="shared" si="360"/>
        <v>1644.3379999999888</v>
      </c>
      <c r="G505" s="23">
        <f t="shared" si="360"/>
        <v>31501.027750000125</v>
      </c>
      <c r="H505" s="23">
        <f t="shared" si="360"/>
        <v>53855.06959374994</v>
      </c>
      <c r="I505" s="23">
        <f t="shared" si="360"/>
        <v>58672.470586287323</v>
      </c>
      <c r="J505" s="23">
        <f t="shared" si="360"/>
        <v>-21168.355245922692</v>
      </c>
      <c r="K505" s="23">
        <f t="shared" si="360"/>
        <v>-12371.882131868973</v>
      </c>
      <c r="L505" s="23">
        <f t="shared" si="360"/>
        <v>13962.227538723033</v>
      </c>
      <c r="M505" s="23">
        <f t="shared" si="360"/>
        <v>86408.675216776319</v>
      </c>
      <c r="N505" s="23">
        <f t="shared" si="360"/>
        <v>155778.72569182236</v>
      </c>
      <c r="O505" s="23">
        <f t="shared" si="360"/>
        <v>90781.849447628018</v>
      </c>
      <c r="P505" s="23">
        <f t="shared" si="360"/>
        <v>17063.139227419626</v>
      </c>
      <c r="Q505" s="23">
        <f t="shared" si="360"/>
        <v>45752.603688938543</v>
      </c>
      <c r="R505" s="23">
        <f t="shared" si="360"/>
        <v>69550.132334400434</v>
      </c>
      <c r="S505" s="23">
        <f t="shared" si="360"/>
        <v>157403.50524099357</v>
      </c>
      <c r="T505" s="23">
        <f t="shared" si="360"/>
        <v>194745.58908730932</v>
      </c>
      <c r="U505" s="23">
        <f t="shared" si="360"/>
        <v>192740.41955930134</v>
      </c>
      <c r="V505" s="23">
        <f t="shared" si="360"/>
        <v>119379.70728509035</v>
      </c>
      <c r="W505" s="23">
        <f t="shared" si="360"/>
        <v>32024.979782961775</v>
      </c>
      <c r="X505" s="23">
        <f t="shared" si="360"/>
        <v>54243.015539673623</v>
      </c>
      <c r="Y505" s="23">
        <f t="shared" si="360"/>
        <v>70653.578799679875</v>
      </c>
      <c r="Z505" s="23">
        <f t="shared" si="360"/>
        <v>123958.43414790509</v>
      </c>
      <c r="AA505" s="23">
        <f t="shared" si="360"/>
        <v>193012.33985161968</v>
      </c>
      <c r="AB505" s="23">
        <f t="shared" si="360"/>
        <v>145488.04915460665</v>
      </c>
      <c r="AC505" s="23">
        <f t="shared" si="360"/>
        <v>138805.31042206008</v>
      </c>
      <c r="AD505" s="23">
        <f t="shared" si="360"/>
        <v>127388.00812283205</v>
      </c>
      <c r="AE505" s="23">
        <f t="shared" si="360"/>
        <v>123765.3101334474</v>
      </c>
      <c r="AF505" s="23">
        <f t="shared" si="360"/>
        <v>148722.79066062625</v>
      </c>
      <c r="AG505" s="23">
        <f t="shared" si="360"/>
        <v>144639.37893920485</v>
      </c>
      <c r="AH505" s="23">
        <f t="shared" si="360"/>
        <v>-9808.3810000000012</v>
      </c>
      <c r="AI505" s="23">
        <f t="shared" si="360"/>
        <v>-2412.9150000000009</v>
      </c>
      <c r="AJ505" s="23">
        <f t="shared" si="360"/>
        <v>2.2863170015625656E-3</v>
      </c>
      <c r="AK505" s="23">
        <f t="shared" si="360"/>
        <v>2.2863170015625656E-3</v>
      </c>
      <c r="AL505" s="23">
        <f t="shared" si="360"/>
        <v>2.2863170015625656E-3</v>
      </c>
      <c r="AM505" s="23">
        <f t="shared" si="360"/>
        <v>2.2863170015625656E-3</v>
      </c>
      <c r="AN505" s="23">
        <f t="shared" si="360"/>
        <v>2.2863170015625656E-3</v>
      </c>
      <c r="AO505" s="23">
        <f t="shared" si="360"/>
        <v>2.2863170015625656E-3</v>
      </c>
      <c r="AP505" s="23">
        <f t="shared" si="360"/>
        <v>2.2863170015625656E-3</v>
      </c>
      <c r="AQ505" s="23">
        <f t="shared" si="360"/>
        <v>2.2863170015625656E-3</v>
      </c>
      <c r="AR505" s="23">
        <f t="shared" si="360"/>
        <v>2.2863170015625656E-3</v>
      </c>
      <c r="AS505" s="23">
        <f t="shared" si="360"/>
        <v>2.2863169997435762E-3</v>
      </c>
      <c r="AT505" s="23">
        <f t="shared" si="360"/>
        <v>2.2863169997435762E-3</v>
      </c>
      <c r="AU505" s="23">
        <f t="shared" si="360"/>
        <v>2.2863169997435762E-3</v>
      </c>
      <c r="AV505" s="23">
        <f t="shared" si="360"/>
        <v>2.2863169997435762E-3</v>
      </c>
      <c r="AW505" s="23">
        <f t="shared" si="360"/>
        <v>2.2863170001983235E-3</v>
      </c>
      <c r="AX505" s="23">
        <f t="shared" si="360"/>
        <v>2.2863170001983235E-3</v>
      </c>
      <c r="AY505" s="23">
        <f t="shared" si="360"/>
        <v>2.2863169999993715E-3</v>
      </c>
      <c r="AZ505" s="23">
        <f t="shared" si="360"/>
        <v>2.2863170000000004E-3</v>
      </c>
      <c r="BA505" s="23">
        <f t="shared" si="360"/>
        <v>0</v>
      </c>
      <c r="BB505" s="23">
        <f t="shared" si="360"/>
        <v>0</v>
      </c>
      <c r="BC505" s="23">
        <f t="shared" si="360"/>
        <v>0</v>
      </c>
      <c r="BD505" s="23">
        <f t="shared" si="360"/>
        <v>0</v>
      </c>
      <c r="BE505" s="23">
        <f t="shared" si="360"/>
        <v>0</v>
      </c>
      <c r="BF505" s="23">
        <f t="shared" si="360"/>
        <v>0</v>
      </c>
      <c r="BG505" s="23">
        <f t="shared" si="360"/>
        <v>0</v>
      </c>
      <c r="BH505" s="23">
        <f t="shared" si="360"/>
        <v>0</v>
      </c>
      <c r="BI505" s="23">
        <f t="shared" si="360"/>
        <v>0</v>
      </c>
      <c r="BJ505" s="23">
        <f t="shared" si="360"/>
        <v>0</v>
      </c>
      <c r="BK505" s="23">
        <f t="shared" si="360"/>
        <v>0</v>
      </c>
      <c r="BL505" s="23">
        <f t="shared" si="360"/>
        <v>0</v>
      </c>
      <c r="BM505" s="23">
        <f t="shared" si="360"/>
        <v>0</v>
      </c>
      <c r="BN505" s="23">
        <f t="shared" si="360"/>
        <v>0</v>
      </c>
      <c r="BO505" s="23">
        <f t="shared" si="360"/>
        <v>0</v>
      </c>
      <c r="BP505" s="23">
        <f t="shared" si="360"/>
        <v>0</v>
      </c>
      <c r="BQ505" s="23">
        <f t="shared" ref="BQ505:BS505" si="361">BQ484-BQ$480</f>
        <v>0</v>
      </c>
      <c r="BR505" s="23">
        <f t="shared" si="361"/>
        <v>0</v>
      </c>
      <c r="BS505" s="23">
        <f t="shared" si="361"/>
        <v>0</v>
      </c>
    </row>
    <row r="506" spans="2:71" x14ac:dyDescent="0.3">
      <c r="B506" s="24" t="str">
        <f t="shared" si="333"/>
        <v>Retire TY GR CR and GH2</v>
      </c>
      <c r="C506" s="23">
        <f>C485-C$480</f>
        <v>1205.5554725452457</v>
      </c>
      <c r="D506" s="23">
        <f t="shared" si="355"/>
        <v>-11.466680000070482</v>
      </c>
      <c r="E506" s="23">
        <f t="shared" ref="E506:BP506" si="362">E485-E$480</f>
        <v>-3645.0084199446719</v>
      </c>
      <c r="F506" s="23">
        <f t="shared" si="362"/>
        <v>-2391.8894321245607</v>
      </c>
      <c r="G506" s="23">
        <f t="shared" si="362"/>
        <v>23591.889545606449</v>
      </c>
      <c r="H506" s="23">
        <f t="shared" si="362"/>
        <v>44336.536480680108</v>
      </c>
      <c r="I506" s="23">
        <f t="shared" si="362"/>
        <v>94846.218095776625</v>
      </c>
      <c r="J506" s="23">
        <f t="shared" si="362"/>
        <v>14673.780395914335</v>
      </c>
      <c r="K506" s="23">
        <f t="shared" si="362"/>
        <v>30996.299327799585</v>
      </c>
      <c r="L506" s="23">
        <f t="shared" si="362"/>
        <v>95201.993568541482</v>
      </c>
      <c r="M506" s="23">
        <f t="shared" si="362"/>
        <v>177048.33294619434</v>
      </c>
      <c r="N506" s="23">
        <f t="shared" si="362"/>
        <v>162359.64675757661</v>
      </c>
      <c r="O506" s="23">
        <f t="shared" si="362"/>
        <v>106132.57719937805</v>
      </c>
      <c r="P506" s="23">
        <f t="shared" si="362"/>
        <v>48512.401994657237</v>
      </c>
      <c r="Q506" s="23">
        <f t="shared" si="362"/>
        <v>78826.11072547175</v>
      </c>
      <c r="R506" s="23">
        <f t="shared" si="362"/>
        <v>105815.6281319065</v>
      </c>
      <c r="S506" s="23">
        <f t="shared" si="362"/>
        <v>177227.75054421928</v>
      </c>
      <c r="T506" s="23">
        <f t="shared" si="362"/>
        <v>258768.91977893189</v>
      </c>
      <c r="U506" s="23">
        <f t="shared" si="362"/>
        <v>220463.4406275833</v>
      </c>
      <c r="V506" s="23">
        <f t="shared" si="362"/>
        <v>153176.20896115573</v>
      </c>
      <c r="W506" s="23">
        <f t="shared" si="362"/>
        <v>53422.796308455989</v>
      </c>
      <c r="X506" s="23">
        <f t="shared" si="362"/>
        <v>103050.94290270936</v>
      </c>
      <c r="Y506" s="23">
        <f t="shared" si="362"/>
        <v>155981.82430937933</v>
      </c>
      <c r="Z506" s="23">
        <f t="shared" si="362"/>
        <v>224124.60207979428</v>
      </c>
      <c r="AA506" s="23">
        <f t="shared" si="362"/>
        <v>238679.68113346538</v>
      </c>
      <c r="AB506" s="23">
        <f t="shared" si="362"/>
        <v>228575.45655917563</v>
      </c>
      <c r="AC506" s="23">
        <f t="shared" si="362"/>
        <v>192198.57332623797</v>
      </c>
      <c r="AD506" s="23">
        <f t="shared" si="362"/>
        <v>173942.39257502835</v>
      </c>
      <c r="AE506" s="23">
        <f t="shared" si="362"/>
        <v>172062.42971375445</v>
      </c>
      <c r="AF506" s="23">
        <f t="shared" si="362"/>
        <v>172902.43189968262</v>
      </c>
      <c r="AG506" s="23">
        <f t="shared" si="362"/>
        <v>148142.71295375889</v>
      </c>
      <c r="AH506" s="23">
        <f t="shared" si="362"/>
        <v>-7750.0126000000018</v>
      </c>
      <c r="AI506" s="23">
        <f t="shared" si="362"/>
        <v>-7512.2496000000028</v>
      </c>
      <c r="AJ506" s="23">
        <f t="shared" si="362"/>
        <v>-7274.4874999999993</v>
      </c>
      <c r="AK506" s="23">
        <f t="shared" si="362"/>
        <v>-7036.7243999999992</v>
      </c>
      <c r="AL506" s="23">
        <f t="shared" si="362"/>
        <v>-6798.9622999999992</v>
      </c>
      <c r="AM506" s="23">
        <f t="shared" si="362"/>
        <v>-6561.2001999999993</v>
      </c>
      <c r="AN506" s="23">
        <f t="shared" si="362"/>
        <v>-6323.4370999999992</v>
      </c>
      <c r="AO506" s="23">
        <f t="shared" si="362"/>
        <v>-6085.6761000000006</v>
      </c>
      <c r="AP506" s="23">
        <f t="shared" si="362"/>
        <v>-5847.9130000000005</v>
      </c>
      <c r="AQ506" s="23">
        <f t="shared" si="362"/>
        <v>-5610.1499000000003</v>
      </c>
      <c r="AR506" s="23">
        <f t="shared" si="362"/>
        <v>-5372.3868000000002</v>
      </c>
      <c r="AS506" s="23">
        <f t="shared" si="362"/>
        <v>-5134.6228000000001</v>
      </c>
      <c r="AT506" s="23">
        <f t="shared" si="362"/>
        <v>-4896.8607000000002</v>
      </c>
      <c r="AU506" s="23">
        <f t="shared" si="362"/>
        <v>-4659.0965999999999</v>
      </c>
      <c r="AV506" s="23">
        <f t="shared" si="362"/>
        <v>-4421.3335000000006</v>
      </c>
      <c r="AW506" s="23">
        <f t="shared" si="362"/>
        <v>-3999.66901351962</v>
      </c>
      <c r="AX506" s="23">
        <f t="shared" si="362"/>
        <v>-3488.9830135196203</v>
      </c>
      <c r="AY506" s="23">
        <f t="shared" si="362"/>
        <v>-253.39981351962001</v>
      </c>
      <c r="AZ506" s="23">
        <f t="shared" si="362"/>
        <v>4.247413800000004E-4</v>
      </c>
      <c r="BA506" s="23">
        <f t="shared" si="362"/>
        <v>0</v>
      </c>
      <c r="BB506" s="23">
        <f t="shared" si="362"/>
        <v>0</v>
      </c>
      <c r="BC506" s="23">
        <f t="shared" si="362"/>
        <v>0</v>
      </c>
      <c r="BD506" s="23">
        <f t="shared" si="362"/>
        <v>0</v>
      </c>
      <c r="BE506" s="23">
        <f t="shared" si="362"/>
        <v>0</v>
      </c>
      <c r="BF506" s="23">
        <f t="shared" si="362"/>
        <v>0</v>
      </c>
      <c r="BG506" s="23">
        <f t="shared" si="362"/>
        <v>0</v>
      </c>
      <c r="BH506" s="23">
        <f t="shared" si="362"/>
        <v>0</v>
      </c>
      <c r="BI506" s="23">
        <f t="shared" si="362"/>
        <v>0</v>
      </c>
      <c r="BJ506" s="23">
        <f t="shared" si="362"/>
        <v>0</v>
      </c>
      <c r="BK506" s="23">
        <f t="shared" si="362"/>
        <v>0</v>
      </c>
      <c r="BL506" s="23">
        <f t="shared" si="362"/>
        <v>0</v>
      </c>
      <c r="BM506" s="23">
        <f t="shared" si="362"/>
        <v>0</v>
      </c>
      <c r="BN506" s="23">
        <f t="shared" si="362"/>
        <v>0</v>
      </c>
      <c r="BO506" s="23">
        <f t="shared" si="362"/>
        <v>0</v>
      </c>
      <c r="BP506" s="23">
        <f t="shared" si="362"/>
        <v>0</v>
      </c>
      <c r="BQ506" s="23">
        <f t="shared" ref="BQ506:BS506" si="363">BQ485-BQ$480</f>
        <v>0</v>
      </c>
      <c r="BR506" s="23">
        <f t="shared" si="363"/>
        <v>0</v>
      </c>
      <c r="BS506" s="23">
        <f t="shared" si="363"/>
        <v>0</v>
      </c>
    </row>
    <row r="507" spans="2:71" x14ac:dyDescent="0.3">
      <c r="B507" s="24" t="str">
        <f t="shared" si="333"/>
        <v>Retire TY GR CR and MC1-2</v>
      </c>
      <c r="C507" s="23">
        <f t="shared" si="355"/>
        <v>1081.37315494207</v>
      </c>
      <c r="D507" s="23">
        <f t="shared" si="355"/>
        <v>0</v>
      </c>
      <c r="E507" s="23">
        <f t="shared" ref="E507:BP507" si="364">E486-E$480</f>
        <v>-7206.3950000000186</v>
      </c>
      <c r="F507" s="23">
        <f t="shared" si="364"/>
        <v>-17443.803480000002</v>
      </c>
      <c r="G507" s="23">
        <f t="shared" si="364"/>
        <v>-1698.5494347824715</v>
      </c>
      <c r="H507" s="23">
        <f t="shared" si="364"/>
        <v>-22390.887781059835</v>
      </c>
      <c r="I507" s="23">
        <f t="shared" si="364"/>
        <v>66857.114002916031</v>
      </c>
      <c r="J507" s="23">
        <f t="shared" si="364"/>
        <v>-32142.731006901246</v>
      </c>
      <c r="K507" s="23">
        <f t="shared" si="364"/>
        <v>30229.769243333954</v>
      </c>
      <c r="L507" s="23">
        <f t="shared" si="364"/>
        <v>123672.77161900979</v>
      </c>
      <c r="M507" s="23">
        <f t="shared" si="364"/>
        <v>111061.26910313591</v>
      </c>
      <c r="N507" s="23">
        <f t="shared" si="364"/>
        <v>110263.6625683317</v>
      </c>
      <c r="O507" s="23">
        <f t="shared" si="364"/>
        <v>70780.084646398202</v>
      </c>
      <c r="P507" s="23">
        <f t="shared" si="364"/>
        <v>32980.379221508279</v>
      </c>
      <c r="Q507" s="23">
        <f t="shared" si="364"/>
        <v>107563.24720746186</v>
      </c>
      <c r="R507" s="23">
        <f t="shared" si="364"/>
        <v>188625.22956046276</v>
      </c>
      <c r="S507" s="23">
        <f t="shared" si="364"/>
        <v>212628.78166038403</v>
      </c>
      <c r="T507" s="23">
        <f t="shared" si="364"/>
        <v>166795.6022392544</v>
      </c>
      <c r="U507" s="23">
        <f t="shared" si="364"/>
        <v>175975.46881237207</v>
      </c>
      <c r="V507" s="23">
        <f t="shared" si="364"/>
        <v>181748.98478599032</v>
      </c>
      <c r="W507" s="23">
        <f t="shared" si="364"/>
        <v>179135.80417154869</v>
      </c>
      <c r="X507" s="23">
        <f t="shared" si="364"/>
        <v>180722.52318458492</v>
      </c>
      <c r="Y507" s="23">
        <f t="shared" si="364"/>
        <v>181531.7476610248</v>
      </c>
      <c r="Z507" s="23">
        <f t="shared" si="364"/>
        <v>192153.07579903305</v>
      </c>
      <c r="AA507" s="23">
        <f t="shared" si="364"/>
        <v>184368.0972627392</v>
      </c>
      <c r="AB507" s="23">
        <f t="shared" si="364"/>
        <v>184271.3990882053</v>
      </c>
      <c r="AC507" s="23">
        <f t="shared" si="364"/>
        <v>195941.61433754582</v>
      </c>
      <c r="AD507" s="23">
        <f t="shared" si="364"/>
        <v>208699.09255462699</v>
      </c>
      <c r="AE507" s="23">
        <f t="shared" si="364"/>
        <v>212423.36789234076</v>
      </c>
      <c r="AF507" s="23">
        <f t="shared" si="364"/>
        <v>215674.64947862877</v>
      </c>
      <c r="AG507" s="23">
        <f t="shared" si="364"/>
        <v>224704.50813652948</v>
      </c>
      <c r="AH507" s="23">
        <f t="shared" si="364"/>
        <v>2.1484922181116417E-3</v>
      </c>
      <c r="AI507" s="23">
        <f t="shared" si="364"/>
        <v>2.1484922181116417E-3</v>
      </c>
      <c r="AJ507" s="23">
        <f t="shared" si="364"/>
        <v>2.1484922181116417E-3</v>
      </c>
      <c r="AK507" s="23">
        <f t="shared" si="364"/>
        <v>2.1484922181116417E-3</v>
      </c>
      <c r="AL507" s="23">
        <f t="shared" si="364"/>
        <v>2.1484922217496205E-3</v>
      </c>
      <c r="AM507" s="23">
        <f t="shared" si="364"/>
        <v>2.1484922217496205E-3</v>
      </c>
      <c r="AN507" s="23">
        <f t="shared" si="364"/>
        <v>2.1484922217496205E-3</v>
      </c>
      <c r="AO507" s="23">
        <f t="shared" si="364"/>
        <v>2.1484922217496205E-3</v>
      </c>
      <c r="AP507" s="23">
        <f t="shared" si="364"/>
        <v>2.1484922217496205E-3</v>
      </c>
      <c r="AQ507" s="23">
        <f t="shared" si="364"/>
        <v>2.1484922217496205E-3</v>
      </c>
      <c r="AR507" s="23">
        <f t="shared" si="364"/>
        <v>2.1484922217496205E-3</v>
      </c>
      <c r="AS507" s="23">
        <f t="shared" si="364"/>
        <v>2.1484922199306311E-3</v>
      </c>
      <c r="AT507" s="23">
        <f t="shared" si="364"/>
        <v>2.1484922199306311E-3</v>
      </c>
      <c r="AU507" s="23">
        <f t="shared" si="364"/>
        <v>2.1484922199306311E-3</v>
      </c>
      <c r="AV507" s="23">
        <f t="shared" si="364"/>
        <v>2.1484922199306311E-3</v>
      </c>
      <c r="AW507" s="23">
        <f t="shared" si="364"/>
        <v>2.1484922199306311E-3</v>
      </c>
      <c r="AX507" s="23">
        <f t="shared" si="364"/>
        <v>2.1484922199306311E-3</v>
      </c>
      <c r="AY507" s="23">
        <f t="shared" si="364"/>
        <v>2.1484922200158962E-3</v>
      </c>
      <c r="AZ507" s="23">
        <f t="shared" si="364"/>
        <v>2.1484922199999984E-3</v>
      </c>
      <c r="BA507" s="23">
        <f t="shared" si="364"/>
        <v>0</v>
      </c>
      <c r="BB507" s="23">
        <f t="shared" si="364"/>
        <v>0</v>
      </c>
      <c r="BC507" s="23">
        <f t="shared" si="364"/>
        <v>0</v>
      </c>
      <c r="BD507" s="23">
        <f t="shared" si="364"/>
        <v>0</v>
      </c>
      <c r="BE507" s="23">
        <f t="shared" si="364"/>
        <v>0</v>
      </c>
      <c r="BF507" s="23">
        <f t="shared" si="364"/>
        <v>0</v>
      </c>
      <c r="BG507" s="23">
        <f t="shared" si="364"/>
        <v>0</v>
      </c>
      <c r="BH507" s="23">
        <f t="shared" si="364"/>
        <v>0</v>
      </c>
      <c r="BI507" s="23">
        <f t="shared" si="364"/>
        <v>0</v>
      </c>
      <c r="BJ507" s="23">
        <f t="shared" si="364"/>
        <v>0</v>
      </c>
      <c r="BK507" s="23">
        <f t="shared" si="364"/>
        <v>0</v>
      </c>
      <c r="BL507" s="23">
        <f t="shared" si="364"/>
        <v>0</v>
      </c>
      <c r="BM507" s="23">
        <f t="shared" si="364"/>
        <v>0</v>
      </c>
      <c r="BN507" s="23">
        <f t="shared" si="364"/>
        <v>0</v>
      </c>
      <c r="BO507" s="23">
        <f t="shared" si="364"/>
        <v>0</v>
      </c>
      <c r="BP507" s="23">
        <f t="shared" si="364"/>
        <v>0</v>
      </c>
      <c r="BQ507" s="23">
        <f t="shared" ref="BQ507:BS507" si="365">BQ486-BQ$480</f>
        <v>0</v>
      </c>
      <c r="BR507" s="23">
        <f t="shared" si="365"/>
        <v>0</v>
      </c>
      <c r="BS507" s="23">
        <f t="shared" si="365"/>
        <v>0</v>
      </c>
    </row>
    <row r="508" spans="2:71" x14ac:dyDescent="0.3">
      <c r="B508" s="24" t="str">
        <f t="shared" si="333"/>
        <v>Retire TY GR CR and BR1-2</v>
      </c>
      <c r="C508" s="23">
        <f t="shared" ref="C508:BN508" si="366">C487-C$480</f>
        <v>356.79527739046171</v>
      </c>
      <c r="D508" s="23">
        <f t="shared" si="366"/>
        <v>-489.42680000001565</v>
      </c>
      <c r="E508" s="23">
        <f t="shared" si="366"/>
        <v>-6506.0430000000633</v>
      </c>
      <c r="F508" s="23">
        <f t="shared" si="366"/>
        <v>-9542.030199999921</v>
      </c>
      <c r="G508" s="23">
        <f t="shared" si="366"/>
        <v>991.27375583932735</v>
      </c>
      <c r="H508" s="23">
        <f t="shared" si="366"/>
        <v>23389.525749634486</v>
      </c>
      <c r="I508" s="23">
        <f t="shared" si="366"/>
        <v>9299.8647308694199</v>
      </c>
      <c r="J508" s="23">
        <f t="shared" si="366"/>
        <v>-56723.936763473321</v>
      </c>
      <c r="K508" s="23">
        <f t="shared" si="366"/>
        <v>-19131.236725453753</v>
      </c>
      <c r="L508" s="23">
        <f t="shared" si="366"/>
        <v>53294.129795723129</v>
      </c>
      <c r="M508" s="23">
        <f t="shared" si="366"/>
        <v>43268.888790992554</v>
      </c>
      <c r="N508" s="23">
        <f t="shared" si="366"/>
        <v>33884.127086197492</v>
      </c>
      <c r="O508" s="23">
        <f t="shared" si="366"/>
        <v>-1100.2383705833927</v>
      </c>
      <c r="P508" s="23">
        <f t="shared" si="366"/>
        <v>-4105.0613704430871</v>
      </c>
      <c r="Q508" s="23">
        <f t="shared" si="366"/>
        <v>83800.274253525771</v>
      </c>
      <c r="R508" s="23">
        <f t="shared" si="366"/>
        <v>77044.654566921759</v>
      </c>
      <c r="S508" s="23">
        <f t="shared" si="366"/>
        <v>76110.718106882647</v>
      </c>
      <c r="T508" s="23">
        <f t="shared" si="366"/>
        <v>72126.494140510913</v>
      </c>
      <c r="U508" s="23">
        <f t="shared" si="366"/>
        <v>68936.783251678105</v>
      </c>
      <c r="V508" s="23">
        <f t="shared" si="366"/>
        <v>67673.57689820556</v>
      </c>
      <c r="W508" s="23">
        <f t="shared" si="366"/>
        <v>56380.374383818824</v>
      </c>
      <c r="X508" s="23">
        <f t="shared" si="366"/>
        <v>73417.672290632501</v>
      </c>
      <c r="Y508" s="23">
        <f t="shared" si="366"/>
        <v>76918.574479168747</v>
      </c>
      <c r="Z508" s="23">
        <f t="shared" si="366"/>
        <v>79946.724891331512</v>
      </c>
      <c r="AA508" s="23">
        <f t="shared" si="366"/>
        <v>72404.329930876847</v>
      </c>
      <c r="AB508" s="23">
        <f t="shared" si="366"/>
        <v>62465.980732611846</v>
      </c>
      <c r="AC508" s="23">
        <f t="shared" si="366"/>
        <v>50308.459285981022</v>
      </c>
      <c r="AD508" s="23">
        <f t="shared" si="366"/>
        <v>71322.963686489966</v>
      </c>
      <c r="AE508" s="23">
        <f t="shared" si="366"/>
        <v>52121.093621676322</v>
      </c>
      <c r="AF508" s="23">
        <f t="shared" si="366"/>
        <v>82372.629598437343</v>
      </c>
      <c r="AG508" s="23">
        <f t="shared" si="366"/>
        <v>67775.743850144092</v>
      </c>
      <c r="AH508" s="23">
        <f t="shared" si="366"/>
        <v>-9477.2405999999974</v>
      </c>
      <c r="AI508" s="23">
        <f t="shared" si="366"/>
        <v>-9055.4972999999954</v>
      </c>
      <c r="AJ508" s="23">
        <f t="shared" si="366"/>
        <v>-8633.7550000000047</v>
      </c>
      <c r="AK508" s="23">
        <f t="shared" si="366"/>
        <v>-8212.0126999999993</v>
      </c>
      <c r="AL508" s="23">
        <f t="shared" si="366"/>
        <v>-7790.2704000000012</v>
      </c>
      <c r="AM508" s="23">
        <f t="shared" si="366"/>
        <v>-7368.5280999999995</v>
      </c>
      <c r="AN508" s="23">
        <f t="shared" si="366"/>
        <v>-4635.7749900000017</v>
      </c>
      <c r="AO508" s="23">
        <f t="shared" si="366"/>
        <v>-1384.1668045580009</v>
      </c>
      <c r="AP508" s="23">
        <f t="shared" si="366"/>
        <v>-1.8110653581970837E-3</v>
      </c>
      <c r="AQ508" s="23">
        <f t="shared" si="366"/>
        <v>-1.8110653581970837E-3</v>
      </c>
      <c r="AR508" s="23">
        <f t="shared" si="366"/>
        <v>-1.8110653581970837E-3</v>
      </c>
      <c r="AS508" s="23">
        <f t="shared" si="366"/>
        <v>-1.8110653600160731E-3</v>
      </c>
      <c r="AT508" s="23">
        <f t="shared" si="366"/>
        <v>-1.8110653600160731E-3</v>
      </c>
      <c r="AU508" s="23">
        <f t="shared" si="366"/>
        <v>-1.8110653600160731E-3</v>
      </c>
      <c r="AV508" s="23">
        <f t="shared" si="366"/>
        <v>-1.8110653600160731E-3</v>
      </c>
      <c r="AW508" s="23">
        <f t="shared" si="366"/>
        <v>-1.8110653600160731E-3</v>
      </c>
      <c r="AX508" s="23">
        <f t="shared" si="366"/>
        <v>-1.8110653600160731E-3</v>
      </c>
      <c r="AY508" s="23">
        <f t="shared" si="366"/>
        <v>-1.8110653600160731E-3</v>
      </c>
      <c r="AZ508" s="23">
        <f t="shared" si="366"/>
        <v>-1.81106536E-3</v>
      </c>
      <c r="BA508" s="23">
        <f t="shared" si="366"/>
        <v>0</v>
      </c>
      <c r="BB508" s="23">
        <f t="shared" si="366"/>
        <v>0</v>
      </c>
      <c r="BC508" s="23">
        <f t="shared" si="366"/>
        <v>0</v>
      </c>
      <c r="BD508" s="23">
        <f t="shared" si="366"/>
        <v>0</v>
      </c>
      <c r="BE508" s="23">
        <f t="shared" si="366"/>
        <v>0</v>
      </c>
      <c r="BF508" s="23">
        <f t="shared" si="366"/>
        <v>0</v>
      </c>
      <c r="BG508" s="23">
        <f t="shared" si="366"/>
        <v>0</v>
      </c>
      <c r="BH508" s="23">
        <f t="shared" si="366"/>
        <v>0</v>
      </c>
      <c r="BI508" s="23">
        <f t="shared" si="366"/>
        <v>0</v>
      </c>
      <c r="BJ508" s="23">
        <f t="shared" si="366"/>
        <v>0</v>
      </c>
      <c r="BK508" s="23">
        <f t="shared" si="366"/>
        <v>0</v>
      </c>
      <c r="BL508" s="23">
        <f t="shared" si="366"/>
        <v>0</v>
      </c>
      <c r="BM508" s="23">
        <f t="shared" si="366"/>
        <v>0</v>
      </c>
      <c r="BN508" s="23">
        <f t="shared" si="366"/>
        <v>0</v>
      </c>
      <c r="BO508" s="23">
        <f t="shared" ref="BO508:BS508" si="367">BO487-BO$480</f>
        <v>0</v>
      </c>
      <c r="BP508" s="23">
        <f t="shared" si="367"/>
        <v>0</v>
      </c>
      <c r="BQ508" s="23">
        <f t="shared" si="367"/>
        <v>0</v>
      </c>
      <c r="BR508" s="23">
        <f t="shared" si="367"/>
        <v>0</v>
      </c>
      <c r="BS508" s="23">
        <f t="shared" si="367"/>
        <v>0</v>
      </c>
    </row>
    <row r="509" spans="2:71" x14ac:dyDescent="0.3">
      <c r="B509" s="24" t="str">
        <f t="shared" si="333"/>
        <v>Retire TY GR CR BR1-2 and MC1-2</v>
      </c>
      <c r="C509" s="23">
        <f t="shared" ref="C509:BN509" si="368">C488-C$480</f>
        <v>1541.6212584207387</v>
      </c>
      <c r="D509" s="23">
        <f t="shared" si="368"/>
        <v>-489.42680000001565</v>
      </c>
      <c r="E509" s="23">
        <f t="shared" si="368"/>
        <v>-13712.438000000082</v>
      </c>
      <c r="F509" s="23">
        <f t="shared" si="368"/>
        <v>-33048.833679999923</v>
      </c>
      <c r="G509" s="23">
        <f t="shared" si="368"/>
        <v>-34566.275678943377</v>
      </c>
      <c r="H509" s="23">
        <f t="shared" si="368"/>
        <v>-59047.362031425349</v>
      </c>
      <c r="I509" s="23">
        <f t="shared" si="368"/>
        <v>163314.97873378592</v>
      </c>
      <c r="J509" s="23">
        <f t="shared" si="368"/>
        <v>33680.332229625899</v>
      </c>
      <c r="K509" s="23">
        <f t="shared" si="368"/>
        <v>117802.53251788113</v>
      </c>
      <c r="L509" s="23">
        <f t="shared" si="368"/>
        <v>127500.90141473338</v>
      </c>
      <c r="M509" s="23">
        <f t="shared" si="368"/>
        <v>103940.157894128</v>
      </c>
      <c r="N509" s="23">
        <f t="shared" si="368"/>
        <v>118374.78965452919</v>
      </c>
      <c r="O509" s="23">
        <f t="shared" si="368"/>
        <v>101798.84627581527</v>
      </c>
      <c r="P509" s="23">
        <f t="shared" si="368"/>
        <v>122760.31785106519</v>
      </c>
      <c r="Q509" s="23">
        <f t="shared" si="368"/>
        <v>246593.52146098856</v>
      </c>
      <c r="R509" s="23">
        <f t="shared" si="368"/>
        <v>237121.88412738452</v>
      </c>
      <c r="S509" s="23">
        <f t="shared" si="368"/>
        <v>242655.49976726808</v>
      </c>
      <c r="T509" s="23">
        <f t="shared" si="368"/>
        <v>230273.09637976531</v>
      </c>
      <c r="U509" s="23">
        <f t="shared" si="368"/>
        <v>238531.25206405064</v>
      </c>
      <c r="V509" s="23">
        <f t="shared" si="368"/>
        <v>247241.56168419588</v>
      </c>
      <c r="W509" s="23">
        <f t="shared" si="368"/>
        <v>241767.17855536845</v>
      </c>
      <c r="X509" s="23">
        <f t="shared" si="368"/>
        <v>246595.19547521789</v>
      </c>
      <c r="Y509" s="23">
        <f t="shared" si="368"/>
        <v>245629.32214019448</v>
      </c>
      <c r="Z509" s="23">
        <f t="shared" si="368"/>
        <v>259894.80069036456</v>
      </c>
      <c r="AA509" s="23">
        <f t="shared" si="368"/>
        <v>249199.42719361605</v>
      </c>
      <c r="AB509" s="23">
        <f t="shared" si="368"/>
        <v>241934.37982081715</v>
      </c>
      <c r="AC509" s="23">
        <f t="shared" si="368"/>
        <v>245718.07362352638</v>
      </c>
      <c r="AD509" s="23">
        <f t="shared" si="368"/>
        <v>283603.05624111695</v>
      </c>
      <c r="AE509" s="23">
        <f t="shared" si="368"/>
        <v>264775.46151401708</v>
      </c>
      <c r="AF509" s="23">
        <f t="shared" si="368"/>
        <v>301779.27907706657</v>
      </c>
      <c r="AG509" s="23">
        <f t="shared" si="368"/>
        <v>294957.25198667217</v>
      </c>
      <c r="AH509" s="23">
        <f t="shared" si="368"/>
        <v>-9477.2384515077792</v>
      </c>
      <c r="AI509" s="23">
        <f t="shared" si="368"/>
        <v>-9055.4951515077773</v>
      </c>
      <c r="AJ509" s="23">
        <f t="shared" si="368"/>
        <v>-8633.7528515077829</v>
      </c>
      <c r="AK509" s="23">
        <f t="shared" si="368"/>
        <v>-8212.0105515077776</v>
      </c>
      <c r="AL509" s="23">
        <f t="shared" si="368"/>
        <v>-7790.2682515077795</v>
      </c>
      <c r="AM509" s="23">
        <f t="shared" si="368"/>
        <v>-7368.5259515077778</v>
      </c>
      <c r="AN509" s="23">
        <f t="shared" si="368"/>
        <v>-4635.77284150778</v>
      </c>
      <c r="AO509" s="23">
        <f t="shared" si="368"/>
        <v>-1384.1646560657791</v>
      </c>
      <c r="AP509" s="23">
        <f t="shared" si="368"/>
        <v>3.3742686355253682E-4</v>
      </c>
      <c r="AQ509" s="23">
        <f t="shared" si="368"/>
        <v>3.3742686355253682E-4</v>
      </c>
      <c r="AR509" s="23">
        <f t="shared" si="368"/>
        <v>3.3742686355253682E-4</v>
      </c>
      <c r="AS509" s="23">
        <f t="shared" si="368"/>
        <v>3.3742685991455801E-4</v>
      </c>
      <c r="AT509" s="23">
        <f t="shared" si="368"/>
        <v>3.3742685991455801E-4</v>
      </c>
      <c r="AU509" s="23">
        <f t="shared" si="368"/>
        <v>3.3742685991455801E-4</v>
      </c>
      <c r="AV509" s="23">
        <f t="shared" si="368"/>
        <v>3.3742685991455801E-4</v>
      </c>
      <c r="AW509" s="23">
        <f t="shared" si="368"/>
        <v>3.3742685991455801E-4</v>
      </c>
      <c r="AX509" s="23">
        <f t="shared" si="368"/>
        <v>3.3742685991455801E-4</v>
      </c>
      <c r="AY509" s="23">
        <f t="shared" si="368"/>
        <v>3.3742685999982314E-4</v>
      </c>
      <c r="AZ509" s="23">
        <f t="shared" si="368"/>
        <v>3.3742685999999921E-4</v>
      </c>
      <c r="BA509" s="23">
        <f t="shared" si="368"/>
        <v>0</v>
      </c>
      <c r="BB509" s="23">
        <f t="shared" si="368"/>
        <v>0</v>
      </c>
      <c r="BC509" s="23">
        <f t="shared" si="368"/>
        <v>0</v>
      </c>
      <c r="BD509" s="23">
        <f t="shared" si="368"/>
        <v>0</v>
      </c>
      <c r="BE509" s="23">
        <f t="shared" si="368"/>
        <v>0</v>
      </c>
      <c r="BF509" s="23">
        <f t="shared" si="368"/>
        <v>0</v>
      </c>
      <c r="BG509" s="23">
        <f t="shared" si="368"/>
        <v>0</v>
      </c>
      <c r="BH509" s="23">
        <f t="shared" si="368"/>
        <v>0</v>
      </c>
      <c r="BI509" s="23">
        <f t="shared" si="368"/>
        <v>0</v>
      </c>
      <c r="BJ509" s="23">
        <f t="shared" si="368"/>
        <v>0</v>
      </c>
      <c r="BK509" s="23">
        <f t="shared" si="368"/>
        <v>0</v>
      </c>
      <c r="BL509" s="23">
        <f t="shared" si="368"/>
        <v>0</v>
      </c>
      <c r="BM509" s="23">
        <f t="shared" si="368"/>
        <v>0</v>
      </c>
      <c r="BN509" s="23">
        <f t="shared" si="368"/>
        <v>0</v>
      </c>
      <c r="BO509" s="23">
        <f t="shared" ref="BO509:BS509" si="369">BO488-BO$480</f>
        <v>0</v>
      </c>
      <c r="BP509" s="23">
        <f t="shared" si="369"/>
        <v>0</v>
      </c>
      <c r="BQ509" s="23">
        <f t="shared" si="369"/>
        <v>0</v>
      </c>
      <c r="BR509" s="23">
        <f t="shared" si="369"/>
        <v>0</v>
      </c>
      <c r="BS509" s="23">
        <f t="shared" si="369"/>
        <v>0</v>
      </c>
    </row>
    <row r="510" spans="2:71" x14ac:dyDescent="0.3">
      <c r="B510" s="24"/>
    </row>
    <row r="511" spans="2:71" x14ac:dyDescent="0.3">
      <c r="B511" s="21" t="str">
        <f>B469&amp;" Cumulative Delta"</f>
        <v>Total Revenue Requirements Cumulative Delta</v>
      </c>
      <c r="C511" s="25"/>
    </row>
    <row r="512" spans="2:71" x14ac:dyDescent="0.3">
      <c r="B512" s="22" t="str">
        <f>B491</f>
        <v>No Retirements</v>
      </c>
    </row>
    <row r="513" spans="2:33" x14ac:dyDescent="0.3">
      <c r="B513" s="24" t="str">
        <f>B492</f>
        <v>Retire TY</v>
      </c>
      <c r="D513" s="23">
        <f>SUM($D492:D492)</f>
        <v>0</v>
      </c>
      <c r="E513" s="23">
        <f>SUM($D492:E492)</f>
        <v>-1322.9529999997467</v>
      </c>
      <c r="F513" s="23">
        <f>SUM($D492:F492)</f>
        <v>-280.5523999996949</v>
      </c>
      <c r="G513" s="23">
        <f>SUM($D492:G492)</f>
        <v>26696.291179754771</v>
      </c>
      <c r="H513" s="23">
        <f>SUM($D492:H492)</f>
        <v>55997.215733742341</v>
      </c>
      <c r="I513" s="23">
        <f>SUM($D492:I492)</f>
        <v>43469.328290096018</v>
      </c>
      <c r="J513" s="23">
        <f>SUM($D492:J492)</f>
        <v>26013.310957348906</v>
      </c>
      <c r="K513" s="23">
        <f>SUM($D492:K492)</f>
        <v>9769.6561110611074</v>
      </c>
      <c r="L513" s="23">
        <f>SUM($D492:L492)</f>
        <v>-4315.6848287424073</v>
      </c>
      <c r="M513" s="23">
        <f>SUM($D492:M492)</f>
        <v>-16539.416247061919</v>
      </c>
      <c r="N513" s="23">
        <f>SUM($D492:N492)</f>
        <v>-24173.699763017707</v>
      </c>
      <c r="O513" s="23">
        <f>SUM($D492:O492)</f>
        <v>-28368.668649383355</v>
      </c>
      <c r="P513" s="23">
        <f>SUM($D492:P492)</f>
        <v>-26717.980644536205</v>
      </c>
      <c r="Q513" s="23">
        <f>SUM($D492:Q492)</f>
        <v>-33804.856676775031</v>
      </c>
      <c r="R513" s="23">
        <f>SUM($D492:R492)</f>
        <v>-44438.313203983475</v>
      </c>
      <c r="S513" s="23">
        <f>SUM($D492:S492)</f>
        <v>-50359.154817028902</v>
      </c>
      <c r="T513" s="23">
        <f>SUM($D492:T492)</f>
        <v>-55578.481972028036</v>
      </c>
      <c r="U513" s="23">
        <f>SUM($D492:U492)</f>
        <v>-43410.704322570004</v>
      </c>
      <c r="V513" s="23">
        <f>SUM($D492:V492)</f>
        <v>-14068.281350343954</v>
      </c>
      <c r="W513" s="23">
        <f>SUM($D492:W492)</f>
        <v>16235.277135993354</v>
      </c>
      <c r="X513" s="23">
        <f>SUM($D492:X492)</f>
        <v>40996.409367506392</v>
      </c>
      <c r="Y513" s="23">
        <f>SUM($D492:Y492)</f>
        <v>55743.500728670973</v>
      </c>
      <c r="Z513" s="23">
        <f>SUM($D492:Z492)</f>
        <v>26609.882974289823</v>
      </c>
      <c r="AA513" s="23">
        <f>SUM($D492:AA492)</f>
        <v>-14696.16746107256</v>
      </c>
      <c r="AB513" s="23">
        <f>SUM($D492:AB492)</f>
        <v>2474.569854194764</v>
      </c>
      <c r="AC513" s="23">
        <f>SUM($D492:AC492)</f>
        <v>20757.258056405932</v>
      </c>
      <c r="AD513" s="23">
        <f>SUM($D492:AD492)</f>
        <v>31574.387810973916</v>
      </c>
      <c r="AE513" s="23">
        <f>SUM($D492:AE492)</f>
        <v>11880.491632493213</v>
      </c>
      <c r="AF513" s="23">
        <f>SUM($D492:AF492)</f>
        <v>-1033.9966588583775</v>
      </c>
      <c r="AG513" s="23">
        <f>SUM($D492:AG492)</f>
        <v>-18162.744357169606</v>
      </c>
    </row>
    <row r="514" spans="2:33" x14ac:dyDescent="0.3">
      <c r="B514" s="24" t="str">
        <f t="shared" ref="B514:B530" si="370">B493</f>
        <v>Retire TY and GR3</v>
      </c>
      <c r="D514" s="23">
        <f>SUM($D493:D493)</f>
        <v>0</v>
      </c>
      <c r="E514" s="23">
        <f>SUM($D493:E493)</f>
        <v>-1322.9530000002123</v>
      </c>
      <c r="F514" s="23">
        <f>SUM($D493:F493)</f>
        <v>-6873.5524000001606</v>
      </c>
      <c r="G514" s="23">
        <f>SUM($D493:G493)</f>
        <v>-26715.708820245462</v>
      </c>
      <c r="H514" s="23">
        <f>SUM($D493:H493)</f>
        <v>-57270.784266257426</v>
      </c>
      <c r="I514" s="23">
        <f>SUM($D493:I493)</f>
        <v>-97631.557568931719</v>
      </c>
      <c r="J514" s="23">
        <f>SUM($D493:J493)</f>
        <v>-131972.04719600896</v>
      </c>
      <c r="K514" s="23">
        <f>SUM($D493:K493)</f>
        <v>-131100.93845892069</v>
      </c>
      <c r="L514" s="23">
        <f>SUM($D493:L493)</f>
        <v>-83700.528742352268</v>
      </c>
      <c r="M514" s="23">
        <f>SUM($D493:M493)</f>
        <v>-39598.843903515721</v>
      </c>
      <c r="N514" s="23">
        <f>SUM($D493:N493)</f>
        <v>-17543.44137727865</v>
      </c>
      <c r="O514" s="23">
        <f>SUM($D493:O493)</f>
        <v>-45768.926260214997</v>
      </c>
      <c r="P514" s="23">
        <f>SUM($D493:P493)</f>
        <v>-93350.598765095929</v>
      </c>
      <c r="Q514" s="23">
        <f>SUM($D493:Q493)</f>
        <v>-61916.472010369645</v>
      </c>
      <c r="R514" s="23">
        <f>SUM($D493:R493)</f>
        <v>-15207.390019778395</v>
      </c>
      <c r="S514" s="23">
        <f>SUM($D493:S493)</f>
        <v>14855.97897157562</v>
      </c>
      <c r="T514" s="23">
        <f>SUM($D493:T493)</f>
        <v>37932.634077702416</v>
      </c>
      <c r="U514" s="23">
        <f>SUM($D493:U493)</f>
        <v>-3309.7723082809243</v>
      </c>
      <c r="V514" s="23">
        <f>SUM($D493:V493)</f>
        <v>-102248.67587709683</v>
      </c>
      <c r="W514" s="23">
        <f>SUM($D493:W493)</f>
        <v>-169417.60164627503</v>
      </c>
      <c r="X514" s="23">
        <f>SUM($D493:X493)</f>
        <v>-164593.16635877616</v>
      </c>
      <c r="Y514" s="23">
        <f>SUM($D493:Y493)</f>
        <v>-88388.08016290958</v>
      </c>
      <c r="Z514" s="23">
        <f>SUM($D493:Z493)</f>
        <v>-11500.14819129114</v>
      </c>
      <c r="AA514" s="23">
        <f>SUM($D493:AA493)</f>
        <v>10803.72694381536</v>
      </c>
      <c r="AB514" s="23">
        <f>SUM($D493:AB493)</f>
        <v>-28022.456365196267</v>
      </c>
      <c r="AC514" s="23">
        <f>SUM($D493:AC493)</f>
        <v>-70553.800862923963</v>
      </c>
      <c r="AD514" s="23">
        <f>SUM($D493:AD493)</f>
        <v>-115185.51265937765</v>
      </c>
      <c r="AE514" s="23">
        <f>SUM($D493:AE493)</f>
        <v>-141811.90308288042</v>
      </c>
      <c r="AF514" s="23">
        <f>SUM($D493:AF493)</f>
        <v>-146795.54147239518</v>
      </c>
      <c r="AG514" s="23">
        <f>SUM($D493:AG493)</f>
        <v>-154553.5398882071</v>
      </c>
    </row>
    <row r="515" spans="2:33" x14ac:dyDescent="0.3">
      <c r="B515" s="24" t="str">
        <f t="shared" si="370"/>
        <v>Retire TY GR3 and BR3</v>
      </c>
      <c r="D515" s="23">
        <f>SUM($D494:D494)</f>
        <v>0</v>
      </c>
      <c r="E515" s="23">
        <f>SUM($D494:E494)</f>
        <v>-203.87740000011399</v>
      </c>
      <c r="F515" s="23">
        <f>SUM($D494:F494)</f>
        <v>-1655.1654000000563</v>
      </c>
      <c r="G515" s="23">
        <f>SUM($D494:G494)</f>
        <v>-299.55649356730282</v>
      </c>
      <c r="H515" s="23">
        <f>SUM($D494:H494)</f>
        <v>-360.62541580596007</v>
      </c>
      <c r="I515" s="23">
        <f>SUM($D494:I494)</f>
        <v>23150.751122485613</v>
      </c>
      <c r="J515" s="23">
        <f>SUM($D494:J494)</f>
        <v>56187.563179544872</v>
      </c>
      <c r="K515" s="23">
        <f>SUM($D494:K494)</f>
        <v>103076.47224798589</v>
      </c>
      <c r="L515" s="23">
        <f>SUM($D494:L494)</f>
        <v>173982.46620739601</v>
      </c>
      <c r="M515" s="23">
        <f>SUM($D494:M494)</f>
        <v>236025.43763054605</v>
      </c>
      <c r="N515" s="23">
        <f>SUM($D494:N494)</f>
        <v>299926.08257828024</v>
      </c>
      <c r="O515" s="23">
        <f>SUM($D494:O494)</f>
        <v>358872.58409272158</v>
      </c>
      <c r="P515" s="23">
        <f>SUM($D494:P494)</f>
        <v>380872.21873729373</v>
      </c>
      <c r="Q515" s="23">
        <f>SUM($D494:Q494)</f>
        <v>400327.91527474741</v>
      </c>
      <c r="R515" s="23">
        <f>SUM($D494:R494)</f>
        <v>502499.54782566312</v>
      </c>
      <c r="S515" s="23">
        <f>SUM($D494:S494)</f>
        <v>602550.60250092321</v>
      </c>
      <c r="T515" s="23">
        <f>SUM($D494:T494)</f>
        <v>702932.01271886867</v>
      </c>
      <c r="U515" s="23">
        <f>SUM($D494:U494)</f>
        <v>801054.96316494863</v>
      </c>
      <c r="V515" s="23">
        <f>SUM($D494:V494)</f>
        <v>891158.66901683644</v>
      </c>
      <c r="W515" s="23">
        <f>SUM($D494:W494)</f>
        <v>959953.92212092015</v>
      </c>
      <c r="X515" s="23">
        <f>SUM($D494:X494)</f>
        <v>1043104.8783428206</v>
      </c>
      <c r="Y515" s="23">
        <f>SUM($D494:Y494)</f>
        <v>1132384.1487493275</v>
      </c>
      <c r="Z515" s="23">
        <f>SUM($D494:Z494)</f>
        <v>1203102.6437490436</v>
      </c>
      <c r="AA515" s="23">
        <f>SUM($D494:AA494)</f>
        <v>1283263.8196407331</v>
      </c>
      <c r="AB515" s="23">
        <f>SUM($D494:AB494)</f>
        <v>1369307.6174119317</v>
      </c>
      <c r="AC515" s="23">
        <f>SUM($D494:AC494)</f>
        <v>1458958.9809352492</v>
      </c>
      <c r="AD515" s="23">
        <f>SUM($D494:AD494)</f>
        <v>1555966.543850736</v>
      </c>
      <c r="AE515" s="23">
        <f>SUM($D494:AE494)</f>
        <v>1656841.658474854</v>
      </c>
      <c r="AF515" s="23">
        <f>SUM($D494:AF494)</f>
        <v>1763134.387433456</v>
      </c>
      <c r="AG515" s="23">
        <f>SUM($D494:AG494)</f>
        <v>1846830.9041579252</v>
      </c>
    </row>
    <row r="516" spans="2:33" x14ac:dyDescent="0.3">
      <c r="B516" s="24" t="str">
        <f t="shared" si="370"/>
        <v>Retire TY GR3 and CR4</v>
      </c>
      <c r="D516" s="23">
        <f>SUM($D495:D495)</f>
        <v>-1321.9313373889308</v>
      </c>
      <c r="E516" s="23">
        <f>SUM($D495:E495)</f>
        <v>-9493.1834022200201</v>
      </c>
      <c r="F516" s="23">
        <f>SUM($D495:F495)</f>
        <v>-32775.001519715413</v>
      </c>
      <c r="G516" s="23">
        <f>SUM($D495:G495)</f>
        <v>-68406.189103108132</v>
      </c>
      <c r="H516" s="23">
        <f>SUM($D495:H495)</f>
        <v>-91779.717191473814</v>
      </c>
      <c r="I516" s="23">
        <f>SUM($D495:I495)</f>
        <v>-108413.74400684168</v>
      </c>
      <c r="J516" s="23">
        <f>SUM($D495:J495)</f>
        <v>-130509.36961959512</v>
      </c>
      <c r="K516" s="23">
        <f>SUM($D495:K495)</f>
        <v>-181987.15140236565</v>
      </c>
      <c r="L516" s="23">
        <f>SUM($D495:L495)</f>
        <v>-261436.24689556402</v>
      </c>
      <c r="M516" s="23">
        <f>SUM($D495:M495)</f>
        <v>-299306.23403754109</v>
      </c>
      <c r="N516" s="23">
        <f>SUM($D495:N495)</f>
        <v>-264463.95337090991</v>
      </c>
      <c r="O516" s="23">
        <f>SUM($D495:O495)</f>
        <v>-252729.63711911556</v>
      </c>
      <c r="P516" s="23">
        <f>SUM($D495:P495)</f>
        <v>-293664.40076765395</v>
      </c>
      <c r="Q516" s="23">
        <f>SUM($D495:Q495)</f>
        <v>-339004.54854425439</v>
      </c>
      <c r="R516" s="23">
        <f>SUM($D495:R495)</f>
        <v>-309413.13083264488</v>
      </c>
      <c r="S516" s="23">
        <f>SUM($D495:S495)</f>
        <v>-219558.53453738545</v>
      </c>
      <c r="T516" s="23">
        <f>SUM($D495:T495)</f>
        <v>-192406.04063586495</v>
      </c>
      <c r="U516" s="23">
        <f>SUM($D495:U495)</f>
        <v>-164027.84310960094</v>
      </c>
      <c r="V516" s="23">
        <f>SUM($D495:V495)</f>
        <v>-146339.52279110183</v>
      </c>
      <c r="W516" s="23">
        <f>SUM($D495:W495)</f>
        <v>-150694.62563855969</v>
      </c>
      <c r="X516" s="23">
        <f>SUM($D495:X495)</f>
        <v>-158000.23893619957</v>
      </c>
      <c r="Y516" s="23">
        <f>SUM($D495:Y495)</f>
        <v>-182453.16430656263</v>
      </c>
      <c r="Z516" s="23">
        <f>SUM($D495:Z495)</f>
        <v>-131784.82758375746</v>
      </c>
      <c r="AA516" s="23">
        <f>SUM($D495:AA495)</f>
        <v>-72737.055821861373</v>
      </c>
      <c r="AB516" s="23">
        <f>SUM($D495:AB495)</f>
        <v>-8623.6416289180052</v>
      </c>
      <c r="AC516" s="23">
        <f>SUM($D495:AC495)</f>
        <v>46592.345363829518</v>
      </c>
      <c r="AD516" s="23">
        <f>SUM($D495:AD495)</f>
        <v>99185.180725170532</v>
      </c>
      <c r="AE516" s="23">
        <f>SUM($D495:AE495)</f>
        <v>137098.67774308589</v>
      </c>
      <c r="AF516" s="23">
        <f>SUM($D495:AF495)</f>
        <v>148106.46986518265</v>
      </c>
      <c r="AG516" s="23">
        <f>SUM($D495:AG495)</f>
        <v>170767.07125552534</v>
      </c>
    </row>
    <row r="517" spans="2:33" x14ac:dyDescent="0.3">
      <c r="B517" s="24" t="str">
        <f t="shared" si="370"/>
        <v>Retire TY GR3 CR4 and CR6</v>
      </c>
      <c r="D517" s="23">
        <f>SUM($D496:D496)</f>
        <v>-2432.4600191828795</v>
      </c>
      <c r="E517" s="23">
        <f>SUM($D496:E496)</f>
        <v>-14183.500216341112</v>
      </c>
      <c r="F517" s="23">
        <f>SUM($D496:F496)</f>
        <v>-48070.19725310849</v>
      </c>
      <c r="G517" s="23">
        <f>SUM($D496:G496)</f>
        <v>-107482.80296287732</v>
      </c>
      <c r="H517" s="23">
        <f>SUM($D496:H496)</f>
        <v>-164122.67359325057</v>
      </c>
      <c r="I517" s="23">
        <f>SUM($D496:I496)</f>
        <v>-208671.37943441002</v>
      </c>
      <c r="J517" s="23">
        <f>SUM($D496:J496)</f>
        <v>-240712.43757296586</v>
      </c>
      <c r="K517" s="23">
        <f>SUM($D496:K496)</f>
        <v>-219164.06639611581</v>
      </c>
      <c r="L517" s="23">
        <f>SUM($D496:L496)</f>
        <v>-137388.93816415267</v>
      </c>
      <c r="M517" s="23">
        <f>SUM($D496:M496)</f>
        <v>-106886.96605102904</v>
      </c>
      <c r="N517" s="23">
        <f>SUM($D496:N496)</f>
        <v>-148540.7825517254</v>
      </c>
      <c r="O517" s="23">
        <f>SUM($D496:O496)</f>
        <v>-163314.33354011644</v>
      </c>
      <c r="P517" s="23">
        <f>SUM($D496:P496)</f>
        <v>-160847.29837839445</v>
      </c>
      <c r="Q517" s="23">
        <f>SUM($D496:Q496)</f>
        <v>-156545.47965564439</v>
      </c>
      <c r="R517" s="23">
        <f>SUM($D496:R496)</f>
        <v>-133800.19676012918</v>
      </c>
      <c r="S517" s="23">
        <f>SUM($D496:S496)</f>
        <v>-128470.06755038025</v>
      </c>
      <c r="T517" s="23">
        <f>SUM($D496:T496)</f>
        <v>-100018.9591609179</v>
      </c>
      <c r="U517" s="23">
        <f>SUM($D496:U496)</f>
        <v>-72451.43107165955</v>
      </c>
      <c r="V517" s="23">
        <f>SUM($D496:V496)</f>
        <v>-37937.022131902166</v>
      </c>
      <c r="W517" s="23">
        <f>SUM($D496:W496)</f>
        <v>-8662.9726894027553</v>
      </c>
      <c r="X517" s="23">
        <f>SUM($D496:X496)</f>
        <v>45706.428503672127</v>
      </c>
      <c r="Y517" s="23">
        <f>SUM($D496:Y496)</f>
        <v>131067.54149661213</v>
      </c>
      <c r="Z517" s="23">
        <f>SUM($D496:Z496)</f>
        <v>158029.22749781655</v>
      </c>
      <c r="AA517" s="23">
        <f>SUM($D496:AA496)</f>
        <v>177931.3658793522</v>
      </c>
      <c r="AB517" s="23">
        <f>SUM($D496:AB496)</f>
        <v>197554.41392869363</v>
      </c>
      <c r="AC517" s="23">
        <f>SUM($D496:AC496)</f>
        <v>232931.01769714151</v>
      </c>
      <c r="AD517" s="23">
        <f>SUM($D496:AD496)</f>
        <v>269736.23337695422</v>
      </c>
      <c r="AE517" s="23">
        <f>SUM($D496:AE496)</f>
        <v>310992.00105762109</v>
      </c>
      <c r="AF517" s="23">
        <f>SUM($D496:AF496)</f>
        <v>395931.1972725424</v>
      </c>
      <c r="AG517" s="23">
        <f>SUM($D496:AG496)</f>
        <v>468465.98919160012</v>
      </c>
    </row>
    <row r="518" spans="2:33" x14ac:dyDescent="0.3">
      <c r="B518" s="24" t="str">
        <f t="shared" si="370"/>
        <v>Retire TY GR3 CR4 CR6 and BR1-2</v>
      </c>
      <c r="D518" s="23">
        <f>SUM($D497:D497)</f>
        <v>-489.42680000001565</v>
      </c>
      <c r="E518" s="23">
        <f>SUM($D497:E497)</f>
        <v>-6995.469800000079</v>
      </c>
      <c r="F518" s="23">
        <f>SUM($D497:F497)</f>
        <v>-22600.500000000233</v>
      </c>
      <c r="G518" s="23">
        <f>SUM($D497:G497)</f>
        <v>-55718.226244161138</v>
      </c>
      <c r="H518" s="23">
        <f>SUM($D497:H497)</f>
        <v>-87057.700494526653</v>
      </c>
      <c r="I518" s="23">
        <f>SUM($D497:I497)</f>
        <v>-39886.835763656767</v>
      </c>
      <c r="J518" s="23">
        <f>SUM($D497:J497)</f>
        <v>53760.227472870378</v>
      </c>
      <c r="K518" s="23">
        <f>SUM($D497:K497)</f>
        <v>96423.99074741709</v>
      </c>
      <c r="L518" s="23">
        <f>SUM($D497:L497)</f>
        <v>53891.120543140685</v>
      </c>
      <c r="M518" s="23">
        <f>SUM($D497:M497)</f>
        <v>24149.009334133239</v>
      </c>
      <c r="N518" s="23">
        <f>SUM($D497:N497)</f>
        <v>17222.136420330731</v>
      </c>
      <c r="O518" s="23">
        <f>SUM($D497:O497)</f>
        <v>70603.898049746407</v>
      </c>
      <c r="P518" s="23">
        <f>SUM($D497:P497)</f>
        <v>180409.83667930332</v>
      </c>
      <c r="Q518" s="23">
        <f>SUM($D497:Q497)</f>
        <v>237440.11093282956</v>
      </c>
      <c r="R518" s="23">
        <f>SUM($D497:R497)</f>
        <v>221073.76549975085</v>
      </c>
      <c r="S518" s="23">
        <f>SUM($D497:S497)</f>
        <v>178985.48360663396</v>
      </c>
      <c r="T518" s="23">
        <f>SUM($D497:T497)</f>
        <v>179704.97774714534</v>
      </c>
      <c r="U518" s="23">
        <f>SUM($D497:U497)</f>
        <v>197046.76099882345</v>
      </c>
      <c r="V518" s="23">
        <f>SUM($D497:V497)</f>
        <v>277726.33789702854</v>
      </c>
      <c r="W518" s="23">
        <f>SUM($D497:W497)</f>
        <v>428859.71228084783</v>
      </c>
      <c r="X518" s="23">
        <f>SUM($D497:X497)</f>
        <v>493640.38457148033</v>
      </c>
      <c r="Y518" s="23">
        <f>SUM($D497:Y497)</f>
        <v>485759.95905064908</v>
      </c>
      <c r="Z518" s="23">
        <f>SUM($D497:Z497)</f>
        <v>484942.68394198106</v>
      </c>
      <c r="AA518" s="23">
        <f>SUM($D497:AA497)</f>
        <v>484834.0138728579</v>
      </c>
      <c r="AB518" s="23">
        <f>SUM($D497:AB497)</f>
        <v>502761.99460546975</v>
      </c>
      <c r="AC518" s="23">
        <f>SUM($D497:AC497)</f>
        <v>558058.45389145077</v>
      </c>
      <c r="AD518" s="23">
        <f>SUM($D497:AD497)</f>
        <v>612482.41757794074</v>
      </c>
      <c r="AE518" s="23">
        <f>SUM($D497:AE497)</f>
        <v>689629.51119961846</v>
      </c>
      <c r="AF518" s="23">
        <f>SUM($D497:AF497)</f>
        <v>729887.14079805533</v>
      </c>
      <c r="AG518" s="23">
        <f>SUM($D497:AG497)</f>
        <v>785475.88464819896</v>
      </c>
    </row>
    <row r="519" spans="2:33" x14ac:dyDescent="0.3">
      <c r="B519" s="24" t="str">
        <f t="shared" si="370"/>
        <v>Retire TY GR3 and CR</v>
      </c>
      <c r="D519" s="23">
        <f>SUM($D498:D498)</f>
        <v>-1326.4098134280648</v>
      </c>
      <c r="E519" s="23">
        <f>SUM($D498:E498)</f>
        <v>-10090.405251438497</v>
      </c>
      <c r="F519" s="23">
        <f>SUM($D498:F498)</f>
        <v>-36502.04162717564</v>
      </c>
      <c r="G519" s="23">
        <f>SUM($D498:G498)</f>
        <v>-86757.213864014251</v>
      </c>
      <c r="H519" s="23">
        <f>SUM($D498:H498)</f>
        <v>-135124.17861527554</v>
      </c>
      <c r="I519" s="23">
        <f>SUM($D498:I498)</f>
        <v>-161550.14756418602</v>
      </c>
      <c r="J519" s="23">
        <f>SUM($D498:J498)</f>
        <v>-148384.51057787542</v>
      </c>
      <c r="K519" s="23">
        <f>SUM($D498:K498)</f>
        <v>-120787.43053151551</v>
      </c>
      <c r="L519" s="23">
        <f>SUM($D498:L498)</f>
        <v>-158636.22513812385</v>
      </c>
      <c r="M519" s="23">
        <f>SUM($D498:M498)</f>
        <v>-202070.06816050061</v>
      </c>
      <c r="N519" s="23">
        <f>SUM($D498:N498)</f>
        <v>-234640.86129098223</v>
      </c>
      <c r="O519" s="23">
        <f>SUM($D498:O498)</f>
        <v>-254729.21454805112</v>
      </c>
      <c r="P519" s="23">
        <f>SUM($D498:P498)</f>
        <v>-218029.32059094519</v>
      </c>
      <c r="Q519" s="23">
        <f>SUM($D498:Q498)</f>
        <v>-164570.19745703996</v>
      </c>
      <c r="R519" s="23">
        <f>SUM($D498:R498)</f>
        <v>-185364.91963564069</v>
      </c>
      <c r="S519" s="23">
        <f>SUM($D498:S498)</f>
        <v>-242754.22104418627</v>
      </c>
      <c r="T519" s="23">
        <f>SUM($D498:T498)</f>
        <v>-252929.90629244014</v>
      </c>
      <c r="U519" s="23">
        <f>SUM($D498:U498)</f>
        <v>-253070.0176454538</v>
      </c>
      <c r="V519" s="23">
        <f>SUM($D498:V498)</f>
        <v>-216083.99803942791</v>
      </c>
      <c r="W519" s="23">
        <f>SUM($D498:W498)</f>
        <v>-103154.34441893245</v>
      </c>
      <c r="X519" s="23">
        <f>SUM($D498:X498)</f>
        <v>-73345.057403164683</v>
      </c>
      <c r="Y519" s="23">
        <f>SUM($D498:Y498)</f>
        <v>-112953.66017582803</v>
      </c>
      <c r="Z519" s="23">
        <f>SUM($D498:Z498)</f>
        <v>-141172.21422021207</v>
      </c>
      <c r="AA519" s="23">
        <f>SUM($D498:AA498)</f>
        <v>-114444.98608251265</v>
      </c>
      <c r="AB519" s="23">
        <f>SUM($D498:AB498)</f>
        <v>-28555.549279621104</v>
      </c>
      <c r="AC519" s="23">
        <f>SUM($D498:AC498)</f>
        <v>48821.22657713783</v>
      </c>
      <c r="AD519" s="23">
        <f>SUM($D498:AD498)</f>
        <v>134596.24382335343</v>
      </c>
      <c r="AE519" s="23">
        <f>SUM($D498:AE498)</f>
        <v>198359.34678270225</v>
      </c>
      <c r="AF519" s="23">
        <f>SUM($D498:AF498)</f>
        <v>237595.3570148109</v>
      </c>
      <c r="AG519" s="23">
        <f>SUM($D498:AG498)</f>
        <v>279855.71968457499</v>
      </c>
    </row>
    <row r="520" spans="2:33" x14ac:dyDescent="0.3">
      <c r="B520" s="24" t="str">
        <f t="shared" si="370"/>
        <v>Retire TY GR3 CR and GH3</v>
      </c>
      <c r="D520" s="23">
        <f>SUM($D499:D499)</f>
        <v>-114.4668000000529</v>
      </c>
      <c r="E520" s="23">
        <f>SUM($D499:E499)</f>
        <v>-679.65050000045449</v>
      </c>
      <c r="F520" s="23">
        <f>SUM($D499:F499)</f>
        <v>-2040.513500000583</v>
      </c>
      <c r="G520" s="23">
        <f>SUM($D499:G499)</f>
        <v>16050.83092648536</v>
      </c>
      <c r="H520" s="23">
        <f>SUM($D499:H499)</f>
        <v>49273.231466550147</v>
      </c>
      <c r="I520" s="23">
        <f>SUM($D499:I499)</f>
        <v>138260.03457803535</v>
      </c>
      <c r="J520" s="23">
        <f>SUM($D499:J499)</f>
        <v>160313.64973907755</v>
      </c>
      <c r="K520" s="23">
        <f>SUM($D499:K499)</f>
        <v>184103.50096529047</v>
      </c>
      <c r="L520" s="23">
        <f>SUM($D499:L499)</f>
        <v>277549.64749786467</v>
      </c>
      <c r="M520" s="23">
        <f>SUM($D499:M499)</f>
        <v>378427.88389244466</v>
      </c>
      <c r="N520" s="23">
        <f>SUM($D499:N499)</f>
        <v>476062.58602231299</v>
      </c>
      <c r="O520" s="23">
        <f>SUM($D499:O499)</f>
        <v>570018.04972815118</v>
      </c>
      <c r="P520" s="23">
        <f>SUM($D499:P499)</f>
        <v>623590.95457269368</v>
      </c>
      <c r="Q520" s="23">
        <f>SUM($D499:Q499)</f>
        <v>672208.81837586663</v>
      </c>
      <c r="R520" s="23">
        <f>SUM($D499:R499)</f>
        <v>827792.15096825152</v>
      </c>
      <c r="S520" s="23">
        <f>SUM($D499:S499)</f>
        <v>1017098.8966834017</v>
      </c>
      <c r="T520" s="23">
        <f>SUM($D499:T499)</f>
        <v>1160547.8542640896</v>
      </c>
      <c r="U520" s="23">
        <f>SUM($D499:U499)</f>
        <v>1294263.8705389414</v>
      </c>
      <c r="V520" s="23">
        <f>SUM($D499:V499)</f>
        <v>1388603.6209677414</v>
      </c>
      <c r="W520" s="23">
        <f>SUM($D499:W499)</f>
        <v>1429267.0016147804</v>
      </c>
      <c r="X520" s="23">
        <f>SUM($D499:X499)</f>
        <v>1542089.3615444645</v>
      </c>
      <c r="Y520" s="23">
        <f>SUM($D499:Y499)</f>
        <v>1743365.681401633</v>
      </c>
      <c r="Z520" s="23">
        <f>SUM($D499:Z499)</f>
        <v>1930234.0705419721</v>
      </c>
      <c r="AA520" s="23">
        <f>SUM($D499:AA499)</f>
        <v>2063084.7765724666</v>
      </c>
      <c r="AB520" s="23">
        <f>SUM($D499:AB499)</f>
        <v>2136604.8046536762</v>
      </c>
      <c r="AC520" s="23">
        <f>SUM($D499:AC499)</f>
        <v>2218699.7922219769</v>
      </c>
      <c r="AD520" s="23">
        <f>SUM($D499:AD499)</f>
        <v>2290783.7275542705</v>
      </c>
      <c r="AE520" s="23">
        <f>SUM($D499:AE499)</f>
        <v>2388078.7659583427</v>
      </c>
      <c r="AF520" s="23">
        <f>SUM($D499:AF499)</f>
        <v>2535486.1052264497</v>
      </c>
      <c r="AG520" s="23">
        <f>SUM($D499:AG499)</f>
        <v>2671987.0268605794</v>
      </c>
    </row>
    <row r="521" spans="2:33" x14ac:dyDescent="0.3">
      <c r="B521" s="24" t="str">
        <f t="shared" si="370"/>
        <v>Retire TY GR3 CR and GH1</v>
      </c>
      <c r="D521" s="23">
        <f>SUM($D500:D500)</f>
        <v>-186.72905000019819</v>
      </c>
      <c r="E521" s="23">
        <f>SUM($D500:E500)</f>
        <v>-5080.5675500005018</v>
      </c>
      <c r="F521" s="23">
        <f>SUM($D500:F500)</f>
        <v>-17087.036550000543</v>
      </c>
      <c r="G521" s="23">
        <f>SUM($D500:G500)</f>
        <v>-8639.5359221205581</v>
      </c>
      <c r="H521" s="23">
        <f>SUM($D500:H500)</f>
        <v>28123.007270377362</v>
      </c>
      <c r="I521" s="23">
        <f>SUM($D500:I500)</f>
        <v>127173.30920659821</v>
      </c>
      <c r="J521" s="23">
        <f>SUM($D500:J500)</f>
        <v>165611.05663025356</v>
      </c>
      <c r="K521" s="23">
        <f>SUM($D500:K500)</f>
        <v>144384.24843931175</v>
      </c>
      <c r="L521" s="23">
        <f>SUM($D500:L500)</f>
        <v>144112.13741595228</v>
      </c>
      <c r="M521" s="23">
        <f>SUM($D500:M500)</f>
        <v>220602.05702232034</v>
      </c>
      <c r="N521" s="23">
        <f>SUM($D500:N500)</f>
        <v>365800.21133188461</v>
      </c>
      <c r="O521" s="23">
        <f>SUM($D500:O500)</f>
        <v>499163.94360191538</v>
      </c>
      <c r="P521" s="23">
        <f>SUM($D500:P500)</f>
        <v>570414.57189855236</v>
      </c>
      <c r="Q521" s="23">
        <f>SUM($D500:Q500)</f>
        <v>591491.21166138561</v>
      </c>
      <c r="R521" s="23">
        <f>SUM($D500:R500)</f>
        <v>642794.60373415356</v>
      </c>
      <c r="S521" s="23">
        <f>SUM($D500:S500)</f>
        <v>786309.32574084844</v>
      </c>
      <c r="T521" s="23">
        <f>SUM($D500:T500)</f>
        <v>974384.86624567001</v>
      </c>
      <c r="U521" s="23">
        <f>SUM($D500:U500)</f>
        <v>1124835.6707574863</v>
      </c>
      <c r="V521" s="23">
        <f>SUM($D500:V500)</f>
        <v>1258127.4119047762</v>
      </c>
      <c r="W521" s="23">
        <f>SUM($D500:W500)</f>
        <v>1311458.2415216581</v>
      </c>
      <c r="X521" s="23">
        <f>SUM($D500:X500)</f>
        <v>1395209.3283211056</v>
      </c>
      <c r="Y521" s="23">
        <f>SUM($D500:Y500)</f>
        <v>1475316.1785687774</v>
      </c>
      <c r="Z521" s="23">
        <f>SUM($D500:Z500)</f>
        <v>1618391.5806716804</v>
      </c>
      <c r="AA521" s="23">
        <f>SUM($D500:AA500)</f>
        <v>1761886.0416550792</v>
      </c>
      <c r="AB521" s="23">
        <f>SUM($D500:AB500)</f>
        <v>1819925.9691200845</v>
      </c>
      <c r="AC521" s="23">
        <f>SUM($D500:AC500)</f>
        <v>1908641.2582493413</v>
      </c>
      <c r="AD521" s="23">
        <f>SUM($D500:AD500)</f>
        <v>1987442.0850867617</v>
      </c>
      <c r="AE521" s="23">
        <f>SUM($D500:AE500)</f>
        <v>2114553.7601199476</v>
      </c>
      <c r="AF521" s="23">
        <f>SUM($D500:AF500)</f>
        <v>2261868.4195936257</v>
      </c>
      <c r="AG521" s="23">
        <f>SUM($D500:AG500)</f>
        <v>2411205.2169556608</v>
      </c>
    </row>
    <row r="522" spans="2:33" x14ac:dyDescent="0.3">
      <c r="B522" s="24" t="str">
        <f t="shared" si="370"/>
        <v>Retire TY GR and CR</v>
      </c>
      <c r="D522" s="23">
        <f>SUM($D501:D501)</f>
        <v>0</v>
      </c>
      <c r="E522" s="23">
        <f>SUM($D501:E501)</f>
        <v>-1885.2090000002645</v>
      </c>
      <c r="F522" s="23">
        <f>SUM($D501:F501)</f>
        <v>-10070.377400000347</v>
      </c>
      <c r="G522" s="23">
        <f>SUM($D501:G501)</f>
        <v>-28758.641479755053</v>
      </c>
      <c r="H522" s="23">
        <f>SUM($D501:H501)</f>
        <v>-45915.891733742552</v>
      </c>
      <c r="I522" s="23">
        <f>SUM($D501:I501)</f>
        <v>-21667.295226966729</v>
      </c>
      <c r="J522" s="23">
        <f>SUM($D501:J501)</f>
        <v>10081.164551368216</v>
      </c>
      <c r="K522" s="23">
        <f>SUM($D501:K501)</f>
        <v>-18863.129046036629</v>
      </c>
      <c r="L522" s="23">
        <f>SUM($D501:L501)</f>
        <v>-68720.191973740933</v>
      </c>
      <c r="M522" s="23">
        <f>SUM($D501:M501)</f>
        <v>-98156.196802940452</v>
      </c>
      <c r="N522" s="23">
        <f>SUM($D501:N501)</f>
        <v>-115482.68050952884</v>
      </c>
      <c r="O522" s="23">
        <f>SUM($D501:O501)</f>
        <v>-91413.265619532904</v>
      </c>
      <c r="P522" s="23">
        <f>SUM($D501:P501)</f>
        <v>-58081.565400959225</v>
      </c>
      <c r="Q522" s="23">
        <f>SUM($D501:Q501)</f>
        <v>-98506.210448265309</v>
      </c>
      <c r="R522" s="23">
        <f>SUM($D501:R501)</f>
        <v>-129616.35523738223</v>
      </c>
      <c r="S522" s="23">
        <f>SUM($D501:S501)</f>
        <v>-156985.89831909933</v>
      </c>
      <c r="T522" s="23">
        <f>SUM($D501:T501)</f>
        <v>-184377.48529826035</v>
      </c>
      <c r="U522" s="23">
        <f>SUM($D501:U501)</f>
        <v>-203788.29829183198</v>
      </c>
      <c r="V522" s="23">
        <f>SUM($D501:V501)</f>
        <v>-206886.66260619857</v>
      </c>
      <c r="W522" s="23">
        <f>SUM($D501:W501)</f>
        <v>-185526.05295847845</v>
      </c>
      <c r="X522" s="23">
        <f>SUM($D501:X501)</f>
        <v>-173128.0932473971</v>
      </c>
      <c r="Y522" s="23">
        <f>SUM($D501:Y501)</f>
        <v>-162724.56232101494</v>
      </c>
      <c r="Z522" s="23">
        <f>SUM($D501:Z501)</f>
        <v>-161766.39577455795</v>
      </c>
      <c r="AA522" s="23">
        <f>SUM($D501:AA501)</f>
        <v>-214433.69077404658</v>
      </c>
      <c r="AB522" s="23">
        <f>SUM($D501:AB501)</f>
        <v>-307457.70574281481</v>
      </c>
      <c r="AC522" s="23">
        <f>SUM($D501:AC501)</f>
        <v>-364518.86685818038</v>
      </c>
      <c r="AD522" s="23">
        <f>SUM($D501:AD501)</f>
        <v>-419780.77162961173</v>
      </c>
      <c r="AE522" s="23">
        <f>SUM($D501:AE501)</f>
        <v>-440015.44324884494</v>
      </c>
      <c r="AF522" s="23">
        <f>SUM($D501:AF501)</f>
        <v>-466495.53463264951</v>
      </c>
      <c r="AG522" s="23">
        <f>SUM($D501:AG501)</f>
        <v>-486633.98895509378</v>
      </c>
    </row>
    <row r="523" spans="2:33" x14ac:dyDescent="0.3">
      <c r="B523" s="24" t="str">
        <f t="shared" si="370"/>
        <v>Retire TY GR CR and MC4</v>
      </c>
      <c r="D523" s="23">
        <f>SUM($D502:D502)</f>
        <v>-861.72760000010021</v>
      </c>
      <c r="E523" s="23">
        <f>SUM($D502:E502)</f>
        <v>-13571.889399999985</v>
      </c>
      <c r="F523" s="23">
        <f>SUM($D502:F502)</f>
        <v>-32778.454799999949</v>
      </c>
      <c r="G523" s="23">
        <f>SUM($D502:G502)</f>
        <v>-30401.924009217415</v>
      </c>
      <c r="H523" s="23">
        <f>SUM($D502:H502)</f>
        <v>-21290.934668423142</v>
      </c>
      <c r="I523" s="23">
        <f>SUM($D502:I502)</f>
        <v>37502.195438669063</v>
      </c>
      <c r="J523" s="23">
        <f>SUM($D502:J502)</f>
        <v>19008.217199361883</v>
      </c>
      <c r="K523" s="23">
        <f>SUM($D502:K502)</f>
        <v>13524.039719698485</v>
      </c>
      <c r="L523" s="23">
        <f>SUM($D502:L502)</f>
        <v>92708.273007614072</v>
      </c>
      <c r="M523" s="23">
        <f>SUM($D502:M502)</f>
        <v>237145.16984354332</v>
      </c>
      <c r="N523" s="23">
        <f>SUM($D502:N502)</f>
        <v>375865.54922054568</v>
      </c>
      <c r="O523" s="23">
        <f>SUM($D502:O502)</f>
        <v>444504.38971889298</v>
      </c>
      <c r="P523" s="23">
        <f>SUM($D502:P502)</f>
        <v>474887.79982652189</v>
      </c>
      <c r="Q523" s="23">
        <f>SUM($D502:Q502)</f>
        <v>523945.64054075629</v>
      </c>
      <c r="R523" s="23">
        <f>SUM($D502:R502)</f>
        <v>619624.34321296029</v>
      </c>
      <c r="S523" s="23">
        <f>SUM($D502:S502)</f>
        <v>786853.04342551576</v>
      </c>
      <c r="T523" s="23">
        <f>SUM($D502:T502)</f>
        <v>1028788.543360326</v>
      </c>
      <c r="U523" s="23">
        <f>SUM($D502:U502)</f>
        <v>1223945.4457466495</v>
      </c>
      <c r="V523" s="23">
        <f>SUM($D502:V502)</f>
        <v>1368821.2545620534</v>
      </c>
      <c r="W523" s="23">
        <f>SUM($D502:W502)</f>
        <v>1390485.2055105148</v>
      </c>
      <c r="X523" s="23">
        <f>SUM($D502:X502)</f>
        <v>1476253.3054650151</v>
      </c>
      <c r="Y523" s="23">
        <f>SUM($D502:Y502)</f>
        <v>1563000.3127462692</v>
      </c>
      <c r="Z523" s="23">
        <f>SUM($D502:Z502)</f>
        <v>1745334.7317059422</v>
      </c>
      <c r="AA523" s="23">
        <f>SUM($D502:AA502)</f>
        <v>1999082.8094805852</v>
      </c>
      <c r="AB523" s="23">
        <f>SUM($D502:AB502)</f>
        <v>2234020.5277586193</v>
      </c>
      <c r="AC523" s="23">
        <f>SUM($D502:AC502)</f>
        <v>2422996.5971583435</v>
      </c>
      <c r="AD523" s="23">
        <f>SUM($D502:AD502)</f>
        <v>2613238.4782740669</v>
      </c>
      <c r="AE523" s="23">
        <f>SUM($D502:AE502)</f>
        <v>2743542.2772412859</v>
      </c>
      <c r="AF523" s="23">
        <f>SUM($D502:AF502)</f>
        <v>2910922.4097138555</v>
      </c>
      <c r="AG523" s="23">
        <f>SUM($D502:AG502)</f>
        <v>3063846.1714353249</v>
      </c>
    </row>
    <row r="524" spans="2:33" x14ac:dyDescent="0.3">
      <c r="B524" s="24" t="str">
        <f t="shared" si="370"/>
        <v>Retire TY GR CR and TC1</v>
      </c>
      <c r="D524" s="23">
        <f>SUM($D503:D503)</f>
        <v>0</v>
      </c>
      <c r="E524" s="23">
        <f>SUM($D503:E503)</f>
        <v>0</v>
      </c>
      <c r="F524" s="23">
        <f>SUM($D503:F503)</f>
        <v>5266.3580000000075</v>
      </c>
      <c r="G524" s="23">
        <f>SUM($D503:G503)</f>
        <v>43839.931086909957</v>
      </c>
      <c r="H524" s="23">
        <f>SUM($D503:H503)</f>
        <v>111015.06371680228</v>
      </c>
      <c r="I524" s="23">
        <f>SUM($D503:I503)</f>
        <v>198396.91094499873</v>
      </c>
      <c r="J524" s="23">
        <f>SUM($D503:J503)</f>
        <v>196700.05271165771</v>
      </c>
      <c r="K524" s="23">
        <f>SUM($D503:K503)</f>
        <v>211115.25813444052</v>
      </c>
      <c r="L524" s="23">
        <f>SUM($D503:L503)</f>
        <v>260540.35351000726</v>
      </c>
      <c r="M524" s="23">
        <f>SUM($D503:M503)</f>
        <v>374190.57225577347</v>
      </c>
      <c r="N524" s="23">
        <f>SUM($D503:N503)</f>
        <v>559072.73716781195</v>
      </c>
      <c r="O524" s="23">
        <f>SUM($D503:O503)</f>
        <v>674803.61933682999</v>
      </c>
      <c r="P524" s="23">
        <f>SUM($D503:P503)</f>
        <v>716564.85585304536</v>
      </c>
      <c r="Q524" s="23">
        <f>SUM($D503:Q503)</f>
        <v>786394.18448024383</v>
      </c>
      <c r="R524" s="23">
        <f>SUM($D503:R503)</f>
        <v>867500.39704272896</v>
      </c>
      <c r="S524" s="23">
        <f>SUM($D503:S503)</f>
        <v>1053418.0553289652</v>
      </c>
      <c r="T524" s="23">
        <f>SUM($D503:T503)</f>
        <v>1281627.0328740245</v>
      </c>
      <c r="U524" s="23">
        <f>SUM($D503:U503)</f>
        <v>1498366.4204847291</v>
      </c>
      <c r="V524" s="23">
        <f>SUM($D503:V503)</f>
        <v>1633905.6104194871</v>
      </c>
      <c r="W524" s="23">
        <f>SUM($D503:W503)</f>
        <v>1684336.4742454942</v>
      </c>
      <c r="X524" s="23">
        <f>SUM($D503:X503)</f>
        <v>1752633.9739239668</v>
      </c>
      <c r="Y524" s="23">
        <f>SUM($D503:Y503)</f>
        <v>1837873.8884123457</v>
      </c>
      <c r="Z524" s="23">
        <f>SUM($D503:Z503)</f>
        <v>1963953.6213609525</v>
      </c>
      <c r="AA524" s="23">
        <f>SUM($D503:AA503)</f>
        <v>2175477.7793630543</v>
      </c>
      <c r="AB524" s="23">
        <f>SUM($D503:AB503)</f>
        <v>2351092.6674256269</v>
      </c>
      <c r="AC524" s="23">
        <f>SUM($D503:AC503)</f>
        <v>2508281.2053571572</v>
      </c>
      <c r="AD524" s="23">
        <f>SUM($D503:AD503)</f>
        <v>2648745.8447077619</v>
      </c>
      <c r="AE524" s="23">
        <f>SUM($D503:AE503)</f>
        <v>2791392.5157487006</v>
      </c>
      <c r="AF524" s="23">
        <f>SUM($D503:AF503)</f>
        <v>2956141.5562869068</v>
      </c>
      <c r="AG524" s="23">
        <f>SUM($D503:AG503)</f>
        <v>3120269.3088812353</v>
      </c>
    </row>
    <row r="525" spans="2:33" x14ac:dyDescent="0.3">
      <c r="B525" s="24" t="str">
        <f t="shared" si="370"/>
        <v>Retire TY GR CR and GH4</v>
      </c>
      <c r="D525" s="23">
        <f>SUM($D504:D504)</f>
        <v>-122.31120000011288</v>
      </c>
      <c r="E525" s="23">
        <f>SUM($D504:E504)</f>
        <v>-649.49829999986105</v>
      </c>
      <c r="F525" s="23">
        <f>SUM($D504:F504)</f>
        <v>2999.5086000000592</v>
      </c>
      <c r="G525" s="23">
        <f>SUM($D504:G504)</f>
        <v>36998.43617351423</v>
      </c>
      <c r="H525" s="23">
        <f>SUM($D504:H504)</f>
        <v>98995.777375609381</v>
      </c>
      <c r="I525" s="23">
        <f>SUM($D504:I504)</f>
        <v>194801.46052161674</v>
      </c>
      <c r="J525" s="23">
        <f>SUM($D504:J504)</f>
        <v>203129.74480214831</v>
      </c>
      <c r="K525" s="23">
        <f>SUM($D504:K504)</f>
        <v>225671.81361723668</v>
      </c>
      <c r="L525" s="23">
        <f>SUM($D504:L504)</f>
        <v>332043.48634437728</v>
      </c>
      <c r="M525" s="23">
        <f>SUM($D504:M504)</f>
        <v>502000.90342518245</v>
      </c>
      <c r="N525" s="23">
        <f>SUM($D504:N504)</f>
        <v>662691.02641573525</v>
      </c>
      <c r="O525" s="23">
        <f>SUM($D504:O504)</f>
        <v>754163.85568765155</v>
      </c>
      <c r="P525" s="23">
        <f>SUM($D504:P504)</f>
        <v>801744.29502891772</v>
      </c>
      <c r="Q525" s="23">
        <f>SUM($D504:Q504)</f>
        <v>870747.30566245341</v>
      </c>
      <c r="R525" s="23">
        <f>SUM($D504:R504)</f>
        <v>979574.90553811449</v>
      </c>
      <c r="S525" s="23">
        <f>SUM($D504:S504)</f>
        <v>1180388.0818905171</v>
      </c>
      <c r="T525" s="23">
        <f>SUM($D504:T504)</f>
        <v>1439621.4308905539</v>
      </c>
      <c r="U525" s="23">
        <f>SUM($D504:U504)</f>
        <v>1658333.5386880112</v>
      </c>
      <c r="V525" s="23">
        <f>SUM($D504:V504)</f>
        <v>1788748.8675892272</v>
      </c>
      <c r="W525" s="23">
        <f>SUM($D504:W504)</f>
        <v>1848026.3763255256</v>
      </c>
      <c r="X525" s="23">
        <f>SUM($D504:X504)</f>
        <v>1940958.4151631596</v>
      </c>
      <c r="Y525" s="23">
        <f>SUM($D504:Y504)</f>
        <v>2102498.3080875063</v>
      </c>
      <c r="Z525" s="23">
        <f>SUM($D504:Z504)</f>
        <v>2343693.7626368175</v>
      </c>
      <c r="AA525" s="23">
        <f>SUM($D504:AA504)</f>
        <v>2581310.5541282804</v>
      </c>
      <c r="AB525" s="23">
        <f>SUM($D504:AB504)</f>
        <v>2805881.0770364455</v>
      </c>
      <c r="AC525" s="23">
        <f>SUM($D504:AC504)</f>
        <v>2970505.3278441378</v>
      </c>
      <c r="AD525" s="23">
        <f>SUM($D504:AD504)</f>
        <v>3149824.6686492004</v>
      </c>
      <c r="AE525" s="23">
        <f>SUM($D504:AE504)</f>
        <v>3313626.038179474</v>
      </c>
      <c r="AF525" s="23">
        <f>SUM($D504:AF504)</f>
        <v>3491538.9943918819</v>
      </c>
      <c r="AG525" s="23">
        <f>SUM($D504:AG504)</f>
        <v>3660091.117982843</v>
      </c>
    </row>
    <row r="526" spans="2:33" x14ac:dyDescent="0.3">
      <c r="B526" s="24" t="str">
        <f t="shared" si="370"/>
        <v>Retire TY GR CR and MC3</v>
      </c>
      <c r="D526" s="23">
        <f>SUM($D505:D505)</f>
        <v>0</v>
      </c>
      <c r="E526" s="23">
        <f>SUM($D505:E505)</f>
        <v>-754.02149999979883</v>
      </c>
      <c r="F526" s="23">
        <f>SUM($D505:F505)</f>
        <v>890.31650000018999</v>
      </c>
      <c r="G526" s="23">
        <f>SUM($D505:G505)</f>
        <v>32391.344250000315</v>
      </c>
      <c r="H526" s="23">
        <f>SUM($D505:H505)</f>
        <v>86246.413843750255</v>
      </c>
      <c r="I526" s="23">
        <f>SUM($D505:I505)</f>
        <v>144918.88443003758</v>
      </c>
      <c r="J526" s="23">
        <f>SUM($D505:J505)</f>
        <v>123750.52918411489</v>
      </c>
      <c r="K526" s="23">
        <f>SUM($D505:K505)</f>
        <v>111378.64705224591</v>
      </c>
      <c r="L526" s="23">
        <f>SUM($D505:L505)</f>
        <v>125340.87459096895</v>
      </c>
      <c r="M526" s="23">
        <f>SUM($D505:M505)</f>
        <v>211749.54980774526</v>
      </c>
      <c r="N526" s="23">
        <f>SUM($D505:N505)</f>
        <v>367528.27549956762</v>
      </c>
      <c r="O526" s="23">
        <f>SUM($D505:O505)</f>
        <v>458310.12494719564</v>
      </c>
      <c r="P526" s="23">
        <f>SUM($D505:P505)</f>
        <v>475373.26417461527</v>
      </c>
      <c r="Q526" s="23">
        <f>SUM($D505:Q505)</f>
        <v>521125.86786355381</v>
      </c>
      <c r="R526" s="23">
        <f>SUM($D505:R505)</f>
        <v>590676.00019795424</v>
      </c>
      <c r="S526" s="23">
        <f>SUM($D505:S505)</f>
        <v>748079.50543894782</v>
      </c>
      <c r="T526" s="23">
        <f>SUM($D505:T505)</f>
        <v>942825.09452625713</v>
      </c>
      <c r="U526" s="23">
        <f>SUM($D505:U505)</f>
        <v>1135565.5140855585</v>
      </c>
      <c r="V526" s="23">
        <f>SUM($D505:V505)</f>
        <v>1254945.2213706488</v>
      </c>
      <c r="W526" s="23">
        <f>SUM($D505:W505)</f>
        <v>1286970.2011536106</v>
      </c>
      <c r="X526" s="23">
        <f>SUM($D505:X505)</f>
        <v>1341213.2166932842</v>
      </c>
      <c r="Y526" s="23">
        <f>SUM($D505:Y505)</f>
        <v>1411866.7954929641</v>
      </c>
      <c r="Z526" s="23">
        <f>SUM($D505:Z505)</f>
        <v>1535825.2296408692</v>
      </c>
      <c r="AA526" s="23">
        <f>SUM($D505:AA505)</f>
        <v>1728837.5694924889</v>
      </c>
      <c r="AB526" s="23">
        <f>SUM($D505:AB505)</f>
        <v>1874325.6186470955</v>
      </c>
      <c r="AC526" s="23">
        <f>SUM($D505:AC505)</f>
        <v>2013130.9290691556</v>
      </c>
      <c r="AD526" s="23">
        <f>SUM($D505:AD505)</f>
        <v>2140518.9371919874</v>
      </c>
      <c r="AE526" s="23">
        <f>SUM($D505:AE505)</f>
        <v>2264284.2473254348</v>
      </c>
      <c r="AF526" s="23">
        <f>SUM($D505:AF505)</f>
        <v>2413007.0379860611</v>
      </c>
      <c r="AG526" s="23">
        <f>SUM($D505:AG505)</f>
        <v>2557646.4169252659</v>
      </c>
    </row>
    <row r="527" spans="2:33" x14ac:dyDescent="0.3">
      <c r="B527" s="24" t="str">
        <f t="shared" si="370"/>
        <v>Retire TY GR CR and GH2</v>
      </c>
      <c r="D527" s="23">
        <f>SUM($D506:D506)</f>
        <v>-11.466680000070482</v>
      </c>
      <c r="E527" s="23">
        <f>SUM($D506:E506)</f>
        <v>-3656.4750999447424</v>
      </c>
      <c r="F527" s="23">
        <f>SUM($D506:F506)</f>
        <v>-6048.3645320693031</v>
      </c>
      <c r="G527" s="23">
        <f>SUM($D506:G506)</f>
        <v>17543.525013537146</v>
      </c>
      <c r="H527" s="23">
        <f>SUM($D506:H506)</f>
        <v>61880.061494217254</v>
      </c>
      <c r="I527" s="23">
        <f>SUM($D506:I506)</f>
        <v>156726.27958999388</v>
      </c>
      <c r="J527" s="23">
        <f>SUM($D506:J506)</f>
        <v>171400.05998590821</v>
      </c>
      <c r="K527" s="23">
        <f>SUM($D506:K506)</f>
        <v>202396.3593137078</v>
      </c>
      <c r="L527" s="23">
        <f>SUM($D506:L506)</f>
        <v>297598.35288224928</v>
      </c>
      <c r="M527" s="23">
        <f>SUM($D506:M506)</f>
        <v>474646.68582844362</v>
      </c>
      <c r="N527" s="23">
        <f>SUM($D506:N506)</f>
        <v>637006.33258602023</v>
      </c>
      <c r="O527" s="23">
        <f>SUM($D506:O506)</f>
        <v>743138.90978539828</v>
      </c>
      <c r="P527" s="23">
        <f>SUM($D506:P506)</f>
        <v>791651.31178005552</v>
      </c>
      <c r="Q527" s="23">
        <f>SUM($D506:Q506)</f>
        <v>870477.42250552727</v>
      </c>
      <c r="R527" s="23">
        <f>SUM($D506:R506)</f>
        <v>976293.05063743377</v>
      </c>
      <c r="S527" s="23">
        <f>SUM($D506:S506)</f>
        <v>1153520.801181653</v>
      </c>
      <c r="T527" s="23">
        <f>SUM($D506:T506)</f>
        <v>1412289.7209605849</v>
      </c>
      <c r="U527" s="23">
        <f>SUM($D506:U506)</f>
        <v>1632753.1615881682</v>
      </c>
      <c r="V527" s="23">
        <f>SUM($D506:V506)</f>
        <v>1785929.370549324</v>
      </c>
      <c r="W527" s="23">
        <f>SUM($D506:W506)</f>
        <v>1839352.16685778</v>
      </c>
      <c r="X527" s="23">
        <f>SUM($D506:X506)</f>
        <v>1942403.1097604893</v>
      </c>
      <c r="Y527" s="23">
        <f>SUM($D506:Y506)</f>
        <v>2098384.9340698686</v>
      </c>
      <c r="Z527" s="23">
        <f>SUM($D506:Z506)</f>
        <v>2322509.5361496629</v>
      </c>
      <c r="AA527" s="23">
        <f>SUM($D506:AA506)</f>
        <v>2561189.2172831283</v>
      </c>
      <c r="AB527" s="23">
        <f>SUM($D506:AB506)</f>
        <v>2789764.6738423039</v>
      </c>
      <c r="AC527" s="23">
        <f>SUM($D506:AC506)</f>
        <v>2981963.2471685419</v>
      </c>
      <c r="AD527" s="23">
        <f>SUM($D506:AD506)</f>
        <v>3155905.6397435702</v>
      </c>
      <c r="AE527" s="23">
        <f>SUM($D506:AE506)</f>
        <v>3327968.0694573247</v>
      </c>
      <c r="AF527" s="23">
        <f>SUM($D506:AF506)</f>
        <v>3500870.5013570073</v>
      </c>
      <c r="AG527" s="23">
        <f>SUM($D506:AG506)</f>
        <v>3649013.2143107662</v>
      </c>
    </row>
    <row r="528" spans="2:33" x14ac:dyDescent="0.3">
      <c r="B528" s="24" t="str">
        <f t="shared" si="370"/>
        <v>Retire TY GR CR and MC1-2</v>
      </c>
      <c r="D528" s="23">
        <f>SUM($D507:D507)</f>
        <v>0</v>
      </c>
      <c r="E528" s="23">
        <f>SUM($D507:E507)</f>
        <v>-7206.3950000000186</v>
      </c>
      <c r="F528" s="23">
        <f>SUM($D507:F507)</f>
        <v>-24650.198480000021</v>
      </c>
      <c r="G528" s="23">
        <f>SUM($D507:G507)</f>
        <v>-26348.747914782492</v>
      </c>
      <c r="H528" s="23">
        <f>SUM($D507:H507)</f>
        <v>-48739.635695842328</v>
      </c>
      <c r="I528" s="23">
        <f>SUM($D507:I507)</f>
        <v>18117.478307073703</v>
      </c>
      <c r="J528" s="23">
        <f>SUM($D507:J507)</f>
        <v>-14025.252699827543</v>
      </c>
      <c r="K528" s="23">
        <f>SUM($D507:K507)</f>
        <v>16204.516543506412</v>
      </c>
      <c r="L528" s="23">
        <f>SUM($D507:L507)</f>
        <v>139877.2881625162</v>
      </c>
      <c r="M528" s="23">
        <f>SUM($D507:M507)</f>
        <v>250938.55726565211</v>
      </c>
      <c r="N528" s="23">
        <f>SUM($D507:N507)</f>
        <v>361202.21983398381</v>
      </c>
      <c r="O528" s="23">
        <f>SUM($D507:O507)</f>
        <v>431982.30448038201</v>
      </c>
      <c r="P528" s="23">
        <f>SUM($D507:P507)</f>
        <v>464962.68370189029</v>
      </c>
      <c r="Q528" s="23">
        <f>SUM($D507:Q507)</f>
        <v>572525.93090935214</v>
      </c>
      <c r="R528" s="23">
        <f>SUM($D507:R507)</f>
        <v>761151.1604698149</v>
      </c>
      <c r="S528" s="23">
        <f>SUM($D507:S507)</f>
        <v>973779.94213019894</v>
      </c>
      <c r="T528" s="23">
        <f>SUM($D507:T507)</f>
        <v>1140575.5443694533</v>
      </c>
      <c r="U528" s="23">
        <f>SUM($D507:U507)</f>
        <v>1316551.0131818254</v>
      </c>
      <c r="V528" s="23">
        <f>SUM($D507:V507)</f>
        <v>1498299.9979678157</v>
      </c>
      <c r="W528" s="23">
        <f>SUM($D507:W507)</f>
        <v>1677435.8021393644</v>
      </c>
      <c r="X528" s="23">
        <f>SUM($D507:X507)</f>
        <v>1858158.3253239493</v>
      </c>
      <c r="Y528" s="23">
        <f>SUM($D507:Y507)</f>
        <v>2039690.0729849741</v>
      </c>
      <c r="Z528" s="23">
        <f>SUM($D507:Z507)</f>
        <v>2231843.1487840069</v>
      </c>
      <c r="AA528" s="23">
        <f>SUM($D507:AA507)</f>
        <v>2416211.2460467461</v>
      </c>
      <c r="AB528" s="23">
        <f>SUM($D507:AB507)</f>
        <v>2600482.6451349515</v>
      </c>
      <c r="AC528" s="23">
        <f>SUM($D507:AC507)</f>
        <v>2796424.2594724973</v>
      </c>
      <c r="AD528" s="23">
        <f>SUM($D507:AD507)</f>
        <v>3005123.3520271243</v>
      </c>
      <c r="AE528" s="23">
        <f>SUM($D507:AE507)</f>
        <v>3217546.719919465</v>
      </c>
      <c r="AF528" s="23">
        <f>SUM($D507:AF507)</f>
        <v>3433221.3693980938</v>
      </c>
      <c r="AG528" s="23">
        <f>SUM($D507:AG507)</f>
        <v>3657925.8775346233</v>
      </c>
    </row>
    <row r="529" spans="2:33" x14ac:dyDescent="0.3">
      <c r="B529" s="24" t="str">
        <f t="shared" si="370"/>
        <v>Retire TY GR CR and BR1-2</v>
      </c>
      <c r="D529" s="23">
        <f>SUM($D508:D508)</f>
        <v>-489.42680000001565</v>
      </c>
      <c r="E529" s="23">
        <f>SUM($D508:E508)</f>
        <v>-6995.469800000079</v>
      </c>
      <c r="F529" s="23">
        <f>SUM($D508:F508)</f>
        <v>-16537.5</v>
      </c>
      <c r="G529" s="23">
        <f>SUM($D508:G508)</f>
        <v>-15546.226244160673</v>
      </c>
      <c r="H529" s="23">
        <f>SUM($D508:H508)</f>
        <v>7843.299505473813</v>
      </c>
      <c r="I529" s="23">
        <f>SUM($D508:I508)</f>
        <v>17143.164236343233</v>
      </c>
      <c r="J529" s="23">
        <f>SUM($D508:J508)</f>
        <v>-39580.772527130088</v>
      </c>
      <c r="K529" s="23">
        <f>SUM($D508:K508)</f>
        <v>-58712.009252583841</v>
      </c>
      <c r="L529" s="23">
        <f>SUM($D508:L508)</f>
        <v>-5417.8794568607118</v>
      </c>
      <c r="M529" s="23">
        <f>SUM($D508:M508)</f>
        <v>37851.009334131842</v>
      </c>
      <c r="N529" s="23">
        <f>SUM($D508:N508)</f>
        <v>71735.136420329334</v>
      </c>
      <c r="O529" s="23">
        <f>SUM($D508:O508)</f>
        <v>70634.898049745942</v>
      </c>
      <c r="P529" s="23">
        <f>SUM($D508:P508)</f>
        <v>66529.836679302854</v>
      </c>
      <c r="Q529" s="23">
        <f>SUM($D508:Q508)</f>
        <v>150330.11093282863</v>
      </c>
      <c r="R529" s="23">
        <f>SUM($D508:R508)</f>
        <v>227374.76549975039</v>
      </c>
      <c r="S529" s="23">
        <f>SUM($D508:S508)</f>
        <v>303485.48360663303</v>
      </c>
      <c r="T529" s="23">
        <f>SUM($D508:T508)</f>
        <v>375611.97774714394</v>
      </c>
      <c r="U529" s="23">
        <f>SUM($D508:U508)</f>
        <v>444548.76099882205</v>
      </c>
      <c r="V529" s="23">
        <f>SUM($D508:V508)</f>
        <v>512222.33789702761</v>
      </c>
      <c r="W529" s="23">
        <f>SUM($D508:W508)</f>
        <v>568602.71228084643</v>
      </c>
      <c r="X529" s="23">
        <f>SUM($D508:X508)</f>
        <v>642020.38457147893</v>
      </c>
      <c r="Y529" s="23">
        <f>SUM($D508:Y508)</f>
        <v>718938.95905064768</v>
      </c>
      <c r="Z529" s="23">
        <f>SUM($D508:Z508)</f>
        <v>798885.68394197919</v>
      </c>
      <c r="AA529" s="23">
        <f>SUM($D508:AA508)</f>
        <v>871290.01387285604</v>
      </c>
      <c r="AB529" s="23">
        <f>SUM($D508:AB508)</f>
        <v>933755.99460546789</v>
      </c>
      <c r="AC529" s="23">
        <f>SUM($D508:AC508)</f>
        <v>984064.45389144891</v>
      </c>
      <c r="AD529" s="23">
        <f>SUM($D508:AD508)</f>
        <v>1055387.4175779389</v>
      </c>
      <c r="AE529" s="23">
        <f>SUM($D508:AE508)</f>
        <v>1107508.5111996152</v>
      </c>
      <c r="AF529" s="23">
        <f>SUM($D508:AF508)</f>
        <v>1189881.1407980525</v>
      </c>
      <c r="AG529" s="23">
        <f>SUM($D508:AG508)</f>
        <v>1257656.8846481966</v>
      </c>
    </row>
    <row r="530" spans="2:33" x14ac:dyDescent="0.3">
      <c r="B530" s="24" t="str">
        <f t="shared" si="370"/>
        <v>Retire TY GR CR BR1-2 and MC1-2</v>
      </c>
      <c r="D530" s="23">
        <f>SUM($D509:D509)</f>
        <v>-489.42680000001565</v>
      </c>
      <c r="E530" s="23">
        <f>SUM($D509:E509)</f>
        <v>-14201.864800000098</v>
      </c>
      <c r="F530" s="23">
        <f>SUM($D509:F509)</f>
        <v>-47250.698480000021</v>
      </c>
      <c r="G530" s="23">
        <f>SUM($D509:G509)</f>
        <v>-81816.974158943398</v>
      </c>
      <c r="H530" s="23">
        <f>SUM($D509:H509)</f>
        <v>-140864.33619036875</v>
      </c>
      <c r="I530" s="23">
        <f>SUM($D509:I509)</f>
        <v>22450.642543417169</v>
      </c>
      <c r="J530" s="23">
        <f>SUM($D509:J509)</f>
        <v>56130.974773043068</v>
      </c>
      <c r="K530" s="23">
        <f>SUM($D509:K509)</f>
        <v>173933.5072909242</v>
      </c>
      <c r="L530" s="23">
        <f>SUM($D509:L509)</f>
        <v>301434.40870565758</v>
      </c>
      <c r="M530" s="23">
        <f>SUM($D509:M509)</f>
        <v>405374.56659978558</v>
      </c>
      <c r="N530" s="23">
        <f>SUM($D509:N509)</f>
        <v>523749.35625431477</v>
      </c>
      <c r="O530" s="23">
        <f>SUM($D509:O509)</f>
        <v>625548.20253013005</v>
      </c>
      <c r="P530" s="23">
        <f>SUM($D509:P509)</f>
        <v>748308.52038119524</v>
      </c>
      <c r="Q530" s="23">
        <f>SUM($D509:Q509)</f>
        <v>994902.0418421838</v>
      </c>
      <c r="R530" s="23">
        <f>SUM($D509:R509)</f>
        <v>1232023.9259695683</v>
      </c>
      <c r="S530" s="23">
        <f>SUM($D509:S509)</f>
        <v>1474679.4257368364</v>
      </c>
      <c r="T530" s="23">
        <f>SUM($D509:T509)</f>
        <v>1704952.5221166017</v>
      </c>
      <c r="U530" s="23">
        <f>SUM($D509:U509)</f>
        <v>1943483.7741806523</v>
      </c>
      <c r="V530" s="23">
        <f>SUM($D509:V509)</f>
        <v>2190725.3358648485</v>
      </c>
      <c r="W530" s="23">
        <f>SUM($D509:W509)</f>
        <v>2432492.5144202169</v>
      </c>
      <c r="X530" s="23">
        <f>SUM($D509:X509)</f>
        <v>2679087.7098954348</v>
      </c>
      <c r="Y530" s="23">
        <f>SUM($D509:Y509)</f>
        <v>2924717.0320356293</v>
      </c>
      <c r="Z530" s="23">
        <f>SUM($D509:Z509)</f>
        <v>3184611.8327259938</v>
      </c>
      <c r="AA530" s="23">
        <f>SUM($D509:AA509)</f>
        <v>3433811.2599196099</v>
      </c>
      <c r="AB530" s="23">
        <f>SUM($D509:AB509)</f>
        <v>3675745.639740427</v>
      </c>
      <c r="AC530" s="23">
        <f>SUM($D509:AC509)</f>
        <v>3921463.7133639534</v>
      </c>
      <c r="AD530" s="23">
        <f>SUM($D509:AD509)</f>
        <v>4205066.7696050704</v>
      </c>
      <c r="AE530" s="23">
        <f>SUM($D509:AE509)</f>
        <v>4469842.231119087</v>
      </c>
      <c r="AF530" s="23">
        <f>SUM($D509:AF509)</f>
        <v>4771621.5101961531</v>
      </c>
      <c r="AG530" s="23">
        <f>SUM($D509:AG509)</f>
        <v>5066578.7621828252</v>
      </c>
    </row>
    <row r="531" spans="2:33" x14ac:dyDescent="0.3">
      <c r="B531" s="24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  <c r="AG531" s="23"/>
    </row>
    <row r="534" spans="2:33" x14ac:dyDescent="0.3">
      <c r="C534" s="26"/>
    </row>
    <row r="535" spans="2:33" x14ac:dyDescent="0.3">
      <c r="D535" s="27"/>
    </row>
    <row r="536" spans="2:33" x14ac:dyDescent="0.3"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Z536" s="28"/>
      <c r="AA536" s="28"/>
      <c r="AB536" s="28"/>
    </row>
    <row r="537" spans="2:33" x14ac:dyDescent="0.3"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</row>
    <row r="538" spans="2:33" x14ac:dyDescent="0.3"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</row>
    <row r="539" spans="2:33" x14ac:dyDescent="0.3"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</row>
    <row r="540" spans="2:33" x14ac:dyDescent="0.3"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</row>
    <row r="541" spans="2:33" x14ac:dyDescent="0.3"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</row>
    <row r="542" spans="2:33" x14ac:dyDescent="0.3"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</row>
    <row r="543" spans="2:33" x14ac:dyDescent="0.3"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</row>
    <row r="544" spans="2:33" x14ac:dyDescent="0.3"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</row>
    <row r="545" spans="3:23" x14ac:dyDescent="0.3"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</row>
    <row r="546" spans="3:23" x14ac:dyDescent="0.3"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</row>
    <row r="547" spans="3:23" x14ac:dyDescent="0.3"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</row>
    <row r="548" spans="3:23" x14ac:dyDescent="0.3"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</row>
    <row r="549" spans="3:23" x14ac:dyDescent="0.3"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</row>
    <row r="550" spans="3:23" x14ac:dyDescent="0.3"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</row>
    <row r="551" spans="3:23" x14ac:dyDescent="0.3"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</row>
    <row r="552" spans="3:23" x14ac:dyDescent="0.3"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</row>
    <row r="554" spans="3:23" x14ac:dyDescent="0.3">
      <c r="C554" s="29"/>
    </row>
    <row r="555" spans="3:23" x14ac:dyDescent="0.3">
      <c r="D555" s="30"/>
    </row>
  </sheetData>
  <pageMargins left="0.5" right="0.5" top="1" bottom="1" header="0.3" footer="0.5"/>
  <pageSetup scale="34" fitToHeight="6" orientation="landscape" r:id="rId1"/>
  <headerFooter>
    <oddFooter>&amp;RAttachment to Response to Question No. 11
Page &amp;P of &amp;N
Schram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50"/>
  <sheetViews>
    <sheetView workbookViewId="0">
      <pane xSplit="3" ySplit="1" topLeftCell="D2" activePane="bottomRight" state="frozen"/>
      <selection pane="topRight" activeCell="C1" sqref="C1"/>
      <selection pane="bottomLeft" activeCell="A2" sqref="A2"/>
      <selection pane="bottomRight" activeCell="D2" sqref="D2"/>
    </sheetView>
  </sheetViews>
  <sheetFormatPr defaultRowHeight="14.4" x14ac:dyDescent="0.3"/>
  <cols>
    <col min="1" max="2" width="8.88671875" style="6"/>
    <col min="3" max="3" width="11.5546875" style="6" bestFit="1" customWidth="1"/>
    <col min="4" max="16384" width="8.88671875" style="6"/>
  </cols>
  <sheetData>
    <row r="1" spans="1:53" x14ac:dyDescent="0.3">
      <c r="A1" s="6" t="s">
        <v>49</v>
      </c>
      <c r="B1" s="6" t="s">
        <v>50</v>
      </c>
      <c r="D1" s="6">
        <v>2010</v>
      </c>
      <c r="E1" s="6">
        <v>2011</v>
      </c>
      <c r="F1" s="6">
        <v>2012</v>
      </c>
      <c r="G1" s="6">
        <v>2013</v>
      </c>
      <c r="H1" s="6">
        <v>2014</v>
      </c>
      <c r="I1" s="6">
        <v>2015</v>
      </c>
      <c r="J1" s="6">
        <v>2016</v>
      </c>
      <c r="K1" s="6">
        <v>2017</v>
      </c>
      <c r="L1" s="6">
        <v>2018</v>
      </c>
      <c r="M1" s="6">
        <v>2019</v>
      </c>
      <c r="N1" s="6">
        <v>2020</v>
      </c>
      <c r="O1" s="6">
        <v>2021</v>
      </c>
      <c r="P1" s="6">
        <v>2022</v>
      </c>
      <c r="Q1" s="6">
        <v>2023</v>
      </c>
      <c r="R1" s="6">
        <v>2024</v>
      </c>
      <c r="S1" s="6">
        <v>2025</v>
      </c>
      <c r="T1" s="6">
        <v>2026</v>
      </c>
      <c r="U1" s="6">
        <v>2027</v>
      </c>
      <c r="V1" s="6">
        <v>2028</v>
      </c>
      <c r="W1" s="6">
        <v>2029</v>
      </c>
      <c r="X1" s="6">
        <v>2030</v>
      </c>
      <c r="Y1" s="6">
        <v>2031</v>
      </c>
      <c r="Z1" s="6">
        <v>2032</v>
      </c>
      <c r="AA1" s="6">
        <v>2033</v>
      </c>
      <c r="AB1" s="6">
        <v>2034</v>
      </c>
      <c r="AC1" s="6">
        <v>2035</v>
      </c>
      <c r="AD1" s="6">
        <v>2036</v>
      </c>
      <c r="AE1" s="6">
        <v>2037</v>
      </c>
      <c r="AF1" s="6">
        <v>2038</v>
      </c>
      <c r="AG1" s="6">
        <v>2039</v>
      </c>
      <c r="AH1" s="6">
        <v>2040</v>
      </c>
      <c r="AI1" s="6">
        <v>2041</v>
      </c>
      <c r="AJ1" s="6">
        <v>2042</v>
      </c>
      <c r="AK1" s="6">
        <v>2043</v>
      </c>
      <c r="AL1" s="6">
        <v>2044</v>
      </c>
      <c r="AM1" s="6">
        <v>2045</v>
      </c>
      <c r="AN1" s="6">
        <v>2046</v>
      </c>
      <c r="AO1" s="6">
        <v>2047</v>
      </c>
      <c r="AP1" s="6">
        <v>2048</v>
      </c>
      <c r="AQ1" s="6">
        <v>2049</v>
      </c>
      <c r="AR1" s="6">
        <v>2050</v>
      </c>
      <c r="AS1" s="6">
        <v>2051</v>
      </c>
      <c r="AT1" s="6">
        <v>2052</v>
      </c>
      <c r="AU1" s="6">
        <v>2053</v>
      </c>
      <c r="AV1" s="6">
        <v>2054</v>
      </c>
      <c r="AW1" s="6">
        <v>2055</v>
      </c>
      <c r="AX1" s="6">
        <v>2056</v>
      </c>
      <c r="AY1" s="6">
        <v>2057</v>
      </c>
      <c r="AZ1" s="6">
        <v>2058</v>
      </c>
      <c r="BA1" s="6">
        <v>2059</v>
      </c>
    </row>
    <row r="2" spans="1:53" x14ac:dyDescent="0.3">
      <c r="A2" s="6" t="str">
        <f>LEFT(C2,2)</f>
        <v>BR</v>
      </c>
      <c r="B2" s="6" t="str">
        <f>LEFT(C2,3)</f>
        <v>BR1</v>
      </c>
      <c r="C2" s="6" t="s">
        <v>91</v>
      </c>
      <c r="D2" s="23">
        <v>0</v>
      </c>
      <c r="E2" s="23">
        <v>237.60290000000001</v>
      </c>
      <c r="F2" s="23">
        <v>3126.8589999999999</v>
      </c>
      <c r="G2" s="23">
        <v>7278.2640000000001</v>
      </c>
      <c r="H2" s="23">
        <v>12105.48</v>
      </c>
      <c r="I2" s="23">
        <v>12774.7</v>
      </c>
      <c r="J2" s="23">
        <v>12122.74</v>
      </c>
      <c r="K2" s="23">
        <v>11533.56</v>
      </c>
      <c r="L2" s="23">
        <v>10998.6</v>
      </c>
      <c r="M2" s="23">
        <v>10472.43</v>
      </c>
      <c r="N2" s="23">
        <v>9946.2659999999996</v>
      </c>
      <c r="O2" s="23">
        <v>9420.1</v>
      </c>
      <c r="P2" s="23">
        <v>8893.9359999999997</v>
      </c>
      <c r="Q2" s="23">
        <v>8367.77</v>
      </c>
      <c r="R2" s="23">
        <v>7841.6040000000003</v>
      </c>
      <c r="S2" s="23">
        <v>7482.7060000000001</v>
      </c>
      <c r="T2" s="23">
        <v>7291.0749999999998</v>
      </c>
      <c r="U2" s="23">
        <v>7099.4430000000002</v>
      </c>
      <c r="V2" s="23">
        <v>6907.8109999999997</v>
      </c>
      <c r="W2" s="23">
        <v>6716.1790000000001</v>
      </c>
      <c r="X2" s="23">
        <v>6524.5479999999998</v>
      </c>
      <c r="Y2" s="23">
        <v>6332.9170000000004</v>
      </c>
      <c r="Z2" s="23">
        <v>6141.2839999999997</v>
      </c>
      <c r="AA2" s="23">
        <v>5949.652</v>
      </c>
      <c r="AB2" s="23">
        <v>5758.0209999999997</v>
      </c>
      <c r="AC2" s="23">
        <v>5566.39</v>
      </c>
      <c r="AD2" s="23">
        <v>5374.7579999999998</v>
      </c>
      <c r="AE2" s="23">
        <v>5183.1270000000004</v>
      </c>
      <c r="AF2" s="23">
        <v>4991.4960000000001</v>
      </c>
      <c r="AG2" s="23">
        <v>4799.8639999999996</v>
      </c>
      <c r="AH2" s="23">
        <v>4608.2330000000002</v>
      </c>
      <c r="AI2" s="23">
        <v>4416.6019999999999</v>
      </c>
      <c r="AJ2" s="23">
        <v>4224.97</v>
      </c>
      <c r="AK2" s="23">
        <v>4033.3389999999999</v>
      </c>
      <c r="AL2" s="23">
        <v>3841.7080000000001</v>
      </c>
      <c r="AM2" s="23">
        <v>3650.076</v>
      </c>
      <c r="AN2" s="23">
        <v>3458.4450000000002</v>
      </c>
      <c r="AO2" s="23">
        <v>3266.81</v>
      </c>
      <c r="AP2" s="23">
        <v>1326.7739999999999</v>
      </c>
      <c r="AQ2" s="23">
        <v>1.3880139999999999E-3</v>
      </c>
      <c r="AR2" s="23">
        <v>1.3880139999999999E-3</v>
      </c>
      <c r="AS2" s="23">
        <v>1.3880139999999999E-3</v>
      </c>
      <c r="AT2" s="23">
        <v>1.3880139999999999E-3</v>
      </c>
      <c r="AU2" s="23">
        <v>1.3880139999999999E-3</v>
      </c>
      <c r="AV2" s="23">
        <v>1.3880139999999999E-3</v>
      </c>
      <c r="AW2" s="23">
        <v>1.3880139999999999E-3</v>
      </c>
      <c r="AX2" s="23">
        <v>1.3880139999999999E-3</v>
      </c>
      <c r="AY2" s="23">
        <v>1.3880139999999999E-3</v>
      </c>
      <c r="AZ2" s="23">
        <v>1.3880139999999999E-3</v>
      </c>
      <c r="BA2" s="23">
        <v>1.3880139999999999E-3</v>
      </c>
    </row>
    <row r="3" spans="1:53" x14ac:dyDescent="0.3">
      <c r="A3" s="6" t="str">
        <f t="shared" ref="A3:A48" si="0">LEFT(C3,2)</f>
        <v>BR</v>
      </c>
      <c r="B3" s="6" t="str">
        <f t="shared" ref="B3:B48" si="1">LEFT(C3,3)</f>
        <v>BR1</v>
      </c>
      <c r="C3" s="6" t="s">
        <v>35</v>
      </c>
      <c r="D3" s="23">
        <v>0</v>
      </c>
      <c r="E3" s="23">
        <v>0</v>
      </c>
      <c r="F3" s="23">
        <v>0</v>
      </c>
      <c r="G3" s="23">
        <v>230.7201</v>
      </c>
      <c r="H3" s="23">
        <v>520.95249999999999</v>
      </c>
      <c r="I3" s="23">
        <v>550.27</v>
      </c>
      <c r="J3" s="23">
        <v>522.38559999999995</v>
      </c>
      <c r="K3" s="23">
        <v>497.17329999999998</v>
      </c>
      <c r="L3" s="23">
        <v>474.26870000000002</v>
      </c>
      <c r="M3" s="23">
        <v>451.73880000000003</v>
      </c>
      <c r="N3" s="23">
        <v>429.209</v>
      </c>
      <c r="O3" s="23">
        <v>406.67910000000001</v>
      </c>
      <c r="P3" s="23">
        <v>384.14920000000001</v>
      </c>
      <c r="Q3" s="23">
        <v>361.61939999999998</v>
      </c>
      <c r="R3" s="23">
        <v>339.08949999999999</v>
      </c>
      <c r="S3" s="23">
        <v>323.6798</v>
      </c>
      <c r="T3" s="23">
        <v>315.3904</v>
      </c>
      <c r="U3" s="23">
        <v>307.101</v>
      </c>
      <c r="V3" s="23">
        <v>298.8116</v>
      </c>
      <c r="W3" s="23">
        <v>290.5222</v>
      </c>
      <c r="X3" s="23">
        <v>282.2328</v>
      </c>
      <c r="Y3" s="23">
        <v>273.94349999999997</v>
      </c>
      <c r="Z3" s="23">
        <v>265.65410000000003</v>
      </c>
      <c r="AA3" s="23">
        <v>257.3646</v>
      </c>
      <c r="AB3" s="23">
        <v>249.0752</v>
      </c>
      <c r="AC3" s="23">
        <v>240.78579999999999</v>
      </c>
      <c r="AD3" s="23">
        <v>232.49639999999999</v>
      </c>
      <c r="AE3" s="23">
        <v>224.20699999999999</v>
      </c>
      <c r="AF3" s="23">
        <v>215.91759999999999</v>
      </c>
      <c r="AG3" s="23">
        <v>207.62819999999999</v>
      </c>
      <c r="AH3" s="23">
        <v>199.33869999999999</v>
      </c>
      <c r="AI3" s="23">
        <v>191.04929999999999</v>
      </c>
      <c r="AJ3" s="23">
        <v>182.75989999999999</v>
      </c>
      <c r="AK3" s="23">
        <v>174.47049999999999</v>
      </c>
      <c r="AL3" s="23">
        <v>166.18109999999999</v>
      </c>
      <c r="AM3" s="23">
        <v>157.89169999999999</v>
      </c>
      <c r="AN3" s="23">
        <v>149.60230000000001</v>
      </c>
      <c r="AO3" s="23">
        <v>141.31270000000001</v>
      </c>
      <c r="AP3" s="23">
        <v>57.392420000000001</v>
      </c>
      <c r="AQ3" s="23">
        <v>3.8493359999999997E-5</v>
      </c>
      <c r="AR3" s="23">
        <v>3.8493359999999997E-5</v>
      </c>
      <c r="AS3" s="23">
        <v>3.8493359999999997E-5</v>
      </c>
      <c r="AT3" s="23">
        <v>3.8493359999999997E-5</v>
      </c>
      <c r="AU3" s="23">
        <v>3.8493359999999997E-5</v>
      </c>
      <c r="AV3" s="23">
        <v>3.8493359999999997E-5</v>
      </c>
      <c r="AW3" s="23">
        <v>3.8493359999999997E-5</v>
      </c>
      <c r="AX3" s="23">
        <v>3.8493359999999997E-5</v>
      </c>
      <c r="AY3" s="23">
        <v>3.8493359999999997E-5</v>
      </c>
      <c r="AZ3" s="23">
        <v>3.8493359999999997E-5</v>
      </c>
      <c r="BA3" s="23">
        <v>3.8493359999999997E-5</v>
      </c>
    </row>
    <row r="4" spans="1:53" x14ac:dyDescent="0.3">
      <c r="A4" s="6" t="str">
        <f t="shared" si="0"/>
        <v>BR</v>
      </c>
      <c r="B4" s="6" t="str">
        <f t="shared" si="1"/>
        <v>BR2</v>
      </c>
      <c r="C4" s="6" t="s">
        <v>92</v>
      </c>
      <c r="D4" s="23">
        <v>0</v>
      </c>
      <c r="E4" s="23">
        <v>251.82390000000001</v>
      </c>
      <c r="F4" s="23">
        <v>3379.1840000000002</v>
      </c>
      <c r="G4" s="23">
        <v>7865.326</v>
      </c>
      <c r="H4" s="23">
        <v>13414.48</v>
      </c>
      <c r="I4" s="23">
        <v>13865.35</v>
      </c>
      <c r="J4" s="23">
        <v>13156</v>
      </c>
      <c r="K4" s="23">
        <v>12514.29</v>
      </c>
      <c r="L4" s="23">
        <v>11931.01</v>
      </c>
      <c r="M4" s="23">
        <v>11357.22</v>
      </c>
      <c r="N4" s="23">
        <v>10783.42</v>
      </c>
      <c r="O4" s="23">
        <v>10209.629999999999</v>
      </c>
      <c r="P4" s="23">
        <v>9635.8289999999997</v>
      </c>
      <c r="Q4" s="23">
        <v>9062.0329999999994</v>
      </c>
      <c r="R4" s="23">
        <v>8488.2379999999994</v>
      </c>
      <c r="S4" s="23">
        <v>8094.6980000000003</v>
      </c>
      <c r="T4" s="23">
        <v>7881.4139999999998</v>
      </c>
      <c r="U4" s="23">
        <v>7668.1310000000003</v>
      </c>
      <c r="V4" s="23">
        <v>7454.8469999999998</v>
      </c>
      <c r="W4" s="23">
        <v>7241.5640000000003</v>
      </c>
      <c r="X4" s="23">
        <v>7028.28</v>
      </c>
      <c r="Y4" s="23">
        <v>6814.9960000000001</v>
      </c>
      <c r="Z4" s="23">
        <v>6601.7129999999997</v>
      </c>
      <c r="AA4" s="23">
        <v>6388.4290000000001</v>
      </c>
      <c r="AB4" s="23">
        <v>6175.1450000000004</v>
      </c>
      <c r="AC4" s="23">
        <v>5961.8609999999999</v>
      </c>
      <c r="AD4" s="23">
        <v>5748.5770000000002</v>
      </c>
      <c r="AE4" s="23">
        <v>5535.2939999999999</v>
      </c>
      <c r="AF4" s="23">
        <v>5322.01</v>
      </c>
      <c r="AG4" s="23">
        <v>5108.7259999999997</v>
      </c>
      <c r="AH4" s="23">
        <v>4895.442</v>
      </c>
      <c r="AI4" s="23">
        <v>4682.1589999999997</v>
      </c>
      <c r="AJ4" s="23">
        <v>4468.875</v>
      </c>
      <c r="AK4" s="23">
        <v>4255.5910000000003</v>
      </c>
      <c r="AL4" s="23">
        <v>4042.3069999999998</v>
      </c>
      <c r="AM4" s="23">
        <v>3829.0239999999999</v>
      </c>
      <c r="AN4" s="23">
        <v>3615.74</v>
      </c>
      <c r="AO4" s="23">
        <v>1180.4000000000001</v>
      </c>
      <c r="AP4" s="23">
        <v>3.8455800000000001E-4</v>
      </c>
      <c r="AQ4" s="23">
        <v>3.8455800000000001E-4</v>
      </c>
      <c r="AR4" s="23">
        <v>3.8455800000000001E-4</v>
      </c>
      <c r="AS4" s="23">
        <v>3.8455800000000001E-4</v>
      </c>
      <c r="AT4" s="23">
        <v>3.8455800000000001E-4</v>
      </c>
      <c r="AU4" s="23">
        <v>3.8455800000000001E-4</v>
      </c>
      <c r="AV4" s="23">
        <v>3.8455800000000001E-4</v>
      </c>
      <c r="AW4" s="23">
        <v>3.8455800000000001E-4</v>
      </c>
      <c r="AX4" s="23">
        <v>3.8455800000000001E-4</v>
      </c>
      <c r="AY4" s="23">
        <v>3.8455800000000001E-4</v>
      </c>
      <c r="AZ4" s="23">
        <v>3.8455800000000001E-4</v>
      </c>
      <c r="BA4" s="23">
        <v>3.8455800000000001E-4</v>
      </c>
    </row>
    <row r="5" spans="1:53" x14ac:dyDescent="0.3">
      <c r="A5" s="6" t="str">
        <f t="shared" si="0"/>
        <v>BR</v>
      </c>
      <c r="B5" s="6" t="str">
        <f t="shared" si="1"/>
        <v>BR2</v>
      </c>
      <c r="C5" s="6" t="s">
        <v>36</v>
      </c>
      <c r="D5" s="23">
        <v>0</v>
      </c>
      <c r="E5" s="23">
        <v>0</v>
      </c>
      <c r="F5" s="23">
        <v>0</v>
      </c>
      <c r="G5" s="23">
        <v>230.7201</v>
      </c>
      <c r="H5" s="23">
        <v>534.35119999999995</v>
      </c>
      <c r="I5" s="23">
        <v>552.76139999999998</v>
      </c>
      <c r="J5" s="23">
        <v>524.67629999999997</v>
      </c>
      <c r="K5" s="23">
        <v>499.25689999999997</v>
      </c>
      <c r="L5" s="23">
        <v>476.13940000000002</v>
      </c>
      <c r="M5" s="23">
        <v>453.39580000000001</v>
      </c>
      <c r="N5" s="23">
        <v>430.65219999999999</v>
      </c>
      <c r="O5" s="23">
        <v>407.90859999999998</v>
      </c>
      <c r="P5" s="23">
        <v>385.16500000000002</v>
      </c>
      <c r="Q5" s="23">
        <v>362.42140000000001</v>
      </c>
      <c r="R5" s="23">
        <v>339.67779999999999</v>
      </c>
      <c r="S5" s="23">
        <v>324.03699999999998</v>
      </c>
      <c r="T5" s="23">
        <v>315.4991</v>
      </c>
      <c r="U5" s="23">
        <v>306.96120000000002</v>
      </c>
      <c r="V5" s="23">
        <v>298.42320000000001</v>
      </c>
      <c r="W5" s="23">
        <v>289.88529999999997</v>
      </c>
      <c r="X5" s="23">
        <v>281.34739999999999</v>
      </c>
      <c r="Y5" s="23">
        <v>272.80939999999998</v>
      </c>
      <c r="Z5" s="23">
        <v>264.2715</v>
      </c>
      <c r="AA5" s="23">
        <v>255.7336</v>
      </c>
      <c r="AB5" s="23">
        <v>247.19569999999999</v>
      </c>
      <c r="AC5" s="23">
        <v>238.65780000000001</v>
      </c>
      <c r="AD5" s="23">
        <v>230.1199</v>
      </c>
      <c r="AE5" s="23">
        <v>221.58199999999999</v>
      </c>
      <c r="AF5" s="23">
        <v>213.04409999999999</v>
      </c>
      <c r="AG5" s="23">
        <v>204.5061</v>
      </c>
      <c r="AH5" s="23">
        <v>195.9682</v>
      </c>
      <c r="AI5" s="23">
        <v>187.43029999999999</v>
      </c>
      <c r="AJ5" s="23">
        <v>178.89240000000001</v>
      </c>
      <c r="AK5" s="23">
        <v>170.3545</v>
      </c>
      <c r="AL5" s="23">
        <v>161.81659999999999</v>
      </c>
      <c r="AM5" s="23">
        <v>153.27869999999999</v>
      </c>
      <c r="AN5" s="23">
        <v>144.74080000000001</v>
      </c>
      <c r="AO5" s="23">
        <v>47.252290000000002</v>
      </c>
      <c r="AP5" s="23">
        <v>0</v>
      </c>
      <c r="AQ5" s="23">
        <v>0</v>
      </c>
      <c r="AR5" s="23">
        <v>0</v>
      </c>
      <c r="AS5" s="23">
        <v>0</v>
      </c>
      <c r="AT5" s="23">
        <v>0</v>
      </c>
      <c r="AU5" s="23">
        <v>0</v>
      </c>
      <c r="AV5" s="23">
        <v>0</v>
      </c>
      <c r="AW5" s="23">
        <v>0</v>
      </c>
      <c r="AX5" s="23">
        <v>0</v>
      </c>
      <c r="AY5" s="23">
        <v>0</v>
      </c>
      <c r="AZ5" s="23">
        <v>0</v>
      </c>
      <c r="BA5" s="23">
        <v>0</v>
      </c>
    </row>
    <row r="6" spans="1:53" x14ac:dyDescent="0.3">
      <c r="A6" s="6" t="str">
        <f t="shared" si="0"/>
        <v>BR</v>
      </c>
      <c r="B6" s="6" t="str">
        <f t="shared" si="1"/>
        <v>BR3</v>
      </c>
      <c r="C6" s="6" t="s">
        <v>93</v>
      </c>
      <c r="D6" s="23">
        <v>0</v>
      </c>
      <c r="E6" s="23">
        <v>0</v>
      </c>
      <c r="F6" s="23">
        <v>203.87739999999999</v>
      </c>
      <c r="G6" s="23">
        <v>2854.288</v>
      </c>
      <c r="H6" s="23">
        <v>7595.3429999999998</v>
      </c>
      <c r="I6" s="23">
        <v>13437.4</v>
      </c>
      <c r="J6" s="23">
        <v>14120.1</v>
      </c>
      <c r="K6" s="23">
        <v>13403.56</v>
      </c>
      <c r="L6" s="23">
        <v>12757.09</v>
      </c>
      <c r="M6" s="23">
        <v>12171.13</v>
      </c>
      <c r="N6" s="23">
        <v>11594.99</v>
      </c>
      <c r="O6" s="23">
        <v>11018.86</v>
      </c>
      <c r="P6" s="23">
        <v>10442.73</v>
      </c>
      <c r="Q6" s="23">
        <v>9866.5939999999991</v>
      </c>
      <c r="R6" s="23">
        <v>9290.4609999999993</v>
      </c>
      <c r="S6" s="23">
        <v>8714.3279999999995</v>
      </c>
      <c r="T6" s="23">
        <v>8324.9110000000001</v>
      </c>
      <c r="U6" s="23">
        <v>8122.2110000000002</v>
      </c>
      <c r="V6" s="23">
        <v>7919.5110000000004</v>
      </c>
      <c r="W6" s="23">
        <v>7716.8109999999997</v>
      </c>
      <c r="X6" s="23">
        <v>7514.11</v>
      </c>
      <c r="Y6" s="23">
        <v>7311.4089999999997</v>
      </c>
      <c r="Z6" s="23">
        <v>7108.7089999999998</v>
      </c>
      <c r="AA6" s="23">
        <v>6906.009</v>
      </c>
      <c r="AB6" s="23">
        <v>6703.3090000000002</v>
      </c>
      <c r="AC6" s="23">
        <v>6500.6080000000002</v>
      </c>
      <c r="AD6" s="23">
        <v>6297.9080000000004</v>
      </c>
      <c r="AE6" s="23">
        <v>6095.2070000000003</v>
      </c>
      <c r="AF6" s="23">
        <v>5892.5069999999996</v>
      </c>
      <c r="AG6" s="23">
        <v>5689.8059999999996</v>
      </c>
      <c r="AH6" s="23">
        <v>5487.1049999999996</v>
      </c>
      <c r="AI6" s="23">
        <v>5284.4040000000005</v>
      </c>
      <c r="AJ6" s="23">
        <v>5081.7039999999997</v>
      </c>
      <c r="AK6" s="23">
        <v>4879.0029999999997</v>
      </c>
      <c r="AL6" s="23">
        <v>4676.3029999999999</v>
      </c>
      <c r="AM6" s="23">
        <v>4473.6019999999999</v>
      </c>
      <c r="AN6" s="23">
        <v>4270.9009999999998</v>
      </c>
      <c r="AO6" s="23">
        <v>4068.201</v>
      </c>
      <c r="AP6" s="23">
        <v>3865.498</v>
      </c>
      <c r="AQ6" s="23">
        <v>3662.797</v>
      </c>
      <c r="AR6" s="23">
        <v>3460.098</v>
      </c>
      <c r="AS6" s="23">
        <v>1405.3209999999999</v>
      </c>
      <c r="AT6" s="23">
        <v>1.5021800000000001E-3</v>
      </c>
      <c r="AU6" s="23">
        <v>1.5021800000000001E-3</v>
      </c>
      <c r="AV6" s="23">
        <v>1.5021800000000001E-3</v>
      </c>
      <c r="AW6" s="23">
        <v>1.5021800000000001E-3</v>
      </c>
      <c r="AX6" s="23">
        <v>1.5021800000000001E-3</v>
      </c>
      <c r="AY6" s="23">
        <v>1.5021800000000001E-3</v>
      </c>
      <c r="AZ6" s="23">
        <v>1.5021800000000001E-3</v>
      </c>
      <c r="BA6" s="23">
        <v>1.5021800000000001E-3</v>
      </c>
    </row>
    <row r="7" spans="1:53" x14ac:dyDescent="0.3">
      <c r="A7" s="6" t="str">
        <f t="shared" si="0"/>
        <v>GH</v>
      </c>
      <c r="B7" s="6" t="str">
        <f t="shared" si="1"/>
        <v>GH1</v>
      </c>
      <c r="C7" s="6" t="s">
        <v>94</v>
      </c>
      <c r="D7" s="23">
        <v>0</v>
      </c>
      <c r="E7" s="23">
        <v>64.117850000000004</v>
      </c>
      <c r="F7" s="23">
        <v>4331.7809999999999</v>
      </c>
      <c r="G7" s="23">
        <v>10157.14</v>
      </c>
      <c r="H7" s="23">
        <v>17735.669999999998</v>
      </c>
      <c r="I7" s="23">
        <v>19154.189999999999</v>
      </c>
      <c r="J7" s="23">
        <v>18156.189999999999</v>
      </c>
      <c r="K7" s="23">
        <v>17246.28</v>
      </c>
      <c r="L7" s="23">
        <v>16412.45</v>
      </c>
      <c r="M7" s="23">
        <v>15590.97</v>
      </c>
      <c r="N7" s="23">
        <v>14769.49</v>
      </c>
      <c r="O7" s="23">
        <v>13948.01</v>
      </c>
      <c r="P7" s="23">
        <v>13126.54</v>
      </c>
      <c r="Q7" s="23">
        <v>12305.06</v>
      </c>
      <c r="R7" s="23">
        <v>11483.58</v>
      </c>
      <c r="S7" s="23">
        <v>10896.84</v>
      </c>
      <c r="T7" s="23">
        <v>10544.84</v>
      </c>
      <c r="U7" s="23">
        <v>10192.83</v>
      </c>
      <c r="V7" s="23">
        <v>9840.8320000000003</v>
      </c>
      <c r="W7" s="23">
        <v>9488.83</v>
      </c>
      <c r="X7" s="23">
        <v>9136.8259999999991</v>
      </c>
      <c r="Y7" s="23">
        <v>8784.8230000000003</v>
      </c>
      <c r="Z7" s="23">
        <v>8432.82</v>
      </c>
      <c r="AA7" s="23">
        <v>8080.817</v>
      </c>
      <c r="AB7" s="23">
        <v>7728.8130000000001</v>
      </c>
      <c r="AC7" s="23">
        <v>7376.81</v>
      </c>
      <c r="AD7" s="23">
        <v>7024.8069999999998</v>
      </c>
      <c r="AE7" s="23">
        <v>6672.8040000000001</v>
      </c>
      <c r="AF7" s="23">
        <v>6320.8010000000004</v>
      </c>
      <c r="AG7" s="23">
        <v>5968.7979999999998</v>
      </c>
      <c r="AH7" s="23">
        <v>2423.8069999999998</v>
      </c>
      <c r="AI7" s="23">
        <v>2.1030519999999998E-3</v>
      </c>
      <c r="AJ7" s="23">
        <v>2.1030519999999998E-3</v>
      </c>
      <c r="AK7" s="23">
        <v>2.1030519999999998E-3</v>
      </c>
      <c r="AL7" s="23">
        <v>2.1030519999999998E-3</v>
      </c>
      <c r="AM7" s="23">
        <v>2.1030519999999998E-3</v>
      </c>
      <c r="AN7" s="23">
        <v>2.1030519999999998E-3</v>
      </c>
      <c r="AO7" s="23">
        <v>2.1030519999999998E-3</v>
      </c>
      <c r="AP7" s="23">
        <v>2.1030519999999998E-3</v>
      </c>
      <c r="AQ7" s="23">
        <v>2.1030519999999998E-3</v>
      </c>
      <c r="AR7" s="23">
        <v>2.1030519999999998E-3</v>
      </c>
      <c r="AS7" s="23">
        <v>2.1030519999999998E-3</v>
      </c>
      <c r="AT7" s="23">
        <v>2.1030519999999998E-3</v>
      </c>
      <c r="AU7" s="23">
        <v>2.1030519999999998E-3</v>
      </c>
      <c r="AV7" s="23">
        <v>2.1030519999999998E-3</v>
      </c>
      <c r="AW7" s="23">
        <v>2.1030519999999998E-3</v>
      </c>
      <c r="AX7" s="23">
        <v>2.1030519999999998E-3</v>
      </c>
      <c r="AY7" s="23">
        <v>2.1030519999999998E-3</v>
      </c>
      <c r="AZ7" s="23">
        <v>2.1030519999999998E-3</v>
      </c>
      <c r="BA7" s="23">
        <v>2.1030519999999998E-3</v>
      </c>
    </row>
    <row r="8" spans="1:53" x14ac:dyDescent="0.3">
      <c r="A8" s="6" t="str">
        <f t="shared" si="0"/>
        <v>GH</v>
      </c>
      <c r="B8" s="6" t="str">
        <f t="shared" si="1"/>
        <v>GH1</v>
      </c>
      <c r="C8" s="6" t="s">
        <v>37</v>
      </c>
      <c r="D8" s="23">
        <v>0</v>
      </c>
      <c r="E8" s="23">
        <v>122.3112</v>
      </c>
      <c r="F8" s="23">
        <v>562.0575</v>
      </c>
      <c r="G8" s="23">
        <v>1006.329</v>
      </c>
      <c r="H8" s="23">
        <v>1964.204</v>
      </c>
      <c r="I8" s="23">
        <v>2120.9589999999998</v>
      </c>
      <c r="J8" s="23">
        <v>2010.3340000000001</v>
      </c>
      <c r="K8" s="23">
        <v>1909.4829999999999</v>
      </c>
      <c r="L8" s="23">
        <v>1817.0719999999999</v>
      </c>
      <c r="M8" s="23">
        <v>1726.0319999999999</v>
      </c>
      <c r="N8" s="23">
        <v>1634.9929999999999</v>
      </c>
      <c r="O8" s="23">
        <v>1543.953</v>
      </c>
      <c r="P8" s="23">
        <v>1452.913</v>
      </c>
      <c r="Q8" s="23">
        <v>1361.873</v>
      </c>
      <c r="R8" s="23">
        <v>1270.8330000000001</v>
      </c>
      <c r="S8" s="23">
        <v>1205.837</v>
      </c>
      <c r="T8" s="23">
        <v>1166.885</v>
      </c>
      <c r="U8" s="23">
        <v>1127.933</v>
      </c>
      <c r="V8" s="23">
        <v>1088.98</v>
      </c>
      <c r="W8" s="23">
        <v>1050.028</v>
      </c>
      <c r="X8" s="23">
        <v>1011.075</v>
      </c>
      <c r="Y8" s="23">
        <v>972.12300000000005</v>
      </c>
      <c r="Z8" s="23">
        <v>933.17070000000001</v>
      </c>
      <c r="AA8" s="23">
        <v>894.21810000000005</v>
      </c>
      <c r="AB8" s="23">
        <v>855.26580000000001</v>
      </c>
      <c r="AC8" s="23">
        <v>816.31330000000003</v>
      </c>
      <c r="AD8" s="23">
        <v>777.36080000000004</v>
      </c>
      <c r="AE8" s="23">
        <v>738.40840000000003</v>
      </c>
      <c r="AF8" s="23">
        <v>699.45590000000004</v>
      </c>
      <c r="AG8" s="23">
        <v>660.50350000000003</v>
      </c>
      <c r="AH8" s="23">
        <v>268.2167</v>
      </c>
      <c r="AI8" s="23">
        <v>-8.5624249999999996E-5</v>
      </c>
      <c r="AJ8" s="23">
        <v>-8.5624249999999996E-5</v>
      </c>
      <c r="AK8" s="23">
        <v>-8.5624249999999996E-5</v>
      </c>
      <c r="AL8" s="23">
        <v>-8.5624249999999996E-5</v>
      </c>
      <c r="AM8" s="23">
        <v>-8.5624249999999996E-5</v>
      </c>
      <c r="AN8" s="23">
        <v>-8.5624249999999996E-5</v>
      </c>
      <c r="AO8" s="23">
        <v>-8.5624249999999996E-5</v>
      </c>
      <c r="AP8" s="23">
        <v>-8.5624249999999996E-5</v>
      </c>
      <c r="AQ8" s="23">
        <v>-8.5624249999999996E-5</v>
      </c>
      <c r="AR8" s="23">
        <v>-8.5624249999999996E-5</v>
      </c>
      <c r="AS8" s="23">
        <v>-8.5624249999999996E-5</v>
      </c>
      <c r="AT8" s="23">
        <v>-8.5624249999999996E-5</v>
      </c>
      <c r="AU8" s="23">
        <v>-8.5624249999999996E-5</v>
      </c>
      <c r="AV8" s="23">
        <v>-8.5624249999999996E-5</v>
      </c>
      <c r="AW8" s="23">
        <v>-8.5624249999999996E-5</v>
      </c>
      <c r="AX8" s="23">
        <v>-8.5624249999999996E-5</v>
      </c>
      <c r="AY8" s="23">
        <v>-8.5624249999999996E-5</v>
      </c>
      <c r="AZ8" s="23">
        <v>-8.5624249999999996E-5</v>
      </c>
      <c r="BA8" s="23">
        <v>-8.5624249999999996E-5</v>
      </c>
    </row>
    <row r="9" spans="1:53" x14ac:dyDescent="0.3">
      <c r="A9" s="6" t="str">
        <f t="shared" si="0"/>
        <v>GH</v>
      </c>
      <c r="B9" s="6" t="str">
        <f t="shared" si="1"/>
        <v>GH2</v>
      </c>
      <c r="C9" s="6" t="s">
        <v>95</v>
      </c>
      <c r="D9" s="23">
        <v>0</v>
      </c>
      <c r="E9" s="23">
        <v>0</v>
      </c>
      <c r="F9" s="23">
        <v>2787.1909999999998</v>
      </c>
      <c r="G9" s="23">
        <v>7280.1440000000002</v>
      </c>
      <c r="H9" s="23">
        <v>15016.33</v>
      </c>
      <c r="I9" s="23">
        <v>18298.14</v>
      </c>
      <c r="J9" s="23">
        <v>17568.7</v>
      </c>
      <c r="K9" s="23">
        <v>16776.87</v>
      </c>
      <c r="L9" s="23">
        <v>16055.75</v>
      </c>
      <c r="M9" s="23">
        <v>15369</v>
      </c>
      <c r="N9" s="23">
        <v>14683.62</v>
      </c>
      <c r="O9" s="23">
        <v>13998.24</v>
      </c>
      <c r="P9" s="23">
        <v>13312.86</v>
      </c>
      <c r="Q9" s="23">
        <v>12627.48</v>
      </c>
      <c r="R9" s="23">
        <v>11942.1</v>
      </c>
      <c r="S9" s="23">
        <v>11256.72</v>
      </c>
      <c r="T9" s="23">
        <v>10791.43</v>
      </c>
      <c r="U9" s="23">
        <v>10555.8</v>
      </c>
      <c r="V9" s="23">
        <v>10329.73</v>
      </c>
      <c r="W9" s="23">
        <v>10103.66</v>
      </c>
      <c r="X9" s="23">
        <v>9877.5820000000003</v>
      </c>
      <c r="Y9" s="23">
        <v>9651.509</v>
      </c>
      <c r="Z9" s="23">
        <v>9425.4359999999997</v>
      </c>
      <c r="AA9" s="23">
        <v>9199.3610000000008</v>
      </c>
      <c r="AB9" s="23">
        <v>8973.2880000000005</v>
      </c>
      <c r="AC9" s="23">
        <v>8747.2150000000001</v>
      </c>
      <c r="AD9" s="23">
        <v>8521.1419999999998</v>
      </c>
      <c r="AE9" s="23">
        <v>8295.0679999999993</v>
      </c>
      <c r="AF9" s="23">
        <v>8068.9949999999999</v>
      </c>
      <c r="AG9" s="23">
        <v>7842.9210000000003</v>
      </c>
      <c r="AH9" s="23">
        <v>7616.848</v>
      </c>
      <c r="AI9" s="23">
        <v>7390.7749999999996</v>
      </c>
      <c r="AJ9" s="23">
        <v>7164.701</v>
      </c>
      <c r="AK9" s="23">
        <v>6938.6279999999997</v>
      </c>
      <c r="AL9" s="23">
        <v>6712.5540000000001</v>
      </c>
      <c r="AM9" s="23">
        <v>6486.4809999999998</v>
      </c>
      <c r="AN9" s="23">
        <v>6260.4080000000004</v>
      </c>
      <c r="AO9" s="23">
        <v>6034.3339999999998</v>
      </c>
      <c r="AP9" s="23">
        <v>5808.2619999999997</v>
      </c>
      <c r="AQ9" s="23">
        <v>5582.1880000000001</v>
      </c>
      <c r="AR9" s="23">
        <v>5356.1139999999996</v>
      </c>
      <c r="AS9" s="23">
        <v>5130.04</v>
      </c>
      <c r="AT9" s="23">
        <v>4903.9650000000001</v>
      </c>
      <c r="AU9" s="23">
        <v>4677.8919999999998</v>
      </c>
      <c r="AV9" s="23">
        <v>4451.817</v>
      </c>
      <c r="AW9" s="23">
        <v>4225.7430000000004</v>
      </c>
      <c r="AX9" s="23">
        <v>3999.6689999999999</v>
      </c>
      <c r="AY9" s="23">
        <v>3488.9830000000002</v>
      </c>
      <c r="AZ9" s="23">
        <v>253.3998</v>
      </c>
      <c r="BA9" s="23">
        <v>-4.3826100000000001E-4</v>
      </c>
    </row>
    <row r="10" spans="1:53" x14ac:dyDescent="0.3">
      <c r="A10" s="6" t="str">
        <f t="shared" si="0"/>
        <v>GH</v>
      </c>
      <c r="B10" s="6" t="str">
        <f t="shared" si="1"/>
        <v>GH2</v>
      </c>
      <c r="C10" s="6" t="s">
        <v>38</v>
      </c>
      <c r="D10" s="23">
        <v>0</v>
      </c>
      <c r="E10" s="23">
        <v>11.46668</v>
      </c>
      <c r="F10" s="23">
        <v>723.75369999999998</v>
      </c>
      <c r="G10" s="23">
        <v>984.04549999999995</v>
      </c>
      <c r="H10" s="23">
        <v>935.16719999999998</v>
      </c>
      <c r="I10" s="23">
        <v>890.9375</v>
      </c>
      <c r="J10" s="23">
        <v>850.77539999999999</v>
      </c>
      <c r="K10" s="23">
        <v>814.17250000000001</v>
      </c>
      <c r="L10" s="23">
        <v>779.23040000000003</v>
      </c>
      <c r="M10" s="23">
        <v>744.28830000000005</v>
      </c>
      <c r="N10" s="23">
        <v>709.34640000000002</v>
      </c>
      <c r="O10" s="23">
        <v>674.40430000000003</v>
      </c>
      <c r="P10" s="23">
        <v>639.46220000000005</v>
      </c>
      <c r="Q10" s="23">
        <v>604.52020000000005</v>
      </c>
      <c r="R10" s="23">
        <v>569.57820000000004</v>
      </c>
      <c r="S10" s="23">
        <v>546.26260000000002</v>
      </c>
      <c r="T10" s="23">
        <v>534.57349999999997</v>
      </c>
      <c r="U10" s="23">
        <v>522.8845</v>
      </c>
      <c r="V10" s="23">
        <v>511.19549999999998</v>
      </c>
      <c r="W10" s="23">
        <v>499.50639999999999</v>
      </c>
      <c r="X10" s="23">
        <v>487.81729999999999</v>
      </c>
      <c r="Y10" s="23">
        <v>476.12830000000002</v>
      </c>
      <c r="Z10" s="23">
        <v>464.4393</v>
      </c>
      <c r="AA10" s="23">
        <v>452.75020000000001</v>
      </c>
      <c r="AB10" s="23">
        <v>441.06110000000001</v>
      </c>
      <c r="AC10" s="23">
        <v>429.37209999999999</v>
      </c>
      <c r="AD10" s="23">
        <v>417.68299999999999</v>
      </c>
      <c r="AE10" s="23">
        <v>405.99400000000003</v>
      </c>
      <c r="AF10" s="23">
        <v>394.30489999999998</v>
      </c>
      <c r="AG10" s="23">
        <v>382.61579999999998</v>
      </c>
      <c r="AH10" s="23">
        <v>370.92669999999998</v>
      </c>
      <c r="AI10" s="23">
        <v>359.23759999999999</v>
      </c>
      <c r="AJ10" s="23">
        <v>347.54860000000002</v>
      </c>
      <c r="AK10" s="23">
        <v>335.85950000000003</v>
      </c>
      <c r="AL10" s="23">
        <v>324.17039999999997</v>
      </c>
      <c r="AM10" s="23">
        <v>312.48129999999998</v>
      </c>
      <c r="AN10" s="23">
        <v>300.79219999999998</v>
      </c>
      <c r="AO10" s="23">
        <v>289.10309999999998</v>
      </c>
      <c r="AP10" s="23">
        <v>277.41410000000002</v>
      </c>
      <c r="AQ10" s="23">
        <v>265.72500000000002</v>
      </c>
      <c r="AR10" s="23">
        <v>254.0359</v>
      </c>
      <c r="AS10" s="23">
        <v>242.3468</v>
      </c>
      <c r="AT10" s="23">
        <v>230.65780000000001</v>
      </c>
      <c r="AU10" s="23">
        <v>218.96870000000001</v>
      </c>
      <c r="AV10" s="23">
        <v>207.27959999999999</v>
      </c>
      <c r="AW10" s="23">
        <v>195.59049999999999</v>
      </c>
      <c r="AX10" s="23">
        <v>1.351962E-5</v>
      </c>
      <c r="AY10" s="23">
        <v>1.351962E-5</v>
      </c>
      <c r="AZ10" s="23">
        <v>1.351962E-5</v>
      </c>
      <c r="BA10" s="23">
        <v>1.351962E-5</v>
      </c>
    </row>
    <row r="11" spans="1:53" x14ac:dyDescent="0.3">
      <c r="A11" s="6" t="str">
        <f t="shared" si="0"/>
        <v>GH</v>
      </c>
      <c r="B11" s="6" t="str">
        <f t="shared" si="1"/>
        <v>GH3</v>
      </c>
      <c r="C11" s="6" t="s">
        <v>96</v>
      </c>
      <c r="D11" s="23">
        <v>0</v>
      </c>
      <c r="E11" s="23">
        <v>0</v>
      </c>
      <c r="F11" s="23">
        <v>0</v>
      </c>
      <c r="G11" s="23">
        <v>3571.0369999999998</v>
      </c>
      <c r="H11" s="23">
        <v>8804.2289999999994</v>
      </c>
      <c r="I11" s="23">
        <v>18270.47</v>
      </c>
      <c r="J11" s="23">
        <v>21812.5</v>
      </c>
      <c r="K11" s="23">
        <v>20852.62</v>
      </c>
      <c r="L11" s="23">
        <v>19900.509999999998</v>
      </c>
      <c r="M11" s="23">
        <v>19030.259999999998</v>
      </c>
      <c r="N11" s="23">
        <v>18199</v>
      </c>
      <c r="O11" s="23">
        <v>17368.54</v>
      </c>
      <c r="P11" s="23">
        <v>16538.080000000002</v>
      </c>
      <c r="Q11" s="23">
        <v>15707.62</v>
      </c>
      <c r="R11" s="23">
        <v>14877.15</v>
      </c>
      <c r="S11" s="23">
        <v>14046.69</v>
      </c>
      <c r="T11" s="23">
        <v>13216.23</v>
      </c>
      <c r="U11" s="23">
        <v>12646.83</v>
      </c>
      <c r="V11" s="23">
        <v>12344.05</v>
      </c>
      <c r="W11" s="23">
        <v>12046.82</v>
      </c>
      <c r="X11" s="23">
        <v>11749.59</v>
      </c>
      <c r="Y11" s="23">
        <v>11452.37</v>
      </c>
      <c r="Z11" s="23">
        <v>11155.14</v>
      </c>
      <c r="AA11" s="23">
        <v>10857.91</v>
      </c>
      <c r="AB11" s="23">
        <v>10560.68</v>
      </c>
      <c r="AC11" s="23">
        <v>10263.459999999999</v>
      </c>
      <c r="AD11" s="23">
        <v>9966.23</v>
      </c>
      <c r="AE11" s="23">
        <v>9669.0030000000006</v>
      </c>
      <c r="AF11" s="23">
        <v>9371.7759999999998</v>
      </c>
      <c r="AG11" s="23">
        <v>9074.5499999999993</v>
      </c>
      <c r="AH11" s="23">
        <v>8777.3220000000001</v>
      </c>
      <c r="AI11" s="23">
        <v>8480.0959999999995</v>
      </c>
      <c r="AJ11" s="23">
        <v>8182.8689999999997</v>
      </c>
      <c r="AK11" s="23">
        <v>7885.6419999999998</v>
      </c>
      <c r="AL11" s="23">
        <v>7588.4139999999998</v>
      </c>
      <c r="AM11" s="23">
        <v>7291.1859999999997</v>
      </c>
      <c r="AN11" s="23">
        <v>6993.9589999999998</v>
      </c>
      <c r="AO11" s="23">
        <v>6696.7309999999998</v>
      </c>
      <c r="AP11" s="23">
        <v>6399.5039999999999</v>
      </c>
      <c r="AQ11" s="23">
        <v>6102.277</v>
      </c>
      <c r="AR11" s="23">
        <v>5805.05</v>
      </c>
      <c r="AS11" s="23">
        <v>5507.8220000000001</v>
      </c>
      <c r="AT11" s="23">
        <v>5210.5950000000003</v>
      </c>
      <c r="AU11" s="23">
        <v>4151.8760000000002</v>
      </c>
      <c r="AV11" s="23">
        <v>213.80350000000001</v>
      </c>
      <c r="AW11" s="23">
        <v>3.9732650000000001E-3</v>
      </c>
      <c r="AX11" s="23">
        <v>3.9732650000000001E-3</v>
      </c>
      <c r="AY11" s="23">
        <v>3.9732650000000001E-3</v>
      </c>
      <c r="AZ11" s="23">
        <v>3.9732650000000001E-3</v>
      </c>
      <c r="BA11" s="23">
        <v>3.9732650000000001E-3</v>
      </c>
    </row>
    <row r="12" spans="1:53" x14ac:dyDescent="0.3">
      <c r="A12" s="6" t="str">
        <f t="shared" si="0"/>
        <v>GH</v>
      </c>
      <c r="B12" s="6" t="str">
        <f t="shared" si="1"/>
        <v>GH3</v>
      </c>
      <c r="C12" s="6" t="s">
        <v>39</v>
      </c>
      <c r="D12" s="23">
        <v>0</v>
      </c>
      <c r="E12" s="23">
        <v>114.66679999999999</v>
      </c>
      <c r="F12" s="23">
        <v>565.18370000000004</v>
      </c>
      <c r="G12" s="23">
        <v>1577.826</v>
      </c>
      <c r="H12" s="23">
        <v>1935.396</v>
      </c>
      <c r="I12" s="23">
        <v>1852.7570000000001</v>
      </c>
      <c r="J12" s="23">
        <v>1768.502</v>
      </c>
      <c r="K12" s="23">
        <v>1691.4760000000001</v>
      </c>
      <c r="L12" s="23">
        <v>1617.9079999999999</v>
      </c>
      <c r="M12" s="23">
        <v>1544.423</v>
      </c>
      <c r="N12" s="23">
        <v>1470.9380000000001</v>
      </c>
      <c r="O12" s="23">
        <v>1397.453</v>
      </c>
      <c r="P12" s="23">
        <v>1323.9670000000001</v>
      </c>
      <c r="Q12" s="23">
        <v>1250.482</v>
      </c>
      <c r="R12" s="23">
        <v>1176.9970000000001</v>
      </c>
      <c r="S12" s="23">
        <v>1126.463</v>
      </c>
      <c r="T12" s="23">
        <v>1099.462</v>
      </c>
      <c r="U12" s="23">
        <v>1073.0440000000001</v>
      </c>
      <c r="V12" s="23">
        <v>1046.626</v>
      </c>
      <c r="W12" s="23">
        <v>1020.208</v>
      </c>
      <c r="X12" s="23">
        <v>993.79020000000003</v>
      </c>
      <c r="Y12" s="23">
        <v>967.37210000000005</v>
      </c>
      <c r="Z12" s="23">
        <v>940.95410000000004</v>
      </c>
      <c r="AA12" s="23">
        <v>914.53599999999994</v>
      </c>
      <c r="AB12" s="23">
        <v>888.11789999999996</v>
      </c>
      <c r="AC12" s="23">
        <v>861.69979999999998</v>
      </c>
      <c r="AD12" s="23">
        <v>835.28179999999998</v>
      </c>
      <c r="AE12" s="23">
        <v>808.86369999999999</v>
      </c>
      <c r="AF12" s="23">
        <v>782.44560000000001</v>
      </c>
      <c r="AG12" s="23">
        <v>756.02750000000003</v>
      </c>
      <c r="AH12" s="23">
        <v>729.60940000000005</v>
      </c>
      <c r="AI12" s="23">
        <v>703.19140000000004</v>
      </c>
      <c r="AJ12" s="23">
        <v>676.77329999999995</v>
      </c>
      <c r="AK12" s="23">
        <v>650.35519999999997</v>
      </c>
      <c r="AL12" s="23">
        <v>623.93709999999999</v>
      </c>
      <c r="AM12" s="23">
        <v>597.51900000000001</v>
      </c>
      <c r="AN12" s="23">
        <v>571.10080000000005</v>
      </c>
      <c r="AO12" s="23">
        <v>544.68269999999995</v>
      </c>
      <c r="AP12" s="23">
        <v>518.26459999999997</v>
      </c>
      <c r="AQ12" s="23">
        <v>491.84649999999999</v>
      </c>
      <c r="AR12" s="23">
        <v>465.42840000000001</v>
      </c>
      <c r="AS12" s="23">
        <v>405.29239999999999</v>
      </c>
      <c r="AT12" s="23">
        <v>21.261420000000001</v>
      </c>
      <c r="AU12" s="23">
        <v>-2.491975E-4</v>
      </c>
      <c r="AV12" s="23">
        <v>-2.491975E-4</v>
      </c>
      <c r="AW12" s="23">
        <v>-2.491975E-4</v>
      </c>
      <c r="AX12" s="23">
        <v>-2.491975E-4</v>
      </c>
      <c r="AY12" s="23">
        <v>-2.491975E-4</v>
      </c>
      <c r="AZ12" s="23">
        <v>-2.491975E-4</v>
      </c>
      <c r="BA12" s="23">
        <v>-2.491975E-4</v>
      </c>
    </row>
    <row r="13" spans="1:53" x14ac:dyDescent="0.3">
      <c r="A13" s="6" t="str">
        <f t="shared" si="0"/>
        <v>GH</v>
      </c>
      <c r="B13" s="6" t="str">
        <f t="shared" si="1"/>
        <v>GH4</v>
      </c>
      <c r="C13" s="6" t="s">
        <v>97</v>
      </c>
      <c r="D13" s="23">
        <v>0</v>
      </c>
      <c r="E13" s="23">
        <v>0</v>
      </c>
      <c r="F13" s="23">
        <v>0</v>
      </c>
      <c r="G13" s="23">
        <v>2843.3530000000001</v>
      </c>
      <c r="H13" s="23">
        <v>7668.076</v>
      </c>
      <c r="I13" s="23">
        <v>14951.85</v>
      </c>
      <c r="J13" s="23">
        <v>21318.959999999999</v>
      </c>
      <c r="K13" s="23">
        <v>20238.37</v>
      </c>
      <c r="L13" s="23">
        <v>19256.57</v>
      </c>
      <c r="M13" s="23">
        <v>18361.2</v>
      </c>
      <c r="N13" s="23">
        <v>17541.45</v>
      </c>
      <c r="O13" s="23">
        <v>16757</v>
      </c>
      <c r="P13" s="23">
        <v>15972.55</v>
      </c>
      <c r="Q13" s="23">
        <v>15188.11</v>
      </c>
      <c r="R13" s="23">
        <v>14403.66</v>
      </c>
      <c r="S13" s="23">
        <v>13619.21</v>
      </c>
      <c r="T13" s="23">
        <v>12834.76</v>
      </c>
      <c r="U13" s="23">
        <v>12050.31</v>
      </c>
      <c r="V13" s="23">
        <v>11512.92</v>
      </c>
      <c r="W13" s="23">
        <v>11222.58</v>
      </c>
      <c r="X13" s="23">
        <v>10932.24</v>
      </c>
      <c r="Y13" s="23">
        <v>10641.9</v>
      </c>
      <c r="Z13" s="23">
        <v>10351.56</v>
      </c>
      <c r="AA13" s="23">
        <v>10061.219999999999</v>
      </c>
      <c r="AB13" s="23">
        <v>9770.884</v>
      </c>
      <c r="AC13" s="23">
        <v>9480.5450000000001</v>
      </c>
      <c r="AD13" s="23">
        <v>9190.2060000000001</v>
      </c>
      <c r="AE13" s="23">
        <v>8899.8670000000002</v>
      </c>
      <c r="AF13" s="23">
        <v>8609.5280000000002</v>
      </c>
      <c r="AG13" s="23">
        <v>8319.1890000000003</v>
      </c>
      <c r="AH13" s="23">
        <v>8028.85</v>
      </c>
      <c r="AI13" s="23">
        <v>7738.5110000000004</v>
      </c>
      <c r="AJ13" s="23">
        <v>7448.1719999999996</v>
      </c>
      <c r="AK13" s="23">
        <v>7157.8339999999998</v>
      </c>
      <c r="AL13" s="23">
        <v>6867.4960000000001</v>
      </c>
      <c r="AM13" s="23">
        <v>6577.1559999999999</v>
      </c>
      <c r="AN13" s="23">
        <v>6286.8159999999998</v>
      </c>
      <c r="AO13" s="23">
        <v>5996.4769999999999</v>
      </c>
      <c r="AP13" s="23">
        <v>5706.1369999999997</v>
      </c>
      <c r="AQ13" s="23">
        <v>5415.7969999999996</v>
      </c>
      <c r="AR13" s="23">
        <v>5125.4579999999996</v>
      </c>
      <c r="AS13" s="23">
        <v>4835.1180000000004</v>
      </c>
      <c r="AT13" s="23">
        <v>-3.124534E-4</v>
      </c>
      <c r="AU13" s="23">
        <v>-3.124534E-4</v>
      </c>
      <c r="AV13" s="23">
        <v>-3.124534E-4</v>
      </c>
      <c r="AW13" s="23">
        <v>-3.124534E-4</v>
      </c>
      <c r="AX13" s="23">
        <v>-3.124534E-4</v>
      </c>
      <c r="AY13" s="23">
        <v>-3.124534E-4</v>
      </c>
      <c r="AZ13" s="23">
        <v>-3.124534E-4</v>
      </c>
      <c r="BA13" s="23">
        <v>-3.124534E-4</v>
      </c>
    </row>
    <row r="14" spans="1:53" x14ac:dyDescent="0.3">
      <c r="A14" s="6" t="str">
        <f t="shared" si="0"/>
        <v>GH</v>
      </c>
      <c r="B14" s="6" t="str">
        <f t="shared" si="1"/>
        <v>GH4</v>
      </c>
      <c r="C14" s="6" t="s">
        <v>40</v>
      </c>
      <c r="D14" s="23">
        <v>0</v>
      </c>
      <c r="E14" s="23">
        <v>122.3112</v>
      </c>
      <c r="F14" s="23">
        <v>527.18709999999999</v>
      </c>
      <c r="G14" s="23">
        <v>973.64009999999996</v>
      </c>
      <c r="H14" s="23">
        <v>1948.0429999999999</v>
      </c>
      <c r="I14" s="23">
        <v>1967.117</v>
      </c>
      <c r="J14" s="23">
        <v>1872.2860000000001</v>
      </c>
      <c r="K14" s="23">
        <v>1785.787</v>
      </c>
      <c r="L14" s="23">
        <v>1706.5809999999999</v>
      </c>
      <c r="M14" s="23">
        <v>1630.7760000000001</v>
      </c>
      <c r="N14" s="23">
        <v>1554.972</v>
      </c>
      <c r="O14" s="23">
        <v>1479.1679999999999</v>
      </c>
      <c r="P14" s="23">
        <v>1403.364</v>
      </c>
      <c r="Q14" s="23">
        <v>1327.56</v>
      </c>
      <c r="R14" s="23">
        <v>1251.7560000000001</v>
      </c>
      <c r="S14" s="23">
        <v>1175.952</v>
      </c>
      <c r="T14" s="23">
        <v>1123.9659999999999</v>
      </c>
      <c r="U14" s="23">
        <v>1095.799</v>
      </c>
      <c r="V14" s="23">
        <v>1067.6320000000001</v>
      </c>
      <c r="W14" s="23">
        <v>1039.4639999999999</v>
      </c>
      <c r="X14" s="23">
        <v>1011.297</v>
      </c>
      <c r="Y14" s="23">
        <v>983.13009999999997</v>
      </c>
      <c r="Z14" s="23">
        <v>954.96280000000002</v>
      </c>
      <c r="AA14" s="23">
        <v>926.79570000000001</v>
      </c>
      <c r="AB14" s="23">
        <v>898.62860000000001</v>
      </c>
      <c r="AC14" s="23">
        <v>870.46140000000003</v>
      </c>
      <c r="AD14" s="23">
        <v>842.29430000000002</v>
      </c>
      <c r="AE14" s="23">
        <v>814.12710000000004</v>
      </c>
      <c r="AF14" s="23">
        <v>785.96</v>
      </c>
      <c r="AG14" s="23">
        <v>757.79280000000006</v>
      </c>
      <c r="AH14" s="23">
        <v>729.62570000000005</v>
      </c>
      <c r="AI14" s="23">
        <v>701.45860000000005</v>
      </c>
      <c r="AJ14" s="23">
        <v>673.29150000000004</v>
      </c>
      <c r="AK14" s="23">
        <v>645.12429999999995</v>
      </c>
      <c r="AL14" s="23">
        <v>616.95719999999994</v>
      </c>
      <c r="AM14" s="23">
        <v>588.79</v>
      </c>
      <c r="AN14" s="23">
        <v>560.62289999999996</v>
      </c>
      <c r="AO14" s="23">
        <v>532.45569999999998</v>
      </c>
      <c r="AP14" s="23">
        <v>504.28859999999997</v>
      </c>
      <c r="AQ14" s="23">
        <v>476.12150000000003</v>
      </c>
      <c r="AR14" s="23">
        <v>117.1427</v>
      </c>
      <c r="AS14" s="23">
        <v>4.8820839999999998E-6</v>
      </c>
      <c r="AT14" s="23">
        <v>4.8820839999999998E-6</v>
      </c>
      <c r="AU14" s="23">
        <v>4.8820839999999998E-6</v>
      </c>
      <c r="AV14" s="23">
        <v>4.8820839999999998E-6</v>
      </c>
      <c r="AW14" s="23">
        <v>4.8820839999999998E-6</v>
      </c>
      <c r="AX14" s="23">
        <v>4.8820839999999998E-6</v>
      </c>
      <c r="AY14" s="23">
        <v>4.8820839999999998E-6</v>
      </c>
      <c r="AZ14" s="23">
        <v>4.8820839999999998E-6</v>
      </c>
      <c r="BA14" s="23">
        <v>4.8820839999999998E-6</v>
      </c>
    </row>
    <row r="15" spans="1:53" x14ac:dyDescent="0.3">
      <c r="A15" s="6" t="str">
        <f t="shared" si="0"/>
        <v>MC</v>
      </c>
      <c r="B15" s="6" t="str">
        <f t="shared" si="1"/>
        <v>MC1</v>
      </c>
      <c r="C15" s="6" t="s">
        <v>41</v>
      </c>
      <c r="D15" s="23">
        <v>0</v>
      </c>
      <c r="E15" s="23">
        <v>0</v>
      </c>
      <c r="F15" s="23">
        <v>2359.5830000000001</v>
      </c>
      <c r="G15" s="23">
        <v>7267.5150000000003</v>
      </c>
      <c r="H15" s="23">
        <v>12371.76</v>
      </c>
      <c r="I15" s="23">
        <v>21934.17</v>
      </c>
      <c r="J15" s="23">
        <v>23856.3</v>
      </c>
      <c r="K15" s="23">
        <v>22600.69</v>
      </c>
      <c r="L15" s="23">
        <v>21453.09</v>
      </c>
      <c r="M15" s="23">
        <v>20398.759999999998</v>
      </c>
      <c r="N15" s="23">
        <v>19359.580000000002</v>
      </c>
      <c r="O15" s="23">
        <v>18320.41</v>
      </c>
      <c r="P15" s="23">
        <v>17281.23</v>
      </c>
      <c r="Q15" s="23">
        <v>16242.05</v>
      </c>
      <c r="R15" s="23">
        <v>15202.88</v>
      </c>
      <c r="S15" s="23">
        <v>14163.7</v>
      </c>
      <c r="T15" s="23">
        <v>13412.33</v>
      </c>
      <c r="U15" s="23">
        <v>12948.78</v>
      </c>
      <c r="V15" s="23">
        <v>12485.23</v>
      </c>
      <c r="W15" s="23">
        <v>12021.69</v>
      </c>
      <c r="X15" s="23">
        <v>11558.14</v>
      </c>
      <c r="Y15" s="23">
        <v>11094.59</v>
      </c>
      <c r="Z15" s="23">
        <v>10631.04</v>
      </c>
      <c r="AA15" s="23">
        <v>10167.49</v>
      </c>
      <c r="AB15" s="23">
        <v>9703.9429999999993</v>
      </c>
      <c r="AC15" s="23">
        <v>9240.3940000000002</v>
      </c>
      <c r="AD15" s="23">
        <v>8776.8459999999995</v>
      </c>
      <c r="AE15" s="23">
        <v>8313.2990000000009</v>
      </c>
      <c r="AF15" s="23">
        <v>7849.75</v>
      </c>
      <c r="AG15" s="23">
        <v>3187.511</v>
      </c>
      <c r="AH15" s="23">
        <v>-8.4122069999999997E-4</v>
      </c>
      <c r="AI15" s="23">
        <v>-8.4122069999999997E-4</v>
      </c>
      <c r="AJ15" s="23">
        <v>-8.4122069999999997E-4</v>
      </c>
      <c r="AK15" s="23">
        <v>-8.4122069999999997E-4</v>
      </c>
      <c r="AL15" s="23">
        <v>-8.4122069999999997E-4</v>
      </c>
      <c r="AM15" s="23">
        <v>-8.4122069999999997E-4</v>
      </c>
      <c r="AN15" s="23">
        <v>-8.4122069999999997E-4</v>
      </c>
      <c r="AO15" s="23">
        <v>-8.4122069999999997E-4</v>
      </c>
      <c r="AP15" s="23">
        <v>-8.4122069999999997E-4</v>
      </c>
      <c r="AQ15" s="23">
        <v>-8.4122069999999997E-4</v>
      </c>
      <c r="AR15" s="23">
        <v>-8.4122069999999997E-4</v>
      </c>
      <c r="AS15" s="23">
        <v>-8.4122069999999997E-4</v>
      </c>
      <c r="AT15" s="23">
        <v>-8.4122069999999997E-4</v>
      </c>
      <c r="AU15" s="23">
        <v>-8.4122069999999997E-4</v>
      </c>
      <c r="AV15" s="23">
        <v>-8.4122069999999997E-4</v>
      </c>
      <c r="AW15" s="23">
        <v>-8.4122069999999997E-4</v>
      </c>
      <c r="AX15" s="23">
        <v>-8.4122069999999997E-4</v>
      </c>
      <c r="AY15" s="23">
        <v>-8.4122069999999997E-4</v>
      </c>
      <c r="AZ15" s="23">
        <v>-8.4122069999999997E-4</v>
      </c>
      <c r="BA15" s="23">
        <v>-8.4122069999999997E-4</v>
      </c>
    </row>
    <row r="16" spans="1:53" x14ac:dyDescent="0.3">
      <c r="A16" s="6" t="str">
        <f t="shared" si="0"/>
        <v>MC</v>
      </c>
      <c r="B16" s="6" t="str">
        <f t="shared" si="1"/>
        <v>MC1</v>
      </c>
      <c r="C16" s="6" t="s">
        <v>98</v>
      </c>
      <c r="D16" s="23">
        <v>0</v>
      </c>
      <c r="E16" s="23">
        <v>0</v>
      </c>
      <c r="F16" s="23">
        <v>1271.4159999999999</v>
      </c>
      <c r="G16" s="23">
        <v>5238.2349999999997</v>
      </c>
      <c r="H16" s="23">
        <v>9363.7289999999994</v>
      </c>
      <c r="I16" s="23">
        <v>17795.830000000002</v>
      </c>
      <c r="J16" s="23">
        <v>19360.68</v>
      </c>
      <c r="K16" s="23">
        <v>18343.41</v>
      </c>
      <c r="L16" s="23">
        <v>17413.5</v>
      </c>
      <c r="M16" s="23">
        <v>16559.04</v>
      </c>
      <c r="N16" s="23">
        <v>15716.84</v>
      </c>
      <c r="O16" s="23">
        <v>14874.63</v>
      </c>
      <c r="P16" s="23">
        <v>14032.43</v>
      </c>
      <c r="Q16" s="23">
        <v>13190.22</v>
      </c>
      <c r="R16" s="23">
        <v>12348.02</v>
      </c>
      <c r="S16" s="23">
        <v>11505.82</v>
      </c>
      <c r="T16" s="23">
        <v>10896.42</v>
      </c>
      <c r="U16" s="23">
        <v>10519.82</v>
      </c>
      <c r="V16" s="23">
        <v>10143.23</v>
      </c>
      <c r="W16" s="23">
        <v>9766.634</v>
      </c>
      <c r="X16" s="23">
        <v>9390.0380000000005</v>
      </c>
      <c r="Y16" s="23">
        <v>9013.4419999999991</v>
      </c>
      <c r="Z16" s="23">
        <v>8636.848</v>
      </c>
      <c r="AA16" s="23">
        <v>8260.2520000000004</v>
      </c>
      <c r="AB16" s="23">
        <v>7883.6570000000002</v>
      </c>
      <c r="AC16" s="23">
        <v>7507.06</v>
      </c>
      <c r="AD16" s="23">
        <v>7130.4650000000001</v>
      </c>
      <c r="AE16" s="23">
        <v>6753.8689999999997</v>
      </c>
      <c r="AF16" s="23">
        <v>6377.2719999999999</v>
      </c>
      <c r="AG16" s="23">
        <v>2589.587</v>
      </c>
      <c r="AH16" s="23">
        <v>-1.4841539999999999E-3</v>
      </c>
      <c r="AI16" s="23">
        <v>-1.4841539999999999E-3</v>
      </c>
      <c r="AJ16" s="23">
        <v>-1.4841539999999999E-3</v>
      </c>
      <c r="AK16" s="23">
        <v>-1.4841539999999999E-3</v>
      </c>
      <c r="AL16" s="23">
        <v>-1.4841539999999999E-3</v>
      </c>
      <c r="AM16" s="23">
        <v>-1.4841539999999999E-3</v>
      </c>
      <c r="AN16" s="23">
        <v>-1.4841539999999999E-3</v>
      </c>
      <c r="AO16" s="23">
        <v>-1.4841539999999999E-3</v>
      </c>
      <c r="AP16" s="23">
        <v>-1.4841539999999999E-3</v>
      </c>
      <c r="AQ16" s="23">
        <v>-1.4841539999999999E-3</v>
      </c>
      <c r="AR16" s="23">
        <v>-1.4841539999999999E-3</v>
      </c>
      <c r="AS16" s="23">
        <v>-1.4841539999999999E-3</v>
      </c>
      <c r="AT16" s="23">
        <v>-1.4841539999999999E-3</v>
      </c>
      <c r="AU16" s="23">
        <v>-1.4841539999999999E-3</v>
      </c>
      <c r="AV16" s="23">
        <v>-1.4841539999999999E-3</v>
      </c>
      <c r="AW16" s="23">
        <v>-1.4841539999999999E-3</v>
      </c>
      <c r="AX16" s="23">
        <v>-1.4841539999999999E-3</v>
      </c>
      <c r="AY16" s="23">
        <v>-1.4841539999999999E-3</v>
      </c>
      <c r="AZ16" s="23">
        <v>-1.4841539999999999E-3</v>
      </c>
      <c r="BA16" s="23">
        <v>-1.4841539999999999E-3</v>
      </c>
    </row>
    <row r="17" spans="1:53" x14ac:dyDescent="0.3">
      <c r="A17" s="6" t="str">
        <f t="shared" si="0"/>
        <v>MC</v>
      </c>
      <c r="B17" s="6" t="str">
        <f t="shared" si="1"/>
        <v>MC1</v>
      </c>
      <c r="C17" s="6" t="s">
        <v>42</v>
      </c>
      <c r="D17" s="23">
        <v>0</v>
      </c>
      <c r="E17" s="23">
        <v>0</v>
      </c>
      <c r="F17" s="23">
        <v>0</v>
      </c>
      <c r="G17" s="23">
        <v>41.529240000000001</v>
      </c>
      <c r="H17" s="23">
        <v>559.81949999999995</v>
      </c>
      <c r="I17" s="23">
        <v>1131.3969999999999</v>
      </c>
      <c r="J17" s="23">
        <v>1232.0820000000001</v>
      </c>
      <c r="K17" s="23">
        <v>1167.73</v>
      </c>
      <c r="L17" s="23">
        <v>1108.8720000000001</v>
      </c>
      <c r="M17" s="23">
        <v>1054.76</v>
      </c>
      <c r="N17" s="23">
        <v>1001.419</v>
      </c>
      <c r="O17" s="23">
        <v>948.07839999999999</v>
      </c>
      <c r="P17" s="23">
        <v>894.73739999999998</v>
      </c>
      <c r="Q17" s="23">
        <v>841.39639999999997</v>
      </c>
      <c r="R17" s="23">
        <v>788.05539999999996</v>
      </c>
      <c r="S17" s="23">
        <v>734.71450000000004</v>
      </c>
      <c r="T17" s="23">
        <v>696.0163</v>
      </c>
      <c r="U17" s="23">
        <v>671.96090000000004</v>
      </c>
      <c r="V17" s="23">
        <v>647.90549999999996</v>
      </c>
      <c r="W17" s="23">
        <v>623.85019999999997</v>
      </c>
      <c r="X17" s="23">
        <v>599.79489999999998</v>
      </c>
      <c r="Y17" s="23">
        <v>575.73950000000002</v>
      </c>
      <c r="Z17" s="23">
        <v>551.68430000000001</v>
      </c>
      <c r="AA17" s="23">
        <v>527.62879999999996</v>
      </c>
      <c r="AB17" s="23">
        <v>503.57350000000002</v>
      </c>
      <c r="AC17" s="23">
        <v>479.51819999999998</v>
      </c>
      <c r="AD17" s="23">
        <v>455.46269999999998</v>
      </c>
      <c r="AE17" s="23">
        <v>431.40730000000002</v>
      </c>
      <c r="AF17" s="23">
        <v>407.35210000000001</v>
      </c>
      <c r="AG17" s="23">
        <v>165.41149999999999</v>
      </c>
      <c r="AH17" s="23">
        <v>6.7598090000000005E-5</v>
      </c>
      <c r="AI17" s="23">
        <v>6.7598090000000005E-5</v>
      </c>
      <c r="AJ17" s="23">
        <v>6.7598090000000005E-5</v>
      </c>
      <c r="AK17" s="23">
        <v>6.7598090000000005E-5</v>
      </c>
      <c r="AL17" s="23">
        <v>6.7598090000000005E-5</v>
      </c>
      <c r="AM17" s="23">
        <v>6.7598090000000005E-5</v>
      </c>
      <c r="AN17" s="23">
        <v>6.7598090000000005E-5</v>
      </c>
      <c r="AO17" s="23">
        <v>6.7598090000000005E-5</v>
      </c>
      <c r="AP17" s="23">
        <v>6.7598090000000005E-5</v>
      </c>
      <c r="AQ17" s="23">
        <v>6.7598090000000005E-5</v>
      </c>
      <c r="AR17" s="23">
        <v>6.7598090000000005E-5</v>
      </c>
      <c r="AS17" s="23">
        <v>6.7598090000000005E-5</v>
      </c>
      <c r="AT17" s="23">
        <v>6.7598090000000005E-5</v>
      </c>
      <c r="AU17" s="23">
        <v>6.7598090000000005E-5</v>
      </c>
      <c r="AV17" s="23">
        <v>6.7598090000000005E-5</v>
      </c>
      <c r="AW17" s="23">
        <v>6.7598090000000005E-5</v>
      </c>
      <c r="AX17" s="23">
        <v>6.7598090000000005E-5</v>
      </c>
      <c r="AY17" s="23">
        <v>6.7598090000000005E-5</v>
      </c>
      <c r="AZ17" s="23">
        <v>6.7598090000000005E-5</v>
      </c>
      <c r="BA17" s="23">
        <v>6.7598090000000005E-5</v>
      </c>
    </row>
    <row r="18" spans="1:53" x14ac:dyDescent="0.3">
      <c r="A18" s="6" t="str">
        <f t="shared" si="0"/>
        <v>MC</v>
      </c>
      <c r="B18" s="6" t="str">
        <f t="shared" si="1"/>
        <v>MC2</v>
      </c>
      <c r="C18" s="6" t="s">
        <v>43</v>
      </c>
      <c r="D18" s="23">
        <v>0</v>
      </c>
      <c r="E18" s="23">
        <v>0</v>
      </c>
      <c r="F18" s="23">
        <v>2360.54</v>
      </c>
      <c r="G18" s="23">
        <v>7270.4629999999997</v>
      </c>
      <c r="H18" s="23">
        <v>12376.78</v>
      </c>
      <c r="I18" s="23">
        <v>23213.88</v>
      </c>
      <c r="J18" s="23">
        <v>24770.07</v>
      </c>
      <c r="K18" s="23">
        <v>23450.080000000002</v>
      </c>
      <c r="L18" s="23">
        <v>22237.85</v>
      </c>
      <c r="M18" s="23">
        <v>21118.67</v>
      </c>
      <c r="N18" s="23">
        <v>20014.61</v>
      </c>
      <c r="O18" s="23">
        <v>18910.54</v>
      </c>
      <c r="P18" s="23">
        <v>17806.48</v>
      </c>
      <c r="Q18" s="23">
        <v>16702.419999999998</v>
      </c>
      <c r="R18" s="23">
        <v>15598.36</v>
      </c>
      <c r="S18" s="23">
        <v>14494.29</v>
      </c>
      <c r="T18" s="23">
        <v>13677.37</v>
      </c>
      <c r="U18" s="23">
        <v>13147.58</v>
      </c>
      <c r="V18" s="23">
        <v>12617.79</v>
      </c>
      <c r="W18" s="23">
        <v>12088.01</v>
      </c>
      <c r="X18" s="23">
        <v>11558.22</v>
      </c>
      <c r="Y18" s="23">
        <v>11028.43</v>
      </c>
      <c r="Z18" s="23">
        <v>10498.64</v>
      </c>
      <c r="AA18" s="23">
        <v>9968.8520000000008</v>
      </c>
      <c r="AB18" s="23">
        <v>9439.0630000000001</v>
      </c>
      <c r="AC18" s="23">
        <v>8909.277</v>
      </c>
      <c r="AD18" s="23">
        <v>2908.0390000000002</v>
      </c>
      <c r="AE18" s="23">
        <v>-1.4060399999999999E-3</v>
      </c>
      <c r="AF18" s="23">
        <v>-1.4060399999999999E-3</v>
      </c>
      <c r="AG18" s="23">
        <v>-1.4060399999999999E-3</v>
      </c>
      <c r="AH18" s="23">
        <v>-1.4060399999999999E-3</v>
      </c>
      <c r="AI18" s="23">
        <v>-1.4060399999999999E-3</v>
      </c>
      <c r="AJ18" s="23">
        <v>-1.4060399999999999E-3</v>
      </c>
      <c r="AK18" s="23">
        <v>-1.4060399999999999E-3</v>
      </c>
      <c r="AL18" s="23">
        <v>-1.4060399999999999E-3</v>
      </c>
      <c r="AM18" s="23">
        <v>-1.4060399999999999E-3</v>
      </c>
      <c r="AN18" s="23">
        <v>-1.4060399999999999E-3</v>
      </c>
      <c r="AO18" s="23">
        <v>-1.4060399999999999E-3</v>
      </c>
      <c r="AP18" s="23">
        <v>-1.4060399999999999E-3</v>
      </c>
      <c r="AQ18" s="23">
        <v>-1.4060399999999999E-3</v>
      </c>
      <c r="AR18" s="23">
        <v>-1.4060399999999999E-3</v>
      </c>
      <c r="AS18" s="23">
        <v>-1.4060399999999999E-3</v>
      </c>
      <c r="AT18" s="23">
        <v>-1.4060399999999999E-3</v>
      </c>
      <c r="AU18" s="23">
        <v>-1.4060399999999999E-3</v>
      </c>
      <c r="AV18" s="23">
        <v>-1.4060399999999999E-3</v>
      </c>
      <c r="AW18" s="23">
        <v>-1.4060399999999999E-3</v>
      </c>
      <c r="AX18" s="23">
        <v>-1.4060399999999999E-3</v>
      </c>
      <c r="AY18" s="23">
        <v>-1.4060399999999999E-3</v>
      </c>
      <c r="AZ18" s="23">
        <v>-1.4060399999999999E-3</v>
      </c>
      <c r="BA18" s="23">
        <v>-1.4060399999999999E-3</v>
      </c>
    </row>
    <row r="19" spans="1:53" x14ac:dyDescent="0.3">
      <c r="A19" s="6" t="str">
        <f t="shared" si="0"/>
        <v>MC</v>
      </c>
      <c r="B19" s="6" t="str">
        <f t="shared" si="1"/>
        <v>MC2</v>
      </c>
      <c r="C19" s="6" t="s">
        <v>99</v>
      </c>
      <c r="D19" s="23">
        <v>0</v>
      </c>
      <c r="E19" s="23">
        <v>0</v>
      </c>
      <c r="F19" s="23">
        <v>1214.856</v>
      </c>
      <c r="G19" s="23">
        <v>5050.5320000000002</v>
      </c>
      <c r="H19" s="23">
        <v>9133.91</v>
      </c>
      <c r="I19" s="23">
        <v>18426.12</v>
      </c>
      <c r="J19" s="23">
        <v>19666.38</v>
      </c>
      <c r="K19" s="23">
        <v>18620.13</v>
      </c>
      <c r="L19" s="23">
        <v>17659.12</v>
      </c>
      <c r="M19" s="23">
        <v>16771.75</v>
      </c>
      <c r="N19" s="23">
        <v>15896.33</v>
      </c>
      <c r="O19" s="23">
        <v>15020.91</v>
      </c>
      <c r="P19" s="23">
        <v>14145.49</v>
      </c>
      <c r="Q19" s="23">
        <v>13270.07</v>
      </c>
      <c r="R19" s="23">
        <v>12394.65</v>
      </c>
      <c r="S19" s="23">
        <v>11519.23</v>
      </c>
      <c r="T19" s="23">
        <v>10870.98</v>
      </c>
      <c r="U19" s="23">
        <v>10449.89</v>
      </c>
      <c r="V19" s="23">
        <v>10028.81</v>
      </c>
      <c r="W19" s="23">
        <v>9607.7270000000008</v>
      </c>
      <c r="X19" s="23">
        <v>9186.6440000000002</v>
      </c>
      <c r="Y19" s="23">
        <v>8765.5609999999997</v>
      </c>
      <c r="Z19" s="23">
        <v>8344.4770000000008</v>
      </c>
      <c r="AA19" s="23">
        <v>7923.3940000000002</v>
      </c>
      <c r="AB19" s="23">
        <v>7502.3109999999997</v>
      </c>
      <c r="AC19" s="23">
        <v>7081.2269999999999</v>
      </c>
      <c r="AD19" s="23">
        <v>2311.3580000000002</v>
      </c>
      <c r="AE19" s="23">
        <v>1.4661279999999999E-3</v>
      </c>
      <c r="AF19" s="23">
        <v>1.4661279999999999E-3</v>
      </c>
      <c r="AG19" s="23">
        <v>1.4661279999999999E-3</v>
      </c>
      <c r="AH19" s="23">
        <v>1.4661279999999999E-3</v>
      </c>
      <c r="AI19" s="23">
        <v>1.4661279999999999E-3</v>
      </c>
      <c r="AJ19" s="23">
        <v>1.4661279999999999E-3</v>
      </c>
      <c r="AK19" s="23">
        <v>1.4661279999999999E-3</v>
      </c>
      <c r="AL19" s="23">
        <v>1.4661279999999999E-3</v>
      </c>
      <c r="AM19" s="23">
        <v>1.4661279999999999E-3</v>
      </c>
      <c r="AN19" s="23">
        <v>1.4661279999999999E-3</v>
      </c>
      <c r="AO19" s="23">
        <v>1.4661279999999999E-3</v>
      </c>
      <c r="AP19" s="23">
        <v>1.4661279999999999E-3</v>
      </c>
      <c r="AQ19" s="23">
        <v>1.4661279999999999E-3</v>
      </c>
      <c r="AR19" s="23">
        <v>1.4661279999999999E-3</v>
      </c>
      <c r="AS19" s="23">
        <v>1.4661279999999999E-3</v>
      </c>
      <c r="AT19" s="23">
        <v>1.4661279999999999E-3</v>
      </c>
      <c r="AU19" s="23">
        <v>1.4661279999999999E-3</v>
      </c>
      <c r="AV19" s="23">
        <v>1.4661279999999999E-3</v>
      </c>
      <c r="AW19" s="23">
        <v>1.4661279999999999E-3</v>
      </c>
      <c r="AX19" s="23">
        <v>1.4661279999999999E-3</v>
      </c>
      <c r="AY19" s="23">
        <v>1.4661279999999999E-3</v>
      </c>
      <c r="AZ19" s="23">
        <v>1.4661279999999999E-3</v>
      </c>
      <c r="BA19" s="23">
        <v>1.4661279999999999E-3</v>
      </c>
    </row>
    <row r="20" spans="1:53" x14ac:dyDescent="0.3">
      <c r="A20" s="6" t="str">
        <f t="shared" si="0"/>
        <v>MC</v>
      </c>
      <c r="B20" s="6" t="str">
        <f t="shared" si="1"/>
        <v>MC2</v>
      </c>
      <c r="C20" s="6" t="s">
        <v>44</v>
      </c>
      <c r="D20" s="23">
        <v>0</v>
      </c>
      <c r="E20" s="23">
        <v>0</v>
      </c>
      <c r="F20" s="23">
        <v>0</v>
      </c>
      <c r="G20" s="23">
        <v>41.529240000000001</v>
      </c>
      <c r="H20" s="23">
        <v>559.81949999999995</v>
      </c>
      <c r="I20" s="23">
        <v>1197.42</v>
      </c>
      <c r="J20" s="23">
        <v>1279.075</v>
      </c>
      <c r="K20" s="23">
        <v>1211.4000000000001</v>
      </c>
      <c r="L20" s="23">
        <v>1149.2059999999999</v>
      </c>
      <c r="M20" s="23">
        <v>1091.7449999999999</v>
      </c>
      <c r="N20" s="23">
        <v>1035.0530000000001</v>
      </c>
      <c r="O20" s="23">
        <v>978.36109999999996</v>
      </c>
      <c r="P20" s="23">
        <v>921.66890000000001</v>
      </c>
      <c r="Q20" s="23">
        <v>864.9769</v>
      </c>
      <c r="R20" s="23">
        <v>808.28480000000002</v>
      </c>
      <c r="S20" s="23">
        <v>751.59270000000004</v>
      </c>
      <c r="T20" s="23">
        <v>709.50519999999995</v>
      </c>
      <c r="U20" s="23">
        <v>682.02260000000001</v>
      </c>
      <c r="V20" s="23">
        <v>654.54010000000005</v>
      </c>
      <c r="W20" s="23">
        <v>627.05759999999998</v>
      </c>
      <c r="X20" s="23">
        <v>599.57510000000002</v>
      </c>
      <c r="Y20" s="23">
        <v>572.09249999999997</v>
      </c>
      <c r="Z20" s="23">
        <v>544.60990000000004</v>
      </c>
      <c r="AA20" s="23">
        <v>517.12739999999997</v>
      </c>
      <c r="AB20" s="23">
        <v>489.64479999999998</v>
      </c>
      <c r="AC20" s="23">
        <v>462.16219999999998</v>
      </c>
      <c r="AD20" s="23">
        <v>150.85239999999999</v>
      </c>
      <c r="AE20" s="23">
        <v>4.9196390000000001E-5</v>
      </c>
      <c r="AF20" s="23">
        <v>4.9196390000000001E-5</v>
      </c>
      <c r="AG20" s="23">
        <v>4.9196390000000001E-5</v>
      </c>
      <c r="AH20" s="23">
        <v>4.9196390000000001E-5</v>
      </c>
      <c r="AI20" s="23">
        <v>4.9196390000000001E-5</v>
      </c>
      <c r="AJ20" s="23">
        <v>4.9196390000000001E-5</v>
      </c>
      <c r="AK20" s="23">
        <v>4.9196390000000001E-5</v>
      </c>
      <c r="AL20" s="23">
        <v>4.9196390000000001E-5</v>
      </c>
      <c r="AM20" s="23">
        <v>4.9196390000000001E-5</v>
      </c>
      <c r="AN20" s="23">
        <v>4.9196390000000001E-5</v>
      </c>
      <c r="AO20" s="23">
        <v>4.9196390000000001E-5</v>
      </c>
      <c r="AP20" s="23">
        <v>4.9196390000000001E-5</v>
      </c>
      <c r="AQ20" s="23">
        <v>4.9196390000000001E-5</v>
      </c>
      <c r="AR20" s="23">
        <v>4.9196390000000001E-5</v>
      </c>
      <c r="AS20" s="23">
        <v>4.9196390000000001E-5</v>
      </c>
      <c r="AT20" s="23">
        <v>4.9196390000000001E-5</v>
      </c>
      <c r="AU20" s="23">
        <v>4.9196390000000001E-5</v>
      </c>
      <c r="AV20" s="23">
        <v>4.9196390000000001E-5</v>
      </c>
      <c r="AW20" s="23">
        <v>4.9196390000000001E-5</v>
      </c>
      <c r="AX20" s="23">
        <v>4.9196390000000001E-5</v>
      </c>
      <c r="AY20" s="23">
        <v>4.9196390000000001E-5</v>
      </c>
      <c r="AZ20" s="23">
        <v>4.9196390000000001E-5</v>
      </c>
      <c r="BA20" s="23">
        <v>4.9196390000000001E-5</v>
      </c>
    </row>
    <row r="21" spans="1:53" x14ac:dyDescent="0.3">
      <c r="A21" s="6" t="str">
        <f t="shared" si="0"/>
        <v>MC</v>
      </c>
      <c r="B21" s="6" t="str">
        <f t="shared" si="1"/>
        <v>MC3</v>
      </c>
      <c r="C21" s="6" t="s">
        <v>100</v>
      </c>
      <c r="D21" s="23">
        <v>0</v>
      </c>
      <c r="E21" s="23">
        <v>0</v>
      </c>
      <c r="F21" s="23">
        <v>0</v>
      </c>
      <c r="G21" s="23">
        <v>0</v>
      </c>
      <c r="H21" s="23">
        <v>1028.4570000000001</v>
      </c>
      <c r="I21" s="23">
        <v>8448.982</v>
      </c>
      <c r="J21" s="23">
        <v>16649.39</v>
      </c>
      <c r="K21" s="23">
        <v>17076.86</v>
      </c>
      <c r="L21" s="23">
        <v>16230.75</v>
      </c>
      <c r="M21" s="23">
        <v>15451.1</v>
      </c>
      <c r="N21" s="23">
        <v>14729.62</v>
      </c>
      <c r="O21" s="23">
        <v>14035.27</v>
      </c>
      <c r="P21" s="23">
        <v>13340.93</v>
      </c>
      <c r="Q21" s="23">
        <v>12646.58</v>
      </c>
      <c r="R21" s="23">
        <v>11952.24</v>
      </c>
      <c r="S21" s="23">
        <v>11257.89</v>
      </c>
      <c r="T21" s="23">
        <v>10563.55</v>
      </c>
      <c r="U21" s="23">
        <v>9869.2070000000003</v>
      </c>
      <c r="V21" s="23">
        <v>9364.8539999999994</v>
      </c>
      <c r="W21" s="23">
        <v>9050.491</v>
      </c>
      <c r="X21" s="23">
        <v>8736.1299999999992</v>
      </c>
      <c r="Y21" s="23">
        <v>8421.7659999999996</v>
      </c>
      <c r="Z21" s="23">
        <v>8107.4030000000002</v>
      </c>
      <c r="AA21" s="23">
        <v>7793.04</v>
      </c>
      <c r="AB21" s="23">
        <v>7478.6760000000004</v>
      </c>
      <c r="AC21" s="23">
        <v>7164.3130000000001</v>
      </c>
      <c r="AD21" s="23">
        <v>6849.95</v>
      </c>
      <c r="AE21" s="23">
        <v>6535.5870000000004</v>
      </c>
      <c r="AF21" s="23">
        <v>6221.2240000000002</v>
      </c>
      <c r="AG21" s="23">
        <v>5906.8609999999999</v>
      </c>
      <c r="AH21" s="23">
        <v>5592.4979999999996</v>
      </c>
      <c r="AI21" s="23">
        <v>5278.134</v>
      </c>
      <c r="AJ21" s="23">
        <v>1298.4480000000001</v>
      </c>
      <c r="AK21" s="23">
        <v>-1.030495E-3</v>
      </c>
      <c r="AL21" s="23">
        <v>-1.030495E-3</v>
      </c>
      <c r="AM21" s="23">
        <v>-1.030495E-3</v>
      </c>
      <c r="AN21" s="23">
        <v>-1.030495E-3</v>
      </c>
      <c r="AO21" s="23">
        <v>-1.030495E-3</v>
      </c>
      <c r="AP21" s="23">
        <v>-1.030495E-3</v>
      </c>
      <c r="AQ21" s="23">
        <v>-1.030495E-3</v>
      </c>
      <c r="AR21" s="23">
        <v>-1.030495E-3</v>
      </c>
      <c r="AS21" s="23">
        <v>-1.030495E-3</v>
      </c>
      <c r="AT21" s="23">
        <v>-1.030495E-3</v>
      </c>
      <c r="AU21" s="23">
        <v>-1.030495E-3</v>
      </c>
      <c r="AV21" s="23">
        <v>-1.030495E-3</v>
      </c>
      <c r="AW21" s="23">
        <v>-1.030495E-3</v>
      </c>
      <c r="AX21" s="23">
        <v>-1.030495E-3</v>
      </c>
      <c r="AY21" s="23">
        <v>-1.030495E-3</v>
      </c>
      <c r="AZ21" s="23">
        <v>-1.030495E-3</v>
      </c>
      <c r="BA21" s="23">
        <v>-1.030495E-3</v>
      </c>
    </row>
    <row r="22" spans="1:53" x14ac:dyDescent="0.3">
      <c r="A22" s="6" t="str">
        <f t="shared" si="0"/>
        <v>MC</v>
      </c>
      <c r="B22" s="6" t="str">
        <f t="shared" si="1"/>
        <v>MC3</v>
      </c>
      <c r="C22" s="6" t="s">
        <v>101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  <c r="AD22" s="23">
        <v>0</v>
      </c>
      <c r="AE22" s="23">
        <v>0</v>
      </c>
      <c r="AF22" s="23">
        <v>0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  <c r="AU22" s="23">
        <v>0</v>
      </c>
      <c r="AV22" s="23">
        <v>0</v>
      </c>
      <c r="AW22" s="23">
        <v>0</v>
      </c>
      <c r="AX22" s="23">
        <v>0</v>
      </c>
      <c r="AY22" s="23">
        <v>0</v>
      </c>
      <c r="AZ22" s="23">
        <v>0</v>
      </c>
      <c r="BA22" s="23">
        <v>0</v>
      </c>
    </row>
    <row r="23" spans="1:53" x14ac:dyDescent="0.3">
      <c r="A23" s="6" t="str">
        <f t="shared" si="0"/>
        <v>MC</v>
      </c>
      <c r="B23" s="6" t="str">
        <f t="shared" si="1"/>
        <v>MC3</v>
      </c>
      <c r="C23" s="6" t="s">
        <v>102</v>
      </c>
      <c r="D23" s="23">
        <v>0</v>
      </c>
      <c r="E23" s="23">
        <v>0</v>
      </c>
      <c r="F23" s="23">
        <v>754.02149999999995</v>
      </c>
      <c r="G23" s="23">
        <v>3546.6619999999998</v>
      </c>
      <c r="H23" s="23">
        <v>7439.8050000000003</v>
      </c>
      <c r="I23" s="23">
        <v>10430.07</v>
      </c>
      <c r="J23" s="23">
        <v>14461.52</v>
      </c>
      <c r="K23" s="23">
        <v>14806.93</v>
      </c>
      <c r="L23" s="23">
        <v>14061.98</v>
      </c>
      <c r="M23" s="23">
        <v>13376.42</v>
      </c>
      <c r="N23" s="23">
        <v>12742.83</v>
      </c>
      <c r="O23" s="23">
        <v>12133.49</v>
      </c>
      <c r="P23" s="23">
        <v>11524.14</v>
      </c>
      <c r="Q23" s="23">
        <v>10914.8</v>
      </c>
      <c r="R23" s="23">
        <v>10305.459999999999</v>
      </c>
      <c r="S23" s="23">
        <v>9696.1209999999992</v>
      </c>
      <c r="T23" s="23">
        <v>9086.7780000000002</v>
      </c>
      <c r="U23" s="23">
        <v>8477.4380000000001</v>
      </c>
      <c r="V23" s="23">
        <v>8037.86</v>
      </c>
      <c r="W23" s="23">
        <v>7768.0439999999999</v>
      </c>
      <c r="X23" s="23">
        <v>7498.2280000000001</v>
      </c>
      <c r="Y23" s="23">
        <v>7228.4120000000003</v>
      </c>
      <c r="Z23" s="23">
        <v>6958.5959999999995</v>
      </c>
      <c r="AA23" s="23">
        <v>6688.7790000000005</v>
      </c>
      <c r="AB23" s="23">
        <v>6418.9629999999997</v>
      </c>
      <c r="AC23" s="23">
        <v>6149.1459999999997</v>
      </c>
      <c r="AD23" s="23">
        <v>5879.3289999999997</v>
      </c>
      <c r="AE23" s="23">
        <v>5609.5119999999997</v>
      </c>
      <c r="AF23" s="23">
        <v>5339.6959999999999</v>
      </c>
      <c r="AG23" s="23">
        <v>5069.8789999999999</v>
      </c>
      <c r="AH23" s="23">
        <v>4800.0630000000001</v>
      </c>
      <c r="AI23" s="23">
        <v>4530.2470000000003</v>
      </c>
      <c r="AJ23" s="23">
        <v>1114.4670000000001</v>
      </c>
      <c r="AK23" s="23">
        <v>-1.255822E-3</v>
      </c>
      <c r="AL23" s="23">
        <v>-1.255822E-3</v>
      </c>
      <c r="AM23" s="23">
        <v>-1.255822E-3</v>
      </c>
      <c r="AN23" s="23">
        <v>-1.255822E-3</v>
      </c>
      <c r="AO23" s="23">
        <v>-1.255822E-3</v>
      </c>
      <c r="AP23" s="23">
        <v>-1.255822E-3</v>
      </c>
      <c r="AQ23" s="23">
        <v>-1.255822E-3</v>
      </c>
      <c r="AR23" s="23">
        <v>-1.255822E-3</v>
      </c>
      <c r="AS23" s="23">
        <v>-1.255822E-3</v>
      </c>
      <c r="AT23" s="23">
        <v>-1.255822E-3</v>
      </c>
      <c r="AU23" s="23">
        <v>-1.255822E-3</v>
      </c>
      <c r="AV23" s="23">
        <v>-1.255822E-3</v>
      </c>
      <c r="AW23" s="23">
        <v>-1.255822E-3</v>
      </c>
      <c r="AX23" s="23">
        <v>-1.255822E-3</v>
      </c>
      <c r="AY23" s="23">
        <v>-1.255822E-3</v>
      </c>
      <c r="AZ23" s="23">
        <v>-1.255822E-3</v>
      </c>
      <c r="BA23" s="23">
        <v>-1.255822E-3</v>
      </c>
    </row>
    <row r="24" spans="1:53" x14ac:dyDescent="0.3">
      <c r="A24" s="6" t="str">
        <f t="shared" si="0"/>
        <v>MC</v>
      </c>
      <c r="B24" s="6" t="str">
        <f t="shared" si="1"/>
        <v>MC3</v>
      </c>
      <c r="C24" s="6" t="s">
        <v>103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</v>
      </c>
      <c r="AE24" s="23">
        <v>0</v>
      </c>
      <c r="AF24" s="23">
        <v>0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0</v>
      </c>
      <c r="AT24" s="23">
        <v>0</v>
      </c>
      <c r="AU24" s="23">
        <v>0</v>
      </c>
      <c r="AV24" s="23">
        <v>0</v>
      </c>
      <c r="AW24" s="23">
        <v>0</v>
      </c>
      <c r="AX24" s="23">
        <v>0</v>
      </c>
      <c r="AY24" s="23">
        <v>0</v>
      </c>
      <c r="AZ24" s="23">
        <v>0</v>
      </c>
      <c r="BA24" s="23">
        <v>0</v>
      </c>
    </row>
    <row r="25" spans="1:53" x14ac:dyDescent="0.3">
      <c r="A25" s="6" t="str">
        <f t="shared" si="0"/>
        <v>MC</v>
      </c>
      <c r="B25" s="6" t="str">
        <f t="shared" si="1"/>
        <v>MC4</v>
      </c>
      <c r="C25" s="6" t="s">
        <v>45</v>
      </c>
      <c r="D25" s="23">
        <v>0</v>
      </c>
      <c r="E25" s="23">
        <v>379.33819999999997</v>
      </c>
      <c r="F25" s="23">
        <v>6987.4139999999998</v>
      </c>
      <c r="G25" s="23">
        <v>15193.26</v>
      </c>
      <c r="H25" s="23">
        <v>21071.89</v>
      </c>
      <c r="I25" s="23">
        <v>28573.360000000001</v>
      </c>
      <c r="J25" s="23">
        <v>27554.54</v>
      </c>
      <c r="K25" s="23">
        <v>26231.14</v>
      </c>
      <c r="L25" s="23">
        <v>25007.93</v>
      </c>
      <c r="M25" s="23">
        <v>23833.89</v>
      </c>
      <c r="N25" s="23">
        <v>22662.26</v>
      </c>
      <c r="O25" s="23">
        <v>21490.639999999999</v>
      </c>
      <c r="P25" s="23">
        <v>20319.009999999998</v>
      </c>
      <c r="Q25" s="23">
        <v>19147.38</v>
      </c>
      <c r="R25" s="23">
        <v>17975.759999999998</v>
      </c>
      <c r="S25" s="23">
        <v>16804.13</v>
      </c>
      <c r="T25" s="23">
        <v>15940.46</v>
      </c>
      <c r="U25" s="23">
        <v>15401.65</v>
      </c>
      <c r="V25" s="23">
        <v>14879.75</v>
      </c>
      <c r="W25" s="23">
        <v>14357.84</v>
      </c>
      <c r="X25" s="23">
        <v>13835.94</v>
      </c>
      <c r="Y25" s="23">
        <v>13314.04</v>
      </c>
      <c r="Z25" s="23">
        <v>12792.14</v>
      </c>
      <c r="AA25" s="23">
        <v>12270.24</v>
      </c>
      <c r="AB25" s="23">
        <v>11748.34</v>
      </c>
      <c r="AC25" s="23">
        <v>11226.44</v>
      </c>
      <c r="AD25" s="23">
        <v>10704.54</v>
      </c>
      <c r="AE25" s="23">
        <v>10182.64</v>
      </c>
      <c r="AF25" s="23">
        <v>9660.7369999999992</v>
      </c>
      <c r="AG25" s="23">
        <v>9138.8349999999991</v>
      </c>
      <c r="AH25" s="23">
        <v>7975.79</v>
      </c>
      <c r="AI25" s="23">
        <v>572.78200000000004</v>
      </c>
      <c r="AJ25" s="23">
        <v>1.129639E-3</v>
      </c>
      <c r="AK25" s="23">
        <v>1.129639E-3</v>
      </c>
      <c r="AL25" s="23">
        <v>1.129639E-3</v>
      </c>
      <c r="AM25" s="23">
        <v>1.129639E-3</v>
      </c>
      <c r="AN25" s="23">
        <v>1.129639E-3</v>
      </c>
      <c r="AO25" s="23">
        <v>1.129639E-3</v>
      </c>
      <c r="AP25" s="23">
        <v>1.129639E-3</v>
      </c>
      <c r="AQ25" s="23">
        <v>1.129639E-3</v>
      </c>
      <c r="AR25" s="23">
        <v>1.129639E-3</v>
      </c>
      <c r="AS25" s="23">
        <v>1.129639E-3</v>
      </c>
      <c r="AT25" s="23">
        <v>1.129639E-3</v>
      </c>
      <c r="AU25" s="23">
        <v>1.129639E-3</v>
      </c>
      <c r="AV25" s="23">
        <v>1.129639E-3</v>
      </c>
      <c r="AW25" s="23">
        <v>1.129639E-3</v>
      </c>
      <c r="AX25" s="23">
        <v>1.129639E-3</v>
      </c>
      <c r="AY25" s="23">
        <v>1.129639E-3</v>
      </c>
      <c r="AZ25" s="23">
        <v>1.129639E-3</v>
      </c>
      <c r="BA25" s="23">
        <v>1.129639E-3</v>
      </c>
    </row>
    <row r="26" spans="1:53" x14ac:dyDescent="0.3">
      <c r="A26" s="6" t="str">
        <f t="shared" si="0"/>
        <v>MC</v>
      </c>
      <c r="B26" s="6" t="str">
        <f t="shared" si="1"/>
        <v>MC4</v>
      </c>
      <c r="C26" s="6" t="s">
        <v>46</v>
      </c>
      <c r="D26" s="23">
        <v>0</v>
      </c>
      <c r="E26" s="23">
        <v>105.041</v>
      </c>
      <c r="F26" s="23">
        <v>667.41380000000004</v>
      </c>
      <c r="G26" s="23">
        <v>723.87549999999999</v>
      </c>
      <c r="H26" s="23">
        <v>688.24749999999995</v>
      </c>
      <c r="I26" s="23">
        <v>655.4085</v>
      </c>
      <c r="J26" s="23">
        <v>625.00990000000002</v>
      </c>
      <c r="K26" s="23">
        <v>595.75009999999997</v>
      </c>
      <c r="L26" s="23">
        <v>566.49019999999996</v>
      </c>
      <c r="M26" s="23">
        <v>537.23050000000001</v>
      </c>
      <c r="N26" s="23">
        <v>507.97070000000002</v>
      </c>
      <c r="O26" s="23">
        <v>478.71089999999998</v>
      </c>
      <c r="P26" s="23">
        <v>449.4511</v>
      </c>
      <c r="Q26" s="23">
        <v>420.19130000000001</v>
      </c>
      <c r="R26" s="23">
        <v>398.90339999999998</v>
      </c>
      <c r="S26" s="23">
        <v>385.58730000000003</v>
      </c>
      <c r="T26" s="23">
        <v>372.2713</v>
      </c>
      <c r="U26" s="23">
        <v>358.95519999999999</v>
      </c>
      <c r="V26" s="23">
        <v>345.63920000000002</v>
      </c>
      <c r="W26" s="23">
        <v>332.32319999999999</v>
      </c>
      <c r="X26" s="23">
        <v>319.00709999999998</v>
      </c>
      <c r="Y26" s="23">
        <v>305.69110000000001</v>
      </c>
      <c r="Z26" s="23">
        <v>292.375</v>
      </c>
      <c r="AA26" s="23">
        <v>279.05889999999999</v>
      </c>
      <c r="AB26" s="23">
        <v>265.74290000000002</v>
      </c>
      <c r="AC26" s="23">
        <v>252.42679999999999</v>
      </c>
      <c r="AD26" s="23">
        <v>239.11070000000001</v>
      </c>
      <c r="AE26" s="23">
        <v>225.7946</v>
      </c>
      <c r="AF26" s="23">
        <v>91.690389999999994</v>
      </c>
      <c r="AG26" s="23">
        <v>5.4829559999999998E-5</v>
      </c>
      <c r="AH26" s="23">
        <v>5.4829559999999998E-5</v>
      </c>
      <c r="AI26" s="23">
        <v>5.4829559999999998E-5</v>
      </c>
      <c r="AJ26" s="23">
        <v>5.4829559999999998E-5</v>
      </c>
      <c r="AK26" s="23">
        <v>5.4829559999999998E-5</v>
      </c>
      <c r="AL26" s="23">
        <v>5.4829559999999998E-5</v>
      </c>
      <c r="AM26" s="23">
        <v>5.4829559999999998E-5</v>
      </c>
      <c r="AN26" s="23">
        <v>5.4829559999999998E-5</v>
      </c>
      <c r="AO26" s="23">
        <v>5.4829559999999998E-5</v>
      </c>
      <c r="AP26" s="23">
        <v>5.4829559999999998E-5</v>
      </c>
      <c r="AQ26" s="23">
        <v>5.4829559999999998E-5</v>
      </c>
      <c r="AR26" s="23">
        <v>5.4829559999999998E-5</v>
      </c>
      <c r="AS26" s="23">
        <v>5.4829559999999998E-5</v>
      </c>
      <c r="AT26" s="23">
        <v>5.4829559999999998E-5</v>
      </c>
      <c r="AU26" s="23">
        <v>5.4829559999999998E-5</v>
      </c>
      <c r="AV26" s="23">
        <v>5.4829559999999998E-5</v>
      </c>
      <c r="AW26" s="23">
        <v>5.4829559999999998E-5</v>
      </c>
      <c r="AX26" s="23">
        <v>5.4829559999999998E-5</v>
      </c>
      <c r="AY26" s="23">
        <v>5.4829559999999998E-5</v>
      </c>
      <c r="AZ26" s="23">
        <v>5.4829559999999998E-5</v>
      </c>
      <c r="BA26" s="23">
        <v>5.4829559999999998E-5</v>
      </c>
    </row>
    <row r="27" spans="1:53" x14ac:dyDescent="0.3">
      <c r="A27" s="6" t="str">
        <f t="shared" si="0"/>
        <v>MC</v>
      </c>
      <c r="B27" s="6" t="str">
        <f t="shared" si="1"/>
        <v>MC4</v>
      </c>
      <c r="C27" s="6" t="s">
        <v>104</v>
      </c>
      <c r="D27" s="23">
        <v>0</v>
      </c>
      <c r="E27" s="23">
        <v>377.34840000000003</v>
      </c>
      <c r="F27" s="23">
        <v>5055.3339999999998</v>
      </c>
      <c r="G27" s="23">
        <v>10177.69</v>
      </c>
      <c r="H27" s="23">
        <v>14628.63</v>
      </c>
      <c r="I27" s="23">
        <v>19836.39</v>
      </c>
      <c r="J27" s="23">
        <v>19129.09</v>
      </c>
      <c r="K27" s="23">
        <v>18210.37</v>
      </c>
      <c r="L27" s="23">
        <v>17361.2</v>
      </c>
      <c r="M27" s="23">
        <v>16546.16</v>
      </c>
      <c r="N27" s="23">
        <v>15732.8</v>
      </c>
      <c r="O27" s="23">
        <v>14919.44</v>
      </c>
      <c r="P27" s="23">
        <v>14106.08</v>
      </c>
      <c r="Q27" s="23">
        <v>13292.72</v>
      </c>
      <c r="R27" s="23">
        <v>12479.36</v>
      </c>
      <c r="S27" s="23">
        <v>11666</v>
      </c>
      <c r="T27" s="23">
        <v>11066.42</v>
      </c>
      <c r="U27" s="23">
        <v>10692.36</v>
      </c>
      <c r="V27" s="23">
        <v>10330.040000000001</v>
      </c>
      <c r="W27" s="23">
        <v>9967.7139999999999</v>
      </c>
      <c r="X27" s="23">
        <v>9605.3919999999998</v>
      </c>
      <c r="Y27" s="23">
        <v>9243.07</v>
      </c>
      <c r="Z27" s="23">
        <v>8880.7479999999996</v>
      </c>
      <c r="AA27" s="23">
        <v>8518.4259999999995</v>
      </c>
      <c r="AB27" s="23">
        <v>8156.1030000000001</v>
      </c>
      <c r="AC27" s="23">
        <v>7793.78</v>
      </c>
      <c r="AD27" s="23">
        <v>7431.4579999999996</v>
      </c>
      <c r="AE27" s="23">
        <v>7069.1360000000004</v>
      </c>
      <c r="AF27" s="23">
        <v>6706.8130000000001</v>
      </c>
      <c r="AG27" s="23">
        <v>6344.491</v>
      </c>
      <c r="AH27" s="23">
        <v>5537.0649999999996</v>
      </c>
      <c r="AI27" s="23">
        <v>397.61869999999999</v>
      </c>
      <c r="AJ27" s="23">
        <v>1.808624E-3</v>
      </c>
      <c r="AK27" s="23">
        <v>1.808624E-3</v>
      </c>
      <c r="AL27" s="23">
        <v>1.808624E-3</v>
      </c>
      <c r="AM27" s="23">
        <v>1.808624E-3</v>
      </c>
      <c r="AN27" s="23">
        <v>1.808624E-3</v>
      </c>
      <c r="AO27" s="23">
        <v>1.808624E-3</v>
      </c>
      <c r="AP27" s="23">
        <v>1.808624E-3</v>
      </c>
      <c r="AQ27" s="23">
        <v>1.808624E-3</v>
      </c>
      <c r="AR27" s="23">
        <v>1.808624E-3</v>
      </c>
      <c r="AS27" s="23">
        <v>1.808624E-3</v>
      </c>
      <c r="AT27" s="23">
        <v>1.808624E-3</v>
      </c>
      <c r="AU27" s="23">
        <v>1.808624E-3</v>
      </c>
      <c r="AV27" s="23">
        <v>1.808624E-3</v>
      </c>
      <c r="AW27" s="23">
        <v>1.808624E-3</v>
      </c>
      <c r="AX27" s="23">
        <v>1.808624E-3</v>
      </c>
      <c r="AY27" s="23">
        <v>1.808624E-3</v>
      </c>
      <c r="AZ27" s="23">
        <v>1.808624E-3</v>
      </c>
      <c r="BA27" s="23">
        <v>1.808624E-3</v>
      </c>
    </row>
    <row r="28" spans="1:53" x14ac:dyDescent="0.3">
      <c r="A28" s="6" t="str">
        <f t="shared" si="0"/>
        <v>MC</v>
      </c>
      <c r="B28" s="6" t="str">
        <f t="shared" si="1"/>
        <v>MC4</v>
      </c>
      <c r="C28" s="6" t="s">
        <v>105</v>
      </c>
      <c r="D28" s="23">
        <v>0</v>
      </c>
      <c r="E28" s="23">
        <v>0</v>
      </c>
      <c r="F28" s="23">
        <v>0</v>
      </c>
      <c r="G28" s="23">
        <v>577.73990000000003</v>
      </c>
      <c r="H28" s="23">
        <v>1619.704</v>
      </c>
      <c r="I28" s="23">
        <v>2201.165</v>
      </c>
      <c r="J28" s="23">
        <v>2123.0830000000001</v>
      </c>
      <c r="K28" s="23">
        <v>2022.0160000000001</v>
      </c>
      <c r="L28" s="23">
        <v>1928.527</v>
      </c>
      <c r="M28" s="23">
        <v>1838.7570000000001</v>
      </c>
      <c r="N28" s="23">
        <v>1749.17</v>
      </c>
      <c r="O28" s="23">
        <v>1659.5830000000001</v>
      </c>
      <c r="P28" s="23">
        <v>1569.9949999999999</v>
      </c>
      <c r="Q28" s="23">
        <v>1480.4079999999999</v>
      </c>
      <c r="R28" s="23">
        <v>1390.82</v>
      </c>
      <c r="S28" s="23">
        <v>1301.2329999999999</v>
      </c>
      <c r="T28" s="23">
        <v>1234.9449999999999</v>
      </c>
      <c r="U28" s="23">
        <v>1193.232</v>
      </c>
      <c r="V28" s="23">
        <v>1152.796</v>
      </c>
      <c r="W28" s="23">
        <v>1112.3599999999999</v>
      </c>
      <c r="X28" s="23">
        <v>1071.924</v>
      </c>
      <c r="Y28" s="23">
        <v>1031.4880000000001</v>
      </c>
      <c r="Z28" s="23">
        <v>991.05240000000003</v>
      </c>
      <c r="AA28" s="23">
        <v>950.61649999999997</v>
      </c>
      <c r="AB28" s="23">
        <v>910.18050000000005</v>
      </c>
      <c r="AC28" s="23">
        <v>869.74450000000002</v>
      </c>
      <c r="AD28" s="23">
        <v>829.30870000000004</v>
      </c>
      <c r="AE28" s="23">
        <v>788.87279999999998</v>
      </c>
      <c r="AF28" s="23">
        <v>748.43679999999995</v>
      </c>
      <c r="AG28" s="23">
        <v>708.00080000000003</v>
      </c>
      <c r="AH28" s="23">
        <v>617.82079999999996</v>
      </c>
      <c r="AI28" s="23">
        <v>43.570399999999999</v>
      </c>
      <c r="AJ28" s="23">
        <v>1.2759140000000001E-4</v>
      </c>
      <c r="AK28" s="23">
        <v>1.2759140000000001E-4</v>
      </c>
      <c r="AL28" s="23">
        <v>1.2759140000000001E-4</v>
      </c>
      <c r="AM28" s="23">
        <v>1.2759140000000001E-4</v>
      </c>
      <c r="AN28" s="23">
        <v>1.2759140000000001E-4</v>
      </c>
      <c r="AO28" s="23">
        <v>1.2759140000000001E-4</v>
      </c>
      <c r="AP28" s="23">
        <v>1.2759140000000001E-4</v>
      </c>
      <c r="AQ28" s="23">
        <v>1.2759140000000001E-4</v>
      </c>
      <c r="AR28" s="23">
        <v>1.2759140000000001E-4</v>
      </c>
      <c r="AS28" s="23">
        <v>1.2759140000000001E-4</v>
      </c>
      <c r="AT28" s="23">
        <v>1.2759140000000001E-4</v>
      </c>
      <c r="AU28" s="23">
        <v>1.2759140000000001E-4</v>
      </c>
      <c r="AV28" s="23">
        <v>1.2759140000000001E-4</v>
      </c>
      <c r="AW28" s="23">
        <v>1.2759140000000001E-4</v>
      </c>
      <c r="AX28" s="23">
        <v>1.2759140000000001E-4</v>
      </c>
      <c r="AY28" s="23">
        <v>1.2759140000000001E-4</v>
      </c>
      <c r="AZ28" s="23">
        <v>1.2759140000000001E-4</v>
      </c>
      <c r="BA28" s="23">
        <v>1.2759140000000001E-4</v>
      </c>
    </row>
    <row r="29" spans="1:53" x14ac:dyDescent="0.3">
      <c r="A29" s="6" t="str">
        <f t="shared" si="0"/>
        <v>TC</v>
      </c>
      <c r="B29" s="6" t="str">
        <f t="shared" si="1"/>
        <v>TC1</v>
      </c>
      <c r="C29" s="6" t="s">
        <v>106</v>
      </c>
      <c r="D29" s="23">
        <v>0</v>
      </c>
      <c r="E29" s="23">
        <v>0</v>
      </c>
      <c r="F29" s="23">
        <v>0</v>
      </c>
      <c r="G29" s="23">
        <v>2199.6419999999998</v>
      </c>
      <c r="H29" s="23">
        <v>5745.4650000000001</v>
      </c>
      <c r="I29" s="23">
        <v>11967.1</v>
      </c>
      <c r="J29" s="23">
        <v>15833.53</v>
      </c>
      <c r="K29" s="23">
        <v>15222.83</v>
      </c>
      <c r="L29" s="23">
        <v>14502.33</v>
      </c>
      <c r="M29" s="23">
        <v>13837.65</v>
      </c>
      <c r="N29" s="23">
        <v>13200.09</v>
      </c>
      <c r="O29" s="23">
        <v>12563.61</v>
      </c>
      <c r="P29" s="23">
        <v>11927.13</v>
      </c>
      <c r="Q29" s="23">
        <v>11290.65</v>
      </c>
      <c r="R29" s="23">
        <v>10654.17</v>
      </c>
      <c r="S29" s="23">
        <v>10017.69</v>
      </c>
      <c r="T29" s="23">
        <v>9381.2090000000007</v>
      </c>
      <c r="U29" s="23">
        <v>8918.4279999999999</v>
      </c>
      <c r="V29" s="23">
        <v>8636.8889999999992</v>
      </c>
      <c r="W29" s="23">
        <v>8362.8919999999998</v>
      </c>
      <c r="X29" s="23">
        <v>8088.8959999999997</v>
      </c>
      <c r="Y29" s="23">
        <v>7814.8990000000003</v>
      </c>
      <c r="Z29" s="23">
        <v>7540.9030000000002</v>
      </c>
      <c r="AA29" s="23">
        <v>7266.9059999999999</v>
      </c>
      <c r="AB29" s="23">
        <v>6992.9089999999997</v>
      </c>
      <c r="AC29" s="23">
        <v>6718.915</v>
      </c>
      <c r="AD29" s="23">
        <v>6444.9170000000004</v>
      </c>
      <c r="AE29" s="23">
        <v>6170.9210000000003</v>
      </c>
      <c r="AF29" s="23">
        <v>5896.9250000000002</v>
      </c>
      <c r="AG29" s="23">
        <v>5622.9279999999999</v>
      </c>
      <c r="AH29" s="23">
        <v>5348.9319999999998</v>
      </c>
      <c r="AI29" s="23">
        <v>5074.9359999999997</v>
      </c>
      <c r="AJ29" s="23">
        <v>4800.9380000000001</v>
      </c>
      <c r="AK29" s="23">
        <v>4185.8720000000003</v>
      </c>
      <c r="AL29" s="23">
        <v>260.53379999999999</v>
      </c>
      <c r="AM29" s="23">
        <v>-4.7844430000000001E-4</v>
      </c>
      <c r="AN29" s="23">
        <v>-4.7844430000000001E-4</v>
      </c>
      <c r="AO29" s="23">
        <v>-4.7844430000000001E-4</v>
      </c>
      <c r="AP29" s="23">
        <v>-4.7844430000000001E-4</v>
      </c>
      <c r="AQ29" s="23">
        <v>-4.7844430000000001E-4</v>
      </c>
      <c r="AR29" s="23">
        <v>-4.7844430000000001E-4</v>
      </c>
      <c r="AS29" s="23">
        <v>-4.7844430000000001E-4</v>
      </c>
      <c r="AT29" s="23">
        <v>-4.7844430000000001E-4</v>
      </c>
      <c r="AU29" s="23">
        <v>-4.7844430000000001E-4</v>
      </c>
      <c r="AV29" s="23">
        <v>-4.7844430000000001E-4</v>
      </c>
      <c r="AW29" s="23">
        <v>-4.7844430000000001E-4</v>
      </c>
      <c r="AX29" s="23">
        <v>-4.7844430000000001E-4</v>
      </c>
      <c r="AY29" s="23">
        <v>-4.7844430000000001E-4</v>
      </c>
      <c r="AZ29" s="23">
        <v>-4.7844430000000001E-4</v>
      </c>
      <c r="BA29" s="23">
        <v>-4.7844430000000001E-4</v>
      </c>
    </row>
    <row r="30" spans="1:53" x14ac:dyDescent="0.3">
      <c r="A30" s="6" t="str">
        <f t="shared" si="0"/>
        <v>CR</v>
      </c>
      <c r="B30" s="6" t="str">
        <f t="shared" si="1"/>
        <v>CR4</v>
      </c>
      <c r="C30" s="6" t="s">
        <v>14</v>
      </c>
      <c r="D30" s="23">
        <v>0</v>
      </c>
      <c r="E30" s="23">
        <v>394.13150000000002</v>
      </c>
      <c r="F30" s="23">
        <v>3222.0250000000001</v>
      </c>
      <c r="G30" s="23">
        <v>13574.13</v>
      </c>
      <c r="H30" s="23">
        <v>27295.27</v>
      </c>
      <c r="I30" s="23">
        <v>25772.5</v>
      </c>
      <c r="J30" s="23">
        <v>24369.78</v>
      </c>
      <c r="K30" s="23">
        <v>23070.73</v>
      </c>
      <c r="L30" s="23">
        <v>21861.21</v>
      </c>
      <c r="M30" s="23">
        <v>20666.240000000002</v>
      </c>
      <c r="N30" s="23">
        <v>19471.27</v>
      </c>
      <c r="O30" s="23">
        <v>18276.3</v>
      </c>
      <c r="P30" s="23">
        <v>17081.32</v>
      </c>
      <c r="Q30" s="23">
        <v>15886.35</v>
      </c>
      <c r="R30" s="23">
        <v>14691.38</v>
      </c>
      <c r="S30" s="23">
        <v>13772.67</v>
      </c>
      <c r="T30" s="23">
        <v>13130.23</v>
      </c>
      <c r="U30" s="23">
        <v>12487.78</v>
      </c>
      <c r="V30" s="23">
        <v>11845.33</v>
      </c>
      <c r="W30" s="23">
        <v>11202.88</v>
      </c>
      <c r="X30" s="23">
        <v>10560.44</v>
      </c>
      <c r="Y30" s="23">
        <v>-4.3262779999999999E-4</v>
      </c>
      <c r="Z30" s="23">
        <v>-4.3262779999999999E-4</v>
      </c>
      <c r="AA30" s="23">
        <v>-4.3262779999999999E-4</v>
      </c>
      <c r="AB30" s="23">
        <v>-4.3262779999999999E-4</v>
      </c>
      <c r="AC30" s="23">
        <v>-4.3262779999999999E-4</v>
      </c>
      <c r="AD30" s="23">
        <v>-4.3262779999999999E-4</v>
      </c>
      <c r="AE30" s="23">
        <v>-4.3262779999999999E-4</v>
      </c>
      <c r="AF30" s="23">
        <v>-4.3262779999999999E-4</v>
      </c>
      <c r="AG30" s="23">
        <v>-4.3262779999999999E-4</v>
      </c>
      <c r="AH30" s="23">
        <v>-4.3262779999999999E-4</v>
      </c>
      <c r="AI30" s="23">
        <v>-4.3262779999999999E-4</v>
      </c>
      <c r="AJ30" s="23">
        <v>-4.3262779999999999E-4</v>
      </c>
      <c r="AK30" s="23">
        <v>-4.3262779999999999E-4</v>
      </c>
      <c r="AL30" s="23">
        <v>-4.3262779999999999E-4</v>
      </c>
      <c r="AM30" s="23">
        <v>-4.3262779999999999E-4</v>
      </c>
      <c r="AN30" s="23">
        <v>-4.3262779999999999E-4</v>
      </c>
      <c r="AO30" s="23">
        <v>-4.3262779999999999E-4</v>
      </c>
      <c r="AP30" s="23">
        <v>-4.3262779999999999E-4</v>
      </c>
      <c r="AQ30" s="23">
        <v>-4.3262779999999999E-4</v>
      </c>
      <c r="AR30" s="23">
        <v>-4.3262779999999999E-4</v>
      </c>
      <c r="AS30" s="23">
        <v>-4.3262779999999999E-4</v>
      </c>
      <c r="AT30" s="23">
        <v>-4.3262779999999999E-4</v>
      </c>
      <c r="AU30" s="23">
        <v>-4.3262779999999999E-4</v>
      </c>
      <c r="AV30" s="23">
        <v>-4.3262779999999999E-4</v>
      </c>
      <c r="AW30" s="23">
        <v>-4.3262779999999999E-4</v>
      </c>
      <c r="AX30" s="23">
        <v>-4.3262779999999999E-4</v>
      </c>
      <c r="AY30" s="23">
        <v>-4.3262779999999999E-4</v>
      </c>
      <c r="AZ30" s="23">
        <v>-4.3262779999999999E-4</v>
      </c>
      <c r="BA30" s="23">
        <v>-4.3262779999999999E-4</v>
      </c>
    </row>
    <row r="31" spans="1:53" x14ac:dyDescent="0.3">
      <c r="A31" s="6" t="str">
        <f t="shared" si="0"/>
        <v>CR</v>
      </c>
      <c r="B31" s="6" t="str">
        <f t="shared" si="1"/>
        <v>CR4</v>
      </c>
      <c r="C31" s="6" t="s">
        <v>15</v>
      </c>
      <c r="D31" s="23">
        <v>63.523110000000003</v>
      </c>
      <c r="E31" s="23">
        <v>389.70510000000002</v>
      </c>
      <c r="F31" s="23">
        <v>2395.0819999999999</v>
      </c>
      <c r="G31" s="23">
        <v>6163.4110000000001</v>
      </c>
      <c r="H31" s="23">
        <v>10786.49</v>
      </c>
      <c r="I31" s="23">
        <v>10182.799999999999</v>
      </c>
      <c r="J31" s="23">
        <v>9626.8960000000006</v>
      </c>
      <c r="K31" s="23">
        <v>9112.2489999999998</v>
      </c>
      <c r="L31" s="23">
        <v>8633.2379999999994</v>
      </c>
      <c r="M31" s="23">
        <v>8160.0159999999996</v>
      </c>
      <c r="N31" s="23">
        <v>7686.7920000000004</v>
      </c>
      <c r="O31" s="23">
        <v>7213.5680000000002</v>
      </c>
      <c r="P31" s="23">
        <v>6740.3450000000003</v>
      </c>
      <c r="Q31" s="23">
        <v>6267.1210000000001</v>
      </c>
      <c r="R31" s="23">
        <v>5793.8969999999999</v>
      </c>
      <c r="S31" s="23">
        <v>5430.6260000000002</v>
      </c>
      <c r="T31" s="23">
        <v>5177.3069999999998</v>
      </c>
      <c r="U31" s="23">
        <v>4923.9880000000003</v>
      </c>
      <c r="V31" s="23">
        <v>4670.67</v>
      </c>
      <c r="W31" s="23">
        <v>4417.3509999999997</v>
      </c>
      <c r="X31" s="23">
        <v>4164.0320000000002</v>
      </c>
      <c r="Y31" s="23">
        <v>2.403487E-5</v>
      </c>
      <c r="Z31" s="23">
        <v>2.403487E-5</v>
      </c>
      <c r="AA31" s="23">
        <v>2.403487E-5</v>
      </c>
      <c r="AB31" s="23">
        <v>2.403487E-5</v>
      </c>
      <c r="AC31" s="23">
        <v>2.403487E-5</v>
      </c>
      <c r="AD31" s="23">
        <v>2.403487E-5</v>
      </c>
      <c r="AE31" s="23">
        <v>2.403487E-5</v>
      </c>
      <c r="AF31" s="23">
        <v>2.403487E-5</v>
      </c>
      <c r="AG31" s="23">
        <v>2.403487E-5</v>
      </c>
      <c r="AH31" s="23">
        <v>2.403487E-5</v>
      </c>
      <c r="AI31" s="23">
        <v>2.403487E-5</v>
      </c>
      <c r="AJ31" s="23">
        <v>2.403487E-5</v>
      </c>
      <c r="AK31" s="23">
        <v>2.403487E-5</v>
      </c>
      <c r="AL31" s="23">
        <v>2.403487E-5</v>
      </c>
      <c r="AM31" s="23">
        <v>2.403487E-5</v>
      </c>
      <c r="AN31" s="23">
        <v>2.403487E-5</v>
      </c>
      <c r="AO31" s="23">
        <v>2.403487E-5</v>
      </c>
      <c r="AP31" s="23">
        <v>2.403487E-5</v>
      </c>
      <c r="AQ31" s="23">
        <v>2.403487E-5</v>
      </c>
      <c r="AR31" s="23">
        <v>2.403487E-5</v>
      </c>
      <c r="AS31" s="23">
        <v>2.403487E-5</v>
      </c>
      <c r="AT31" s="23">
        <v>2.403487E-5</v>
      </c>
      <c r="AU31" s="23">
        <v>2.403487E-5</v>
      </c>
      <c r="AV31" s="23">
        <v>2.403487E-5</v>
      </c>
      <c r="AW31" s="23">
        <v>2.403487E-5</v>
      </c>
      <c r="AX31" s="23">
        <v>2.403487E-5</v>
      </c>
      <c r="AY31" s="23">
        <v>2.403487E-5</v>
      </c>
      <c r="AZ31" s="23">
        <v>2.403487E-5</v>
      </c>
      <c r="BA31" s="23">
        <v>2.403487E-5</v>
      </c>
    </row>
    <row r="32" spans="1:53" x14ac:dyDescent="0.3">
      <c r="A32" s="6" t="str">
        <f t="shared" si="0"/>
        <v>CR</v>
      </c>
      <c r="B32" s="6" t="str">
        <f t="shared" si="1"/>
        <v>CR4</v>
      </c>
      <c r="C32" s="6" t="s">
        <v>16</v>
      </c>
      <c r="D32" s="23">
        <v>0</v>
      </c>
      <c r="E32" s="23">
        <v>280.47309999999999</v>
      </c>
      <c r="F32" s="23">
        <v>1714.6010000000001</v>
      </c>
      <c r="G32" s="23">
        <v>3329.2159999999999</v>
      </c>
      <c r="H32" s="23">
        <v>5525.5420000000004</v>
      </c>
      <c r="I32" s="23">
        <v>5215.6419999999998</v>
      </c>
      <c r="J32" s="23">
        <v>4930.33</v>
      </c>
      <c r="K32" s="23">
        <v>4666.2560000000003</v>
      </c>
      <c r="L32" s="23">
        <v>4420.5209999999997</v>
      </c>
      <c r="M32" s="23">
        <v>4177.7669999999998</v>
      </c>
      <c r="N32" s="23">
        <v>3935.011</v>
      </c>
      <c r="O32" s="23">
        <v>3692.2559999999999</v>
      </c>
      <c r="P32" s="23">
        <v>3449.5010000000002</v>
      </c>
      <c r="Q32" s="23">
        <v>3206.7460000000001</v>
      </c>
      <c r="R32" s="23">
        <v>2963.99</v>
      </c>
      <c r="S32" s="23">
        <v>2777.8249999999998</v>
      </c>
      <c r="T32" s="23">
        <v>2648.25</v>
      </c>
      <c r="U32" s="23">
        <v>2518.6759999999999</v>
      </c>
      <c r="V32" s="23">
        <v>2389.1010000000001</v>
      </c>
      <c r="W32" s="23">
        <v>2259.5259999999998</v>
      </c>
      <c r="X32" s="23">
        <v>2129.951</v>
      </c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  <c r="AU32" s="23">
        <v>0</v>
      </c>
      <c r="AV32" s="23">
        <v>0</v>
      </c>
      <c r="AW32" s="23">
        <v>0</v>
      </c>
      <c r="AX32" s="23">
        <v>0</v>
      </c>
      <c r="AY32" s="23">
        <v>0</v>
      </c>
      <c r="AZ32" s="23">
        <v>0</v>
      </c>
      <c r="BA32" s="23">
        <v>0</v>
      </c>
    </row>
    <row r="33" spans="1:53" x14ac:dyDescent="0.3">
      <c r="A33" s="6" t="str">
        <f t="shared" si="0"/>
        <v>CR</v>
      </c>
      <c r="B33" s="6" t="str">
        <f t="shared" si="1"/>
        <v>CR4</v>
      </c>
      <c r="C33" s="6" t="s">
        <v>17</v>
      </c>
      <c r="D33" s="23">
        <v>0</v>
      </c>
      <c r="E33" s="23">
        <v>0</v>
      </c>
      <c r="F33" s="23">
        <v>0</v>
      </c>
      <c r="G33" s="23">
        <v>234.6592</v>
      </c>
      <c r="H33" s="23">
        <v>386.47149999999999</v>
      </c>
      <c r="I33" s="23">
        <v>364.94290000000001</v>
      </c>
      <c r="J33" s="23">
        <v>345.10820000000001</v>
      </c>
      <c r="K33" s="23">
        <v>326.73680000000002</v>
      </c>
      <c r="L33" s="23">
        <v>309.62869999999998</v>
      </c>
      <c r="M33" s="23">
        <v>292.72579999999999</v>
      </c>
      <c r="N33" s="23">
        <v>275.82299999999998</v>
      </c>
      <c r="O33" s="23">
        <v>258.92009999999999</v>
      </c>
      <c r="P33" s="23">
        <v>242.01730000000001</v>
      </c>
      <c r="Q33" s="23">
        <v>225.11439999999999</v>
      </c>
      <c r="R33" s="23">
        <v>208.2115</v>
      </c>
      <c r="S33" s="23">
        <v>195.2072</v>
      </c>
      <c r="T33" s="23">
        <v>186.10149999999999</v>
      </c>
      <c r="U33" s="23">
        <v>176.9958</v>
      </c>
      <c r="V33" s="23">
        <v>167.89</v>
      </c>
      <c r="W33" s="23">
        <v>158.7843</v>
      </c>
      <c r="X33" s="23">
        <v>149.67859999999999</v>
      </c>
      <c r="Y33" s="23">
        <v>1.5021800000000001E-6</v>
      </c>
      <c r="Z33" s="23">
        <v>1.5021800000000001E-6</v>
      </c>
      <c r="AA33" s="23">
        <v>1.5021800000000001E-6</v>
      </c>
      <c r="AB33" s="23">
        <v>1.5021800000000001E-6</v>
      </c>
      <c r="AC33" s="23">
        <v>1.5021800000000001E-6</v>
      </c>
      <c r="AD33" s="23">
        <v>1.5021800000000001E-6</v>
      </c>
      <c r="AE33" s="23">
        <v>1.5021800000000001E-6</v>
      </c>
      <c r="AF33" s="23">
        <v>1.5021800000000001E-6</v>
      </c>
      <c r="AG33" s="23">
        <v>1.5021800000000001E-6</v>
      </c>
      <c r="AH33" s="23">
        <v>1.5021800000000001E-6</v>
      </c>
      <c r="AI33" s="23">
        <v>1.5021800000000001E-6</v>
      </c>
      <c r="AJ33" s="23">
        <v>1.5021800000000001E-6</v>
      </c>
      <c r="AK33" s="23">
        <v>1.5021800000000001E-6</v>
      </c>
      <c r="AL33" s="23">
        <v>1.5021800000000001E-6</v>
      </c>
      <c r="AM33" s="23">
        <v>1.5021800000000001E-6</v>
      </c>
      <c r="AN33" s="23">
        <v>1.5021800000000001E-6</v>
      </c>
      <c r="AO33" s="23">
        <v>1.5021800000000001E-6</v>
      </c>
      <c r="AP33" s="23">
        <v>1.5021800000000001E-6</v>
      </c>
      <c r="AQ33" s="23">
        <v>1.5021800000000001E-6</v>
      </c>
      <c r="AR33" s="23">
        <v>1.5021800000000001E-6</v>
      </c>
      <c r="AS33" s="23">
        <v>1.5021800000000001E-6</v>
      </c>
      <c r="AT33" s="23">
        <v>1.5021800000000001E-6</v>
      </c>
      <c r="AU33" s="23">
        <v>1.5021800000000001E-6</v>
      </c>
      <c r="AV33" s="23">
        <v>1.5021800000000001E-6</v>
      </c>
      <c r="AW33" s="23">
        <v>1.5021800000000001E-6</v>
      </c>
      <c r="AX33" s="23">
        <v>1.5021800000000001E-6</v>
      </c>
      <c r="AY33" s="23">
        <v>1.5021800000000001E-6</v>
      </c>
      <c r="AZ33" s="23">
        <v>1.5021800000000001E-6</v>
      </c>
      <c r="BA33" s="23">
        <v>1.5021800000000001E-6</v>
      </c>
    </row>
    <row r="34" spans="1:53" x14ac:dyDescent="0.3">
      <c r="A34" s="6" t="str">
        <f t="shared" si="0"/>
        <v>CR</v>
      </c>
      <c r="B34" s="6" t="str">
        <f t="shared" si="1"/>
        <v>CR4</v>
      </c>
      <c r="C34" s="6" t="s">
        <v>18</v>
      </c>
      <c r="D34" s="23">
        <v>0</v>
      </c>
      <c r="E34" s="23">
        <v>0</v>
      </c>
      <c r="F34" s="23">
        <v>0</v>
      </c>
      <c r="G34" s="23">
        <v>259.17430000000002</v>
      </c>
      <c r="H34" s="23">
        <v>426.84660000000002</v>
      </c>
      <c r="I34" s="23">
        <v>403.06889999999999</v>
      </c>
      <c r="J34" s="23">
        <v>381.16210000000001</v>
      </c>
      <c r="K34" s="23">
        <v>360.87130000000002</v>
      </c>
      <c r="L34" s="23">
        <v>341.976</v>
      </c>
      <c r="M34" s="23">
        <v>323.3073</v>
      </c>
      <c r="N34" s="23">
        <v>304.63850000000002</v>
      </c>
      <c r="O34" s="23">
        <v>285.96980000000002</v>
      </c>
      <c r="P34" s="23">
        <v>267.30110000000002</v>
      </c>
      <c r="Q34" s="23">
        <v>248.63239999999999</v>
      </c>
      <c r="R34" s="23">
        <v>229.96369999999999</v>
      </c>
      <c r="S34" s="23">
        <v>215.60079999999999</v>
      </c>
      <c r="T34" s="23">
        <v>205.5438</v>
      </c>
      <c r="U34" s="23">
        <v>195.48679999999999</v>
      </c>
      <c r="V34" s="23">
        <v>185.4297</v>
      </c>
      <c r="W34" s="23">
        <v>175.37270000000001</v>
      </c>
      <c r="X34" s="23">
        <v>165.31569999999999</v>
      </c>
      <c r="Y34" s="23">
        <v>-1.276853E-5</v>
      </c>
      <c r="Z34" s="23">
        <v>-1.276853E-5</v>
      </c>
      <c r="AA34" s="23">
        <v>-1.276853E-5</v>
      </c>
      <c r="AB34" s="23">
        <v>-1.276853E-5</v>
      </c>
      <c r="AC34" s="23">
        <v>-1.276853E-5</v>
      </c>
      <c r="AD34" s="23">
        <v>-1.276853E-5</v>
      </c>
      <c r="AE34" s="23">
        <v>-1.276853E-5</v>
      </c>
      <c r="AF34" s="23">
        <v>-1.276853E-5</v>
      </c>
      <c r="AG34" s="23">
        <v>-1.276853E-5</v>
      </c>
      <c r="AH34" s="23">
        <v>-1.276853E-5</v>
      </c>
      <c r="AI34" s="23">
        <v>-1.276853E-5</v>
      </c>
      <c r="AJ34" s="23">
        <v>-1.276853E-5</v>
      </c>
      <c r="AK34" s="23">
        <v>-1.276853E-5</v>
      </c>
      <c r="AL34" s="23">
        <v>-1.276853E-5</v>
      </c>
      <c r="AM34" s="23">
        <v>-1.276853E-5</v>
      </c>
      <c r="AN34" s="23">
        <v>-1.276853E-5</v>
      </c>
      <c r="AO34" s="23">
        <v>-1.276853E-5</v>
      </c>
      <c r="AP34" s="23">
        <v>-1.276853E-5</v>
      </c>
      <c r="AQ34" s="23">
        <v>-1.276853E-5</v>
      </c>
      <c r="AR34" s="23">
        <v>-1.276853E-5</v>
      </c>
      <c r="AS34" s="23">
        <v>-1.276853E-5</v>
      </c>
      <c r="AT34" s="23">
        <v>-1.276853E-5</v>
      </c>
      <c r="AU34" s="23">
        <v>-1.276853E-5</v>
      </c>
      <c r="AV34" s="23">
        <v>-1.276853E-5</v>
      </c>
      <c r="AW34" s="23">
        <v>-1.276853E-5</v>
      </c>
      <c r="AX34" s="23">
        <v>-1.276853E-5</v>
      </c>
      <c r="AY34" s="23">
        <v>-1.276853E-5</v>
      </c>
      <c r="AZ34" s="23">
        <v>-1.276853E-5</v>
      </c>
      <c r="BA34" s="23">
        <v>-1.276853E-5</v>
      </c>
    </row>
    <row r="35" spans="1:53" x14ac:dyDescent="0.3">
      <c r="A35" s="6" t="str">
        <f t="shared" si="0"/>
        <v>CR</v>
      </c>
      <c r="B35" s="6" t="str">
        <f t="shared" si="1"/>
        <v>CR5</v>
      </c>
      <c r="C35" s="6" t="s">
        <v>19</v>
      </c>
      <c r="D35" s="23">
        <v>0</v>
      </c>
      <c r="E35" s="23">
        <v>359.35059999999999</v>
      </c>
      <c r="F35" s="23">
        <v>3311.1179999999999</v>
      </c>
      <c r="G35" s="23">
        <v>14658.28</v>
      </c>
      <c r="H35" s="23">
        <v>29304.32</v>
      </c>
      <c r="I35" s="23">
        <v>27663.1</v>
      </c>
      <c r="J35" s="23">
        <v>26147.94</v>
      </c>
      <c r="K35" s="23">
        <v>24741.65</v>
      </c>
      <c r="L35" s="23">
        <v>23429.39</v>
      </c>
      <c r="M35" s="23">
        <v>22132.400000000001</v>
      </c>
      <c r="N35" s="23">
        <v>20835.41</v>
      </c>
      <c r="O35" s="23">
        <v>19538.419999999998</v>
      </c>
      <c r="P35" s="23">
        <v>18241.43</v>
      </c>
      <c r="Q35" s="23">
        <v>16944.45</v>
      </c>
      <c r="R35" s="23">
        <v>15647.46</v>
      </c>
      <c r="S35" s="23">
        <v>14640.59</v>
      </c>
      <c r="T35" s="23">
        <v>13923.84</v>
      </c>
      <c r="U35" s="23">
        <v>13207.1</v>
      </c>
      <c r="V35" s="23">
        <v>12490.36</v>
      </c>
      <c r="W35" s="23">
        <v>11773.61</v>
      </c>
      <c r="X35" s="23">
        <v>-5.7683699999999997E-4</v>
      </c>
      <c r="Y35" s="23">
        <v>-5.7683699999999997E-4</v>
      </c>
      <c r="Z35" s="23">
        <v>-5.7683699999999997E-4</v>
      </c>
      <c r="AA35" s="23">
        <v>-5.7683699999999997E-4</v>
      </c>
      <c r="AB35" s="23">
        <v>-5.7683699999999997E-4</v>
      </c>
      <c r="AC35" s="23">
        <v>-5.7683699999999997E-4</v>
      </c>
      <c r="AD35" s="23">
        <v>-5.7683699999999997E-4</v>
      </c>
      <c r="AE35" s="23">
        <v>-5.7683699999999997E-4</v>
      </c>
      <c r="AF35" s="23">
        <v>-5.7683699999999997E-4</v>
      </c>
      <c r="AG35" s="23">
        <v>-5.7683699999999997E-4</v>
      </c>
      <c r="AH35" s="23">
        <v>-5.7683699999999997E-4</v>
      </c>
      <c r="AI35" s="23">
        <v>-5.7683699999999997E-4</v>
      </c>
      <c r="AJ35" s="23">
        <v>-5.7683699999999997E-4</v>
      </c>
      <c r="AK35" s="23">
        <v>-5.7683699999999997E-4</v>
      </c>
      <c r="AL35" s="23">
        <v>-5.7683699999999997E-4</v>
      </c>
      <c r="AM35" s="23">
        <v>-5.7683699999999997E-4</v>
      </c>
      <c r="AN35" s="23">
        <v>-5.7683699999999997E-4</v>
      </c>
      <c r="AO35" s="23">
        <v>-5.7683699999999997E-4</v>
      </c>
      <c r="AP35" s="23">
        <v>-5.7683699999999997E-4</v>
      </c>
      <c r="AQ35" s="23">
        <v>-5.7683699999999997E-4</v>
      </c>
      <c r="AR35" s="23">
        <v>-5.7683699999999997E-4</v>
      </c>
      <c r="AS35" s="23">
        <v>-5.7683699999999997E-4</v>
      </c>
      <c r="AT35" s="23">
        <v>-5.7683699999999997E-4</v>
      </c>
      <c r="AU35" s="23">
        <v>-5.7683699999999997E-4</v>
      </c>
      <c r="AV35" s="23">
        <v>-5.7683699999999997E-4</v>
      </c>
      <c r="AW35" s="23">
        <v>-5.7683699999999997E-4</v>
      </c>
      <c r="AX35" s="23">
        <v>-5.7683699999999997E-4</v>
      </c>
      <c r="AY35" s="23">
        <v>-5.7683699999999997E-4</v>
      </c>
      <c r="AZ35" s="23">
        <v>-5.7683699999999997E-4</v>
      </c>
      <c r="BA35" s="23">
        <v>-5.7683699999999997E-4</v>
      </c>
    </row>
    <row r="36" spans="1:53" x14ac:dyDescent="0.3">
      <c r="A36" s="6" t="str">
        <f t="shared" si="0"/>
        <v>CR</v>
      </c>
      <c r="B36" s="6" t="str">
        <f t="shared" si="1"/>
        <v>CR5</v>
      </c>
      <c r="C36" s="6" t="s">
        <v>20</v>
      </c>
      <c r="D36" s="23">
        <v>63.395539999999997</v>
      </c>
      <c r="E36" s="23">
        <v>388.29770000000002</v>
      </c>
      <c r="F36" s="23">
        <v>2719.471</v>
      </c>
      <c r="G36" s="23">
        <v>6475.0140000000001</v>
      </c>
      <c r="H36" s="23">
        <v>11557.16</v>
      </c>
      <c r="I36" s="23">
        <v>10907.7</v>
      </c>
      <c r="J36" s="23">
        <v>10308.35</v>
      </c>
      <c r="K36" s="23">
        <v>9752.2749999999996</v>
      </c>
      <c r="L36" s="23">
        <v>9233.5730000000003</v>
      </c>
      <c r="M36" s="23">
        <v>8720.9390000000003</v>
      </c>
      <c r="N36" s="23">
        <v>8208.3050000000003</v>
      </c>
      <c r="O36" s="23">
        <v>7695.6729999999998</v>
      </c>
      <c r="P36" s="23">
        <v>7183.04</v>
      </c>
      <c r="Q36" s="23">
        <v>6670.4059999999999</v>
      </c>
      <c r="R36" s="23">
        <v>6157.7719999999999</v>
      </c>
      <c r="S36" s="23">
        <v>5760.4530000000004</v>
      </c>
      <c r="T36" s="23">
        <v>5478.4449999999997</v>
      </c>
      <c r="U36" s="23">
        <v>5196.4380000000001</v>
      </c>
      <c r="V36" s="23">
        <v>4914.43</v>
      </c>
      <c r="W36" s="23">
        <v>4632.4229999999998</v>
      </c>
      <c r="X36" s="23">
        <v>4.3262779999999999E-4</v>
      </c>
      <c r="Y36" s="23">
        <v>4.3262779999999999E-4</v>
      </c>
      <c r="Z36" s="23">
        <v>4.3262779999999999E-4</v>
      </c>
      <c r="AA36" s="23">
        <v>4.3262779999999999E-4</v>
      </c>
      <c r="AB36" s="23">
        <v>4.3262779999999999E-4</v>
      </c>
      <c r="AC36" s="23">
        <v>4.3262779999999999E-4</v>
      </c>
      <c r="AD36" s="23">
        <v>4.3262779999999999E-4</v>
      </c>
      <c r="AE36" s="23">
        <v>4.3262779999999999E-4</v>
      </c>
      <c r="AF36" s="23">
        <v>4.3262779999999999E-4</v>
      </c>
      <c r="AG36" s="23">
        <v>4.3262779999999999E-4</v>
      </c>
      <c r="AH36" s="23">
        <v>4.3262779999999999E-4</v>
      </c>
      <c r="AI36" s="23">
        <v>4.3262779999999999E-4</v>
      </c>
      <c r="AJ36" s="23">
        <v>4.3262779999999999E-4</v>
      </c>
      <c r="AK36" s="23">
        <v>4.3262779999999999E-4</v>
      </c>
      <c r="AL36" s="23">
        <v>4.3262779999999999E-4</v>
      </c>
      <c r="AM36" s="23">
        <v>4.3262779999999999E-4</v>
      </c>
      <c r="AN36" s="23">
        <v>4.3262779999999999E-4</v>
      </c>
      <c r="AO36" s="23">
        <v>4.3262779999999999E-4</v>
      </c>
      <c r="AP36" s="23">
        <v>4.3262779999999999E-4</v>
      </c>
      <c r="AQ36" s="23">
        <v>4.3262779999999999E-4</v>
      </c>
      <c r="AR36" s="23">
        <v>4.3262779999999999E-4</v>
      </c>
      <c r="AS36" s="23">
        <v>4.3262779999999999E-4</v>
      </c>
      <c r="AT36" s="23">
        <v>4.3262779999999999E-4</v>
      </c>
      <c r="AU36" s="23">
        <v>4.3262779999999999E-4</v>
      </c>
      <c r="AV36" s="23">
        <v>4.3262779999999999E-4</v>
      </c>
      <c r="AW36" s="23">
        <v>4.3262779999999999E-4</v>
      </c>
      <c r="AX36" s="23">
        <v>4.3262779999999999E-4</v>
      </c>
      <c r="AY36" s="23">
        <v>4.3262779999999999E-4</v>
      </c>
      <c r="AZ36" s="23">
        <v>4.3262779999999999E-4</v>
      </c>
      <c r="BA36" s="23">
        <v>4.3262779999999999E-4</v>
      </c>
    </row>
    <row r="37" spans="1:53" x14ac:dyDescent="0.3">
      <c r="A37" s="6" t="str">
        <f t="shared" si="0"/>
        <v>CR</v>
      </c>
      <c r="B37" s="6" t="str">
        <f t="shared" si="1"/>
        <v>CR5</v>
      </c>
      <c r="C37" s="6" t="s">
        <v>21</v>
      </c>
      <c r="D37" s="23">
        <v>0</v>
      </c>
      <c r="E37" s="23">
        <v>299.53289999999998</v>
      </c>
      <c r="F37" s="23">
        <v>1823.4490000000001</v>
      </c>
      <c r="G37" s="23">
        <v>3530.9839999999999</v>
      </c>
      <c r="H37" s="23">
        <v>5991.5190000000002</v>
      </c>
      <c r="I37" s="23">
        <v>5654.23</v>
      </c>
      <c r="J37" s="23">
        <v>5343.0240000000003</v>
      </c>
      <c r="K37" s="23">
        <v>5054.3440000000001</v>
      </c>
      <c r="L37" s="23">
        <v>4785.1180000000004</v>
      </c>
      <c r="M37" s="23">
        <v>4519.05</v>
      </c>
      <c r="N37" s="23">
        <v>4252.9830000000002</v>
      </c>
      <c r="O37" s="23">
        <v>3986.915</v>
      </c>
      <c r="P37" s="23">
        <v>3720.848</v>
      </c>
      <c r="Q37" s="23">
        <v>3454.7809999999999</v>
      </c>
      <c r="R37" s="23">
        <v>3188.7139999999999</v>
      </c>
      <c r="S37" s="23">
        <v>2982.6709999999998</v>
      </c>
      <c r="T37" s="23">
        <v>2836.6529999999998</v>
      </c>
      <c r="U37" s="23">
        <v>2690.634</v>
      </c>
      <c r="V37" s="23">
        <v>2544.616</v>
      </c>
      <c r="W37" s="23">
        <v>2398.598</v>
      </c>
      <c r="X37" s="23">
        <v>-1.2017440000000001E-4</v>
      </c>
      <c r="Y37" s="23">
        <v>-1.2017440000000001E-4</v>
      </c>
      <c r="Z37" s="23">
        <v>-1.2017440000000001E-4</v>
      </c>
      <c r="AA37" s="23">
        <v>-1.2017440000000001E-4</v>
      </c>
      <c r="AB37" s="23">
        <v>-1.2017440000000001E-4</v>
      </c>
      <c r="AC37" s="23">
        <v>-1.2017440000000001E-4</v>
      </c>
      <c r="AD37" s="23">
        <v>-1.2017440000000001E-4</v>
      </c>
      <c r="AE37" s="23">
        <v>-1.2017440000000001E-4</v>
      </c>
      <c r="AF37" s="23">
        <v>-1.2017440000000001E-4</v>
      </c>
      <c r="AG37" s="23">
        <v>-1.2017440000000001E-4</v>
      </c>
      <c r="AH37" s="23">
        <v>-1.2017440000000001E-4</v>
      </c>
      <c r="AI37" s="23">
        <v>-1.2017440000000001E-4</v>
      </c>
      <c r="AJ37" s="23">
        <v>-1.2017440000000001E-4</v>
      </c>
      <c r="AK37" s="23">
        <v>-1.2017440000000001E-4</v>
      </c>
      <c r="AL37" s="23">
        <v>-1.2017440000000001E-4</v>
      </c>
      <c r="AM37" s="23">
        <v>-1.2017440000000001E-4</v>
      </c>
      <c r="AN37" s="23">
        <v>-1.2017440000000001E-4</v>
      </c>
      <c r="AO37" s="23">
        <v>-1.2017440000000001E-4</v>
      </c>
      <c r="AP37" s="23">
        <v>-1.2017440000000001E-4</v>
      </c>
      <c r="AQ37" s="23">
        <v>-1.2017440000000001E-4</v>
      </c>
      <c r="AR37" s="23">
        <v>-1.2017440000000001E-4</v>
      </c>
      <c r="AS37" s="23">
        <v>-1.2017440000000001E-4</v>
      </c>
      <c r="AT37" s="23">
        <v>-1.2017440000000001E-4</v>
      </c>
      <c r="AU37" s="23">
        <v>-1.2017440000000001E-4</v>
      </c>
      <c r="AV37" s="23">
        <v>-1.2017440000000001E-4</v>
      </c>
      <c r="AW37" s="23">
        <v>-1.2017440000000001E-4</v>
      </c>
      <c r="AX37" s="23">
        <v>-1.2017440000000001E-4</v>
      </c>
      <c r="AY37" s="23">
        <v>-1.2017440000000001E-4</v>
      </c>
      <c r="AZ37" s="23">
        <v>-1.2017440000000001E-4</v>
      </c>
      <c r="BA37" s="23">
        <v>-1.2017440000000001E-4</v>
      </c>
    </row>
    <row r="38" spans="1:53" x14ac:dyDescent="0.3">
      <c r="A38" s="6" t="str">
        <f t="shared" si="0"/>
        <v>CR</v>
      </c>
      <c r="B38" s="6" t="str">
        <f t="shared" si="1"/>
        <v>CR5</v>
      </c>
      <c r="C38" s="6" t="s">
        <v>22</v>
      </c>
      <c r="D38" s="23">
        <v>0</v>
      </c>
      <c r="E38" s="23">
        <v>0</v>
      </c>
      <c r="F38" s="23">
        <v>0</v>
      </c>
      <c r="G38" s="23">
        <v>251.20439999999999</v>
      </c>
      <c r="H38" s="23">
        <v>423.00830000000002</v>
      </c>
      <c r="I38" s="23">
        <v>399.35250000000002</v>
      </c>
      <c r="J38" s="23">
        <v>377.5102</v>
      </c>
      <c r="K38" s="23">
        <v>357.23410000000001</v>
      </c>
      <c r="L38" s="23">
        <v>338.31049999999999</v>
      </c>
      <c r="M38" s="23">
        <v>319.60669999999999</v>
      </c>
      <c r="N38" s="23">
        <v>300.90280000000001</v>
      </c>
      <c r="O38" s="23">
        <v>282.19900000000001</v>
      </c>
      <c r="P38" s="23">
        <v>263.49509999999998</v>
      </c>
      <c r="Q38" s="23">
        <v>244.7912</v>
      </c>
      <c r="R38" s="23">
        <v>226.0874</v>
      </c>
      <c r="S38" s="23">
        <v>211.55690000000001</v>
      </c>
      <c r="T38" s="23">
        <v>201.2</v>
      </c>
      <c r="U38" s="23">
        <v>190.84299999999999</v>
      </c>
      <c r="V38" s="23">
        <v>180.48599999999999</v>
      </c>
      <c r="W38" s="23">
        <v>170.12899999999999</v>
      </c>
      <c r="X38" s="23">
        <v>-3.0043589999999999E-6</v>
      </c>
      <c r="Y38" s="23">
        <v>-3.0043589999999999E-6</v>
      </c>
      <c r="Z38" s="23">
        <v>-3.0043589999999999E-6</v>
      </c>
      <c r="AA38" s="23">
        <v>-3.0043589999999999E-6</v>
      </c>
      <c r="AB38" s="23">
        <v>-3.0043589999999999E-6</v>
      </c>
      <c r="AC38" s="23">
        <v>-3.0043589999999999E-6</v>
      </c>
      <c r="AD38" s="23">
        <v>-3.0043589999999999E-6</v>
      </c>
      <c r="AE38" s="23">
        <v>-3.0043589999999999E-6</v>
      </c>
      <c r="AF38" s="23">
        <v>-3.0043589999999999E-6</v>
      </c>
      <c r="AG38" s="23">
        <v>-3.0043589999999999E-6</v>
      </c>
      <c r="AH38" s="23">
        <v>-3.0043589999999999E-6</v>
      </c>
      <c r="AI38" s="23">
        <v>-3.0043589999999999E-6</v>
      </c>
      <c r="AJ38" s="23">
        <v>-3.0043589999999999E-6</v>
      </c>
      <c r="AK38" s="23">
        <v>-3.0043589999999999E-6</v>
      </c>
      <c r="AL38" s="23">
        <v>-3.0043589999999999E-6</v>
      </c>
      <c r="AM38" s="23">
        <v>-3.0043589999999999E-6</v>
      </c>
      <c r="AN38" s="23">
        <v>-3.0043589999999999E-6</v>
      </c>
      <c r="AO38" s="23">
        <v>-3.0043589999999999E-6</v>
      </c>
      <c r="AP38" s="23">
        <v>-3.0043589999999999E-6</v>
      </c>
      <c r="AQ38" s="23">
        <v>-3.0043589999999999E-6</v>
      </c>
      <c r="AR38" s="23">
        <v>-3.0043589999999999E-6</v>
      </c>
      <c r="AS38" s="23">
        <v>-3.0043589999999999E-6</v>
      </c>
      <c r="AT38" s="23">
        <v>-3.0043589999999999E-6</v>
      </c>
      <c r="AU38" s="23">
        <v>-3.0043589999999999E-6</v>
      </c>
      <c r="AV38" s="23">
        <v>-3.0043589999999999E-6</v>
      </c>
      <c r="AW38" s="23">
        <v>-3.0043589999999999E-6</v>
      </c>
      <c r="AX38" s="23">
        <v>-3.0043589999999999E-6</v>
      </c>
      <c r="AY38" s="23">
        <v>-3.0043589999999999E-6</v>
      </c>
      <c r="AZ38" s="23">
        <v>-3.0043589999999999E-6</v>
      </c>
      <c r="BA38" s="23">
        <v>-3.0043589999999999E-6</v>
      </c>
    </row>
    <row r="39" spans="1:53" x14ac:dyDescent="0.3">
      <c r="A39" s="6" t="str">
        <f t="shared" si="0"/>
        <v>CR</v>
      </c>
      <c r="B39" s="6" t="str">
        <f t="shared" si="1"/>
        <v>CR5</v>
      </c>
      <c r="C39" s="6" t="s">
        <v>23</v>
      </c>
      <c r="D39" s="23">
        <v>0</v>
      </c>
      <c r="E39" s="23">
        <v>0</v>
      </c>
      <c r="F39" s="23">
        <v>0</v>
      </c>
      <c r="G39" s="23">
        <v>277.63630000000001</v>
      </c>
      <c r="H39" s="23">
        <v>467.51760000000002</v>
      </c>
      <c r="I39" s="23">
        <v>441.37270000000001</v>
      </c>
      <c r="J39" s="23">
        <v>417.2321</v>
      </c>
      <c r="K39" s="23">
        <v>394.82260000000002</v>
      </c>
      <c r="L39" s="23">
        <v>373.90789999999998</v>
      </c>
      <c r="M39" s="23">
        <v>353.23599999999999</v>
      </c>
      <c r="N39" s="23">
        <v>332.5641</v>
      </c>
      <c r="O39" s="23">
        <v>311.8922</v>
      </c>
      <c r="P39" s="23">
        <v>291.22030000000001</v>
      </c>
      <c r="Q39" s="23">
        <v>270.54840000000002</v>
      </c>
      <c r="R39" s="23">
        <v>249.87649999999999</v>
      </c>
      <c r="S39" s="23">
        <v>233.81720000000001</v>
      </c>
      <c r="T39" s="23">
        <v>222.37039999999999</v>
      </c>
      <c r="U39" s="23">
        <v>210.92359999999999</v>
      </c>
      <c r="V39" s="23">
        <v>199.4769</v>
      </c>
      <c r="W39" s="23">
        <v>188.0301</v>
      </c>
      <c r="X39" s="23">
        <v>0</v>
      </c>
      <c r="Y39" s="23">
        <v>0</v>
      </c>
      <c r="Z39" s="23">
        <v>0</v>
      </c>
      <c r="AA39" s="23">
        <v>0</v>
      </c>
      <c r="AB39" s="23">
        <v>0</v>
      </c>
      <c r="AC39" s="23">
        <v>0</v>
      </c>
      <c r="AD39" s="23">
        <v>0</v>
      </c>
      <c r="AE39" s="23">
        <v>0</v>
      </c>
      <c r="AF39" s="23">
        <v>0</v>
      </c>
      <c r="AG39" s="23">
        <v>0</v>
      </c>
      <c r="AH39" s="23">
        <v>0</v>
      </c>
      <c r="AI39" s="23">
        <v>0</v>
      </c>
      <c r="AJ39" s="23">
        <v>0</v>
      </c>
      <c r="AK39" s="23">
        <v>0</v>
      </c>
      <c r="AL39" s="23">
        <v>0</v>
      </c>
      <c r="AM39" s="23">
        <v>0</v>
      </c>
      <c r="AN39" s="23">
        <v>0</v>
      </c>
      <c r="AO39" s="23">
        <v>0</v>
      </c>
      <c r="AP39" s="23">
        <v>0</v>
      </c>
      <c r="AQ39" s="23">
        <v>0</v>
      </c>
      <c r="AR39" s="23">
        <v>0</v>
      </c>
      <c r="AS39" s="23">
        <v>0</v>
      </c>
      <c r="AT39" s="23">
        <v>0</v>
      </c>
      <c r="AU39" s="23">
        <v>0</v>
      </c>
      <c r="AV39" s="23">
        <v>0</v>
      </c>
      <c r="AW39" s="23">
        <v>0</v>
      </c>
      <c r="AX39" s="23">
        <v>0</v>
      </c>
      <c r="AY39" s="23">
        <v>0</v>
      </c>
      <c r="AZ39" s="23">
        <v>0</v>
      </c>
      <c r="BA39" s="23">
        <v>0</v>
      </c>
    </row>
    <row r="40" spans="1:53" x14ac:dyDescent="0.3">
      <c r="A40" s="6" t="str">
        <f t="shared" si="0"/>
        <v>CR</v>
      </c>
      <c r="B40" s="6" t="str">
        <f t="shared" si="1"/>
        <v>CR6</v>
      </c>
      <c r="C40" s="6" t="s">
        <v>24</v>
      </c>
      <c r="D40" s="23">
        <v>0</v>
      </c>
      <c r="E40" s="23">
        <v>345.66969999999998</v>
      </c>
      <c r="F40" s="23">
        <v>3886.625</v>
      </c>
      <c r="G40" s="23">
        <v>18406.75</v>
      </c>
      <c r="H40" s="23">
        <v>35114.800000000003</v>
      </c>
      <c r="I40" s="23">
        <v>33169.82</v>
      </c>
      <c r="J40" s="23">
        <v>31385.24</v>
      </c>
      <c r="K40" s="23">
        <v>29739.200000000001</v>
      </c>
      <c r="L40" s="23">
        <v>28212.799999999999</v>
      </c>
      <c r="M40" s="23">
        <v>26705.84</v>
      </c>
      <c r="N40" s="23">
        <v>25198.87</v>
      </c>
      <c r="O40" s="23">
        <v>23691.9</v>
      </c>
      <c r="P40" s="23">
        <v>22184.93</v>
      </c>
      <c r="Q40" s="23">
        <v>20677.96</v>
      </c>
      <c r="R40" s="23">
        <v>19170.990000000002</v>
      </c>
      <c r="S40" s="23">
        <v>18033.169999999998</v>
      </c>
      <c r="T40" s="23">
        <v>17264.509999999998</v>
      </c>
      <c r="U40" s="23">
        <v>16495.849999999999</v>
      </c>
      <c r="V40" s="23">
        <v>15727.19</v>
      </c>
      <c r="W40" s="23">
        <v>14958.53</v>
      </c>
      <c r="X40" s="23">
        <v>14189.87</v>
      </c>
      <c r="Y40" s="23">
        <v>13421.21</v>
      </c>
      <c r="Z40" s="23">
        <v>12652.55</v>
      </c>
      <c r="AA40" s="23">
        <v>0</v>
      </c>
      <c r="AB40" s="23">
        <v>0</v>
      </c>
      <c r="AC40" s="23">
        <v>0</v>
      </c>
      <c r="AD40" s="23">
        <v>0</v>
      </c>
      <c r="AE40" s="23">
        <v>0</v>
      </c>
      <c r="AF40" s="23">
        <v>0</v>
      </c>
      <c r="AG40" s="23">
        <v>0</v>
      </c>
      <c r="AH40" s="23">
        <v>0</v>
      </c>
      <c r="AI40" s="23">
        <v>0</v>
      </c>
      <c r="AJ40" s="23">
        <v>0</v>
      </c>
      <c r="AK40" s="23">
        <v>0</v>
      </c>
      <c r="AL40" s="23">
        <v>0</v>
      </c>
      <c r="AM40" s="23">
        <v>0</v>
      </c>
      <c r="AN40" s="23">
        <v>0</v>
      </c>
      <c r="AO40" s="23">
        <v>0</v>
      </c>
      <c r="AP40" s="23">
        <v>0</v>
      </c>
      <c r="AQ40" s="23">
        <v>0</v>
      </c>
      <c r="AR40" s="23">
        <v>0</v>
      </c>
      <c r="AS40" s="23">
        <v>0</v>
      </c>
      <c r="AT40" s="23">
        <v>0</v>
      </c>
      <c r="AU40" s="23">
        <v>0</v>
      </c>
      <c r="AV40" s="23">
        <v>0</v>
      </c>
      <c r="AW40" s="23">
        <v>0</v>
      </c>
      <c r="AX40" s="23">
        <v>0</v>
      </c>
      <c r="AY40" s="23">
        <v>0</v>
      </c>
      <c r="AZ40" s="23">
        <v>0</v>
      </c>
      <c r="BA40" s="23">
        <v>0</v>
      </c>
    </row>
    <row r="41" spans="1:53" x14ac:dyDescent="0.3">
      <c r="A41" s="6" t="str">
        <f t="shared" si="0"/>
        <v>CR</v>
      </c>
      <c r="B41" s="6" t="str">
        <f t="shared" si="1"/>
        <v>CR6</v>
      </c>
      <c r="C41" s="6" t="s">
        <v>25</v>
      </c>
      <c r="D41" s="23">
        <v>78.757329999999996</v>
      </c>
      <c r="E41" s="23">
        <v>1293.9449999999999</v>
      </c>
      <c r="F41" s="23">
        <v>4200.5619999999999</v>
      </c>
      <c r="G41" s="23">
        <v>8456.5519999999997</v>
      </c>
      <c r="H41" s="23">
        <v>14205.83</v>
      </c>
      <c r="I41" s="23">
        <v>13414.32</v>
      </c>
      <c r="J41" s="23">
        <v>12688.51</v>
      </c>
      <c r="K41" s="23">
        <v>12019.44</v>
      </c>
      <c r="L41" s="23">
        <v>11399.38</v>
      </c>
      <c r="M41" s="23">
        <v>10787.27</v>
      </c>
      <c r="N41" s="23">
        <v>10175.17</v>
      </c>
      <c r="O41" s="23">
        <v>9563.0609999999997</v>
      </c>
      <c r="P41" s="23">
        <v>8950.9549999999999</v>
      </c>
      <c r="Q41" s="23">
        <v>8338.85</v>
      </c>
      <c r="R41" s="23">
        <v>7726.7449999999999</v>
      </c>
      <c r="S41" s="23">
        <v>7265.8410000000003</v>
      </c>
      <c r="T41" s="23">
        <v>6956.1379999999999</v>
      </c>
      <c r="U41" s="23">
        <v>6646.4350000000004</v>
      </c>
      <c r="V41" s="23">
        <v>6336.732</v>
      </c>
      <c r="W41" s="23">
        <v>6027.0290000000005</v>
      </c>
      <c r="X41" s="23">
        <v>5717.326</v>
      </c>
      <c r="Y41" s="23">
        <v>5407.6220000000003</v>
      </c>
      <c r="Z41" s="23">
        <v>5097.9179999999997</v>
      </c>
      <c r="AA41" s="23">
        <v>7.4508120000000005E-4</v>
      </c>
      <c r="AB41" s="23">
        <v>7.4508120000000005E-4</v>
      </c>
      <c r="AC41" s="23">
        <v>7.4508120000000005E-4</v>
      </c>
      <c r="AD41" s="23">
        <v>7.4508120000000005E-4</v>
      </c>
      <c r="AE41" s="23">
        <v>7.4508120000000005E-4</v>
      </c>
      <c r="AF41" s="23">
        <v>7.4508120000000005E-4</v>
      </c>
      <c r="AG41" s="23">
        <v>7.4508120000000005E-4</v>
      </c>
      <c r="AH41" s="23">
        <v>7.4508120000000005E-4</v>
      </c>
      <c r="AI41" s="23">
        <v>7.4508120000000005E-4</v>
      </c>
      <c r="AJ41" s="23">
        <v>7.4508120000000005E-4</v>
      </c>
      <c r="AK41" s="23">
        <v>7.4508120000000005E-4</v>
      </c>
      <c r="AL41" s="23">
        <v>7.4508120000000005E-4</v>
      </c>
      <c r="AM41" s="23">
        <v>7.4508120000000005E-4</v>
      </c>
      <c r="AN41" s="23">
        <v>7.4508120000000005E-4</v>
      </c>
      <c r="AO41" s="23">
        <v>7.4508120000000005E-4</v>
      </c>
      <c r="AP41" s="23">
        <v>7.4508120000000005E-4</v>
      </c>
      <c r="AQ41" s="23">
        <v>7.4508120000000005E-4</v>
      </c>
      <c r="AR41" s="23">
        <v>7.4508120000000005E-4</v>
      </c>
      <c r="AS41" s="23">
        <v>7.4508120000000005E-4</v>
      </c>
      <c r="AT41" s="23">
        <v>7.4508120000000005E-4</v>
      </c>
      <c r="AU41" s="23">
        <v>7.4508120000000005E-4</v>
      </c>
      <c r="AV41" s="23">
        <v>7.4508120000000005E-4</v>
      </c>
      <c r="AW41" s="23">
        <v>7.4508120000000005E-4</v>
      </c>
      <c r="AX41" s="23">
        <v>7.4508120000000005E-4</v>
      </c>
      <c r="AY41" s="23">
        <v>7.4508120000000005E-4</v>
      </c>
      <c r="AZ41" s="23">
        <v>7.4508120000000005E-4</v>
      </c>
      <c r="BA41" s="23">
        <v>7.4508120000000005E-4</v>
      </c>
    </row>
    <row r="42" spans="1:53" x14ac:dyDescent="0.3">
      <c r="A42" s="6" t="str">
        <f t="shared" si="0"/>
        <v>CR</v>
      </c>
      <c r="B42" s="6" t="str">
        <f t="shared" si="1"/>
        <v>CR6</v>
      </c>
      <c r="C42" s="6" t="s">
        <v>26</v>
      </c>
      <c r="D42" s="23">
        <v>0</v>
      </c>
      <c r="E42" s="23">
        <v>393.94729999999998</v>
      </c>
      <c r="F42" s="23">
        <v>2363.9140000000002</v>
      </c>
      <c r="G42" s="23">
        <v>4539.8370000000004</v>
      </c>
      <c r="H42" s="23">
        <v>7252.0659999999998</v>
      </c>
      <c r="I42" s="23">
        <v>6847.99</v>
      </c>
      <c r="J42" s="23">
        <v>6477.4560000000001</v>
      </c>
      <c r="K42" s="23">
        <v>6135.8890000000001</v>
      </c>
      <c r="L42" s="23">
        <v>5819.3410000000003</v>
      </c>
      <c r="M42" s="23">
        <v>5506.8559999999998</v>
      </c>
      <c r="N42" s="23">
        <v>5194.3720000000003</v>
      </c>
      <c r="O42" s="23">
        <v>4881.8860000000004</v>
      </c>
      <c r="P42" s="23">
        <v>4569.4009999999998</v>
      </c>
      <c r="Q42" s="23">
        <v>4256.915</v>
      </c>
      <c r="R42" s="23">
        <v>3944.4290000000001</v>
      </c>
      <c r="S42" s="23">
        <v>3709.136</v>
      </c>
      <c r="T42" s="23">
        <v>3551.0360000000001</v>
      </c>
      <c r="U42" s="23">
        <v>3392.9360000000001</v>
      </c>
      <c r="V42" s="23">
        <v>3234.8359999999998</v>
      </c>
      <c r="W42" s="23">
        <v>3076.7359999999999</v>
      </c>
      <c r="X42" s="23">
        <v>2918.636</v>
      </c>
      <c r="Y42" s="23">
        <v>2760.5360000000001</v>
      </c>
      <c r="Z42" s="23">
        <v>2602.4360000000001</v>
      </c>
      <c r="AA42" s="23">
        <v>-1.0815689999999999E-4</v>
      </c>
      <c r="AB42" s="23">
        <v>-1.0815689999999999E-4</v>
      </c>
      <c r="AC42" s="23">
        <v>-1.0815689999999999E-4</v>
      </c>
      <c r="AD42" s="23">
        <v>-1.0815689999999999E-4</v>
      </c>
      <c r="AE42" s="23">
        <v>-1.0815689999999999E-4</v>
      </c>
      <c r="AF42" s="23">
        <v>-1.0815689999999999E-4</v>
      </c>
      <c r="AG42" s="23">
        <v>-1.0815689999999999E-4</v>
      </c>
      <c r="AH42" s="23">
        <v>-1.0815689999999999E-4</v>
      </c>
      <c r="AI42" s="23">
        <v>-1.0815689999999999E-4</v>
      </c>
      <c r="AJ42" s="23">
        <v>-1.0815689999999999E-4</v>
      </c>
      <c r="AK42" s="23">
        <v>-1.0815689999999999E-4</v>
      </c>
      <c r="AL42" s="23">
        <v>-1.0815689999999999E-4</v>
      </c>
      <c r="AM42" s="23">
        <v>-1.0815689999999999E-4</v>
      </c>
      <c r="AN42" s="23">
        <v>-1.0815689999999999E-4</v>
      </c>
      <c r="AO42" s="23">
        <v>-1.0815689999999999E-4</v>
      </c>
      <c r="AP42" s="23">
        <v>-1.0815689999999999E-4</v>
      </c>
      <c r="AQ42" s="23">
        <v>-1.0815689999999999E-4</v>
      </c>
      <c r="AR42" s="23">
        <v>-1.0815689999999999E-4</v>
      </c>
      <c r="AS42" s="23">
        <v>-1.0815689999999999E-4</v>
      </c>
      <c r="AT42" s="23">
        <v>-1.0815689999999999E-4</v>
      </c>
      <c r="AU42" s="23">
        <v>-1.0815689999999999E-4</v>
      </c>
      <c r="AV42" s="23">
        <v>-1.0815689999999999E-4</v>
      </c>
      <c r="AW42" s="23">
        <v>-1.0815689999999999E-4</v>
      </c>
      <c r="AX42" s="23">
        <v>-1.0815689999999999E-4</v>
      </c>
      <c r="AY42" s="23">
        <v>-1.0815689999999999E-4</v>
      </c>
      <c r="AZ42" s="23">
        <v>-1.0815689999999999E-4</v>
      </c>
      <c r="BA42" s="23">
        <v>-1.0815689999999999E-4</v>
      </c>
    </row>
    <row r="43" spans="1:53" x14ac:dyDescent="0.3">
      <c r="A43" s="6" t="str">
        <f t="shared" si="0"/>
        <v>CR</v>
      </c>
      <c r="B43" s="6" t="str">
        <f t="shared" si="1"/>
        <v>CR6</v>
      </c>
      <c r="C43" s="6" t="s">
        <v>27</v>
      </c>
      <c r="D43" s="23">
        <v>0</v>
      </c>
      <c r="E43" s="23">
        <v>0</v>
      </c>
      <c r="F43" s="23">
        <v>0</v>
      </c>
      <c r="G43" s="23">
        <v>352.08969999999999</v>
      </c>
      <c r="H43" s="23">
        <v>557.94870000000003</v>
      </c>
      <c r="I43" s="23">
        <v>527.0847</v>
      </c>
      <c r="J43" s="23">
        <v>498.76249999999999</v>
      </c>
      <c r="K43" s="23">
        <v>472.63529999999997</v>
      </c>
      <c r="L43" s="23">
        <v>448.40410000000003</v>
      </c>
      <c r="M43" s="23">
        <v>424.48070000000001</v>
      </c>
      <c r="N43" s="23">
        <v>400.5573</v>
      </c>
      <c r="O43" s="23">
        <v>376.63389999999998</v>
      </c>
      <c r="P43" s="23">
        <v>352.7106</v>
      </c>
      <c r="Q43" s="23">
        <v>328.78719999999998</v>
      </c>
      <c r="R43" s="23">
        <v>304.86380000000003</v>
      </c>
      <c r="S43" s="23">
        <v>286.78989999999999</v>
      </c>
      <c r="T43" s="23">
        <v>274.56560000000002</v>
      </c>
      <c r="U43" s="23">
        <v>262.34120000000001</v>
      </c>
      <c r="V43" s="23">
        <v>250.11680000000001</v>
      </c>
      <c r="W43" s="23">
        <v>237.89240000000001</v>
      </c>
      <c r="X43" s="23">
        <v>225.66810000000001</v>
      </c>
      <c r="Y43" s="23">
        <v>213.44370000000001</v>
      </c>
      <c r="Z43" s="23">
        <v>201.2193</v>
      </c>
      <c r="AA43" s="23">
        <v>-9.0130789999999994E-6</v>
      </c>
      <c r="AB43" s="23">
        <v>-9.0130789999999994E-6</v>
      </c>
      <c r="AC43" s="23">
        <v>-9.0130789999999994E-6</v>
      </c>
      <c r="AD43" s="23">
        <v>-9.0130789999999994E-6</v>
      </c>
      <c r="AE43" s="23">
        <v>-9.0130789999999994E-6</v>
      </c>
      <c r="AF43" s="23">
        <v>-9.0130789999999994E-6</v>
      </c>
      <c r="AG43" s="23">
        <v>-9.0130789999999994E-6</v>
      </c>
      <c r="AH43" s="23">
        <v>-9.0130789999999994E-6</v>
      </c>
      <c r="AI43" s="23">
        <v>-9.0130789999999994E-6</v>
      </c>
      <c r="AJ43" s="23">
        <v>-9.0130789999999994E-6</v>
      </c>
      <c r="AK43" s="23">
        <v>-9.0130789999999994E-6</v>
      </c>
      <c r="AL43" s="23">
        <v>-9.0130789999999994E-6</v>
      </c>
      <c r="AM43" s="23">
        <v>-9.0130789999999994E-6</v>
      </c>
      <c r="AN43" s="23">
        <v>-9.0130789999999994E-6</v>
      </c>
      <c r="AO43" s="23">
        <v>-9.0130789999999994E-6</v>
      </c>
      <c r="AP43" s="23">
        <v>-9.0130789999999994E-6</v>
      </c>
      <c r="AQ43" s="23">
        <v>-9.0130789999999994E-6</v>
      </c>
      <c r="AR43" s="23">
        <v>-9.0130789999999994E-6</v>
      </c>
      <c r="AS43" s="23">
        <v>-9.0130789999999994E-6</v>
      </c>
      <c r="AT43" s="23">
        <v>-9.0130789999999994E-6</v>
      </c>
      <c r="AU43" s="23">
        <v>-9.0130789999999994E-6</v>
      </c>
      <c r="AV43" s="23">
        <v>-9.0130789999999994E-6</v>
      </c>
      <c r="AW43" s="23">
        <v>-9.0130789999999994E-6</v>
      </c>
      <c r="AX43" s="23">
        <v>-9.0130789999999994E-6</v>
      </c>
      <c r="AY43" s="23">
        <v>-9.0130789999999994E-6</v>
      </c>
      <c r="AZ43" s="23">
        <v>-9.0130789999999994E-6</v>
      </c>
      <c r="BA43" s="23">
        <v>-9.0130789999999994E-6</v>
      </c>
    </row>
    <row r="44" spans="1:53" x14ac:dyDescent="0.3">
      <c r="A44" s="6" t="str">
        <f t="shared" si="0"/>
        <v>CR</v>
      </c>
      <c r="B44" s="6" t="str">
        <f t="shared" si="1"/>
        <v>CR6</v>
      </c>
      <c r="C44" s="6" t="s">
        <v>28</v>
      </c>
      <c r="D44" s="23">
        <v>0</v>
      </c>
      <c r="E44" s="23">
        <v>0</v>
      </c>
      <c r="F44" s="23">
        <v>0</v>
      </c>
      <c r="G44" s="23">
        <v>390.72879999999998</v>
      </c>
      <c r="H44" s="23">
        <v>619.17909999999995</v>
      </c>
      <c r="I44" s="23">
        <v>584.928</v>
      </c>
      <c r="J44" s="23">
        <v>553.49760000000003</v>
      </c>
      <c r="K44" s="23">
        <v>524.50329999999997</v>
      </c>
      <c r="L44" s="23">
        <v>497.61290000000002</v>
      </c>
      <c r="M44" s="23">
        <v>471.0641</v>
      </c>
      <c r="N44" s="23">
        <v>444.51530000000002</v>
      </c>
      <c r="O44" s="23">
        <v>417.9665</v>
      </c>
      <c r="P44" s="23">
        <v>391.4178</v>
      </c>
      <c r="Q44" s="23">
        <v>364.86900000000003</v>
      </c>
      <c r="R44" s="23">
        <v>338.3202</v>
      </c>
      <c r="S44" s="23">
        <v>318.26280000000003</v>
      </c>
      <c r="T44" s="23">
        <v>304.697</v>
      </c>
      <c r="U44" s="23">
        <v>291.1311</v>
      </c>
      <c r="V44" s="23">
        <v>277.5652</v>
      </c>
      <c r="W44" s="23">
        <v>263.99930000000001</v>
      </c>
      <c r="X44" s="23">
        <v>250.43340000000001</v>
      </c>
      <c r="Y44" s="23">
        <v>236.86760000000001</v>
      </c>
      <c r="Z44" s="23">
        <v>223.30170000000001</v>
      </c>
      <c r="AA44" s="23">
        <v>7.5108990000000001E-6</v>
      </c>
      <c r="AB44" s="23">
        <v>7.5108990000000001E-6</v>
      </c>
      <c r="AC44" s="23">
        <v>7.5108990000000001E-6</v>
      </c>
      <c r="AD44" s="23">
        <v>7.5108990000000001E-6</v>
      </c>
      <c r="AE44" s="23">
        <v>7.5108990000000001E-6</v>
      </c>
      <c r="AF44" s="23">
        <v>7.5108990000000001E-6</v>
      </c>
      <c r="AG44" s="23">
        <v>7.5108990000000001E-6</v>
      </c>
      <c r="AH44" s="23">
        <v>7.5108990000000001E-6</v>
      </c>
      <c r="AI44" s="23">
        <v>7.5108990000000001E-6</v>
      </c>
      <c r="AJ44" s="23">
        <v>7.5108990000000001E-6</v>
      </c>
      <c r="AK44" s="23">
        <v>7.5108990000000001E-6</v>
      </c>
      <c r="AL44" s="23">
        <v>7.5108990000000001E-6</v>
      </c>
      <c r="AM44" s="23">
        <v>7.5108990000000001E-6</v>
      </c>
      <c r="AN44" s="23">
        <v>7.5108990000000001E-6</v>
      </c>
      <c r="AO44" s="23">
        <v>7.5108990000000001E-6</v>
      </c>
      <c r="AP44" s="23">
        <v>7.5108990000000001E-6</v>
      </c>
      <c r="AQ44" s="23">
        <v>7.5108990000000001E-6</v>
      </c>
      <c r="AR44" s="23">
        <v>7.5108990000000001E-6</v>
      </c>
      <c r="AS44" s="23">
        <v>7.5108990000000001E-6</v>
      </c>
      <c r="AT44" s="23">
        <v>7.5108990000000001E-6</v>
      </c>
      <c r="AU44" s="23">
        <v>7.5108990000000001E-6</v>
      </c>
      <c r="AV44" s="23">
        <v>7.5108990000000001E-6</v>
      </c>
      <c r="AW44" s="23">
        <v>7.5108990000000001E-6</v>
      </c>
      <c r="AX44" s="23">
        <v>7.5108990000000001E-6</v>
      </c>
      <c r="AY44" s="23">
        <v>7.5108990000000001E-6</v>
      </c>
      <c r="AZ44" s="23">
        <v>7.5108990000000001E-6</v>
      </c>
      <c r="BA44" s="23">
        <v>7.5108990000000001E-6</v>
      </c>
    </row>
    <row r="45" spans="1:53" x14ac:dyDescent="0.3">
      <c r="A45" s="6" t="str">
        <f t="shared" si="0"/>
        <v>GR</v>
      </c>
      <c r="B45" s="6" t="str">
        <f t="shared" si="1"/>
        <v>GR3</v>
      </c>
      <c r="C45" s="6" t="s">
        <v>47</v>
      </c>
      <c r="D45" s="23">
        <v>0</v>
      </c>
      <c r="E45" s="23">
        <v>0</v>
      </c>
      <c r="F45" s="23">
        <v>1322.953</v>
      </c>
      <c r="G45" s="23">
        <v>4035.415</v>
      </c>
      <c r="H45" s="23">
        <v>5553.2719999999999</v>
      </c>
      <c r="I45" s="23">
        <v>5253.6239999999998</v>
      </c>
      <c r="J45" s="23">
        <v>4983.4740000000002</v>
      </c>
      <c r="K45" s="23">
        <v>4738.8010000000004</v>
      </c>
      <c r="L45" s="23">
        <v>4516.1289999999999</v>
      </c>
      <c r="M45" s="23">
        <v>4297.0309999999999</v>
      </c>
      <c r="N45" s="23">
        <v>4077.933</v>
      </c>
      <c r="O45" s="23">
        <v>3858.8339999999998</v>
      </c>
      <c r="P45" s="23">
        <v>3639.7359999999999</v>
      </c>
      <c r="Q45" s="23">
        <v>3420.6379999999999</v>
      </c>
      <c r="R45" s="23">
        <v>3201.54</v>
      </c>
      <c r="S45" s="23">
        <v>3050.328</v>
      </c>
      <c r="T45" s="23">
        <v>2967.0039999999999</v>
      </c>
      <c r="U45" s="23">
        <v>2883.68</v>
      </c>
      <c r="V45" s="23">
        <v>2800.3560000000002</v>
      </c>
      <c r="W45" s="23">
        <v>2717.0320000000002</v>
      </c>
      <c r="X45" s="23">
        <v>2633.7080000000001</v>
      </c>
      <c r="Y45" s="23">
        <v>2550.384</v>
      </c>
      <c r="Z45" s="23">
        <v>2467.06</v>
      </c>
      <c r="AA45" s="23">
        <v>2383.7359999999999</v>
      </c>
      <c r="AB45" s="23">
        <v>2300.4119999999998</v>
      </c>
      <c r="AC45" s="23">
        <v>2217.0880000000002</v>
      </c>
      <c r="AD45" s="23">
        <v>2133.7640000000001</v>
      </c>
      <c r="AE45" s="23">
        <v>2050.44</v>
      </c>
      <c r="AF45" s="23">
        <v>1967.116</v>
      </c>
      <c r="AG45" s="23">
        <v>1883.7919999999999</v>
      </c>
      <c r="AH45" s="23">
        <v>1800.4680000000001</v>
      </c>
      <c r="AI45" s="23">
        <v>1717.144</v>
      </c>
      <c r="AJ45" s="23">
        <v>1633.82</v>
      </c>
      <c r="AK45" s="23">
        <v>1550.4960000000001</v>
      </c>
      <c r="AL45" s="23">
        <v>1467.172</v>
      </c>
      <c r="AM45" s="23">
        <v>1383.848</v>
      </c>
      <c r="AN45" s="23">
        <v>7.6911600000000003E-4</v>
      </c>
      <c r="AO45" s="23">
        <v>7.6911600000000003E-4</v>
      </c>
      <c r="AP45" s="23">
        <v>7.6911600000000003E-4</v>
      </c>
      <c r="AQ45" s="23">
        <v>7.6911600000000003E-4</v>
      </c>
      <c r="AR45" s="23">
        <v>7.6911600000000003E-4</v>
      </c>
      <c r="AS45" s="23">
        <v>7.6911600000000003E-4</v>
      </c>
      <c r="AT45" s="23">
        <v>7.6911600000000003E-4</v>
      </c>
      <c r="AU45" s="23">
        <v>7.6911600000000003E-4</v>
      </c>
      <c r="AV45" s="23">
        <v>7.6911600000000003E-4</v>
      </c>
      <c r="AW45" s="23">
        <v>7.6911600000000003E-4</v>
      </c>
      <c r="AX45" s="23">
        <v>7.6911600000000003E-4</v>
      </c>
      <c r="AY45" s="23">
        <v>7.6911600000000003E-4</v>
      </c>
      <c r="AZ45" s="23">
        <v>7.6911600000000003E-4</v>
      </c>
      <c r="BA45" s="23">
        <v>7.6911600000000003E-4</v>
      </c>
    </row>
    <row r="46" spans="1:53" x14ac:dyDescent="0.3">
      <c r="A46" s="6" t="str">
        <f t="shared" si="0"/>
        <v>GR</v>
      </c>
      <c r="B46" s="6" t="str">
        <f t="shared" si="1"/>
        <v>GR3</v>
      </c>
      <c r="C46" s="6" t="s">
        <v>29</v>
      </c>
      <c r="D46" s="23">
        <v>0</v>
      </c>
      <c r="E46" s="23">
        <v>0</v>
      </c>
      <c r="F46" s="23">
        <v>0</v>
      </c>
      <c r="G46" s="23">
        <v>112.1844</v>
      </c>
      <c r="H46" s="23">
        <v>153.65350000000001</v>
      </c>
      <c r="I46" s="23">
        <v>145.40190000000001</v>
      </c>
      <c r="J46" s="23">
        <v>137.96</v>
      </c>
      <c r="K46" s="23">
        <v>131.2176</v>
      </c>
      <c r="L46" s="23">
        <v>125.0793</v>
      </c>
      <c r="M46" s="23">
        <v>119.0391</v>
      </c>
      <c r="N46" s="23">
        <v>112.9988</v>
      </c>
      <c r="O46" s="23">
        <v>106.9586</v>
      </c>
      <c r="P46" s="23">
        <v>100.9183</v>
      </c>
      <c r="Q46" s="23">
        <v>94.878069999999994</v>
      </c>
      <c r="R46" s="23">
        <v>88.83784</v>
      </c>
      <c r="S46" s="23">
        <v>84.6614</v>
      </c>
      <c r="T46" s="23">
        <v>82.348749999999995</v>
      </c>
      <c r="U46" s="23">
        <v>80.036100000000005</v>
      </c>
      <c r="V46" s="23">
        <v>77.72345</v>
      </c>
      <c r="W46" s="23">
        <v>75.410809999999998</v>
      </c>
      <c r="X46" s="23">
        <v>73.098159999999993</v>
      </c>
      <c r="Y46" s="23">
        <v>70.785510000000002</v>
      </c>
      <c r="Z46" s="23">
        <v>68.47287</v>
      </c>
      <c r="AA46" s="23">
        <v>66.160219999999995</v>
      </c>
      <c r="AB46" s="23">
        <v>63.847569999999997</v>
      </c>
      <c r="AC46" s="23">
        <v>61.534930000000003</v>
      </c>
      <c r="AD46" s="23">
        <v>59.222270000000002</v>
      </c>
      <c r="AE46" s="23">
        <v>56.909619999999997</v>
      </c>
      <c r="AF46" s="23">
        <v>54.596969999999999</v>
      </c>
      <c r="AG46" s="23">
        <v>52.284320000000001</v>
      </c>
      <c r="AH46" s="23">
        <v>49.971670000000003</v>
      </c>
      <c r="AI46" s="23">
        <v>47.659019999999998</v>
      </c>
      <c r="AJ46" s="23">
        <v>45.34637</v>
      </c>
      <c r="AK46" s="23">
        <v>43.033729999999998</v>
      </c>
      <c r="AL46" s="23">
        <v>40.721069999999997</v>
      </c>
      <c r="AM46" s="23">
        <v>38.40842</v>
      </c>
      <c r="AN46" s="23">
        <v>-1.8777250000000001E-7</v>
      </c>
      <c r="AO46" s="23">
        <v>-1.8777250000000001E-7</v>
      </c>
      <c r="AP46" s="23">
        <v>-1.8777250000000001E-7</v>
      </c>
      <c r="AQ46" s="23">
        <v>-1.8777250000000001E-7</v>
      </c>
      <c r="AR46" s="23">
        <v>-1.8777250000000001E-7</v>
      </c>
      <c r="AS46" s="23">
        <v>-1.8777250000000001E-7</v>
      </c>
      <c r="AT46" s="23">
        <v>-1.8777250000000001E-7</v>
      </c>
      <c r="AU46" s="23">
        <v>-1.8777250000000001E-7</v>
      </c>
      <c r="AV46" s="23">
        <v>-1.8777250000000001E-7</v>
      </c>
      <c r="AW46" s="23">
        <v>-1.8777250000000001E-7</v>
      </c>
      <c r="AX46" s="23">
        <v>-1.8777250000000001E-7</v>
      </c>
      <c r="AY46" s="23">
        <v>-1.8777250000000001E-7</v>
      </c>
      <c r="AZ46" s="23">
        <v>-1.8777250000000001E-7</v>
      </c>
      <c r="BA46" s="23">
        <v>-1.8777250000000001E-7</v>
      </c>
    </row>
    <row r="47" spans="1:53" x14ac:dyDescent="0.3">
      <c r="A47" s="6" t="str">
        <f t="shared" si="0"/>
        <v>GR</v>
      </c>
      <c r="B47" s="6" t="str">
        <f t="shared" si="1"/>
        <v>GR4</v>
      </c>
      <c r="C47" s="6" t="s">
        <v>48</v>
      </c>
      <c r="D47" s="23">
        <v>0</v>
      </c>
      <c r="E47" s="23">
        <v>0</v>
      </c>
      <c r="F47" s="23">
        <v>1885.2090000000001</v>
      </c>
      <c r="G47" s="23">
        <v>5750.4669999999996</v>
      </c>
      <c r="H47" s="23">
        <v>8516.7999999999993</v>
      </c>
      <c r="I47" s="23">
        <v>8050.2219999999998</v>
      </c>
      <c r="J47" s="23">
        <v>7625.6790000000001</v>
      </c>
      <c r="K47" s="23">
        <v>7237.44</v>
      </c>
      <c r="L47" s="23">
        <v>6880.5550000000003</v>
      </c>
      <c r="M47" s="23">
        <v>6528.7610000000004</v>
      </c>
      <c r="N47" s="23">
        <v>6176.9669999999996</v>
      </c>
      <c r="O47" s="23">
        <v>5825.1719999999996</v>
      </c>
      <c r="P47" s="23">
        <v>5473.3779999999997</v>
      </c>
      <c r="Q47" s="23">
        <v>5121.5839999999998</v>
      </c>
      <c r="R47" s="23">
        <v>4769.7910000000002</v>
      </c>
      <c r="S47" s="23">
        <v>4514.7359999999999</v>
      </c>
      <c r="T47" s="23">
        <v>4356.42</v>
      </c>
      <c r="U47" s="23">
        <v>4198.1040000000003</v>
      </c>
      <c r="V47" s="23">
        <v>4039.7890000000002</v>
      </c>
      <c r="W47" s="23">
        <v>3881.473</v>
      </c>
      <c r="X47" s="23">
        <v>3723.1579999999999</v>
      </c>
      <c r="Y47" s="23">
        <v>3564.8420000000001</v>
      </c>
      <c r="Z47" s="23">
        <v>3406.5259999999998</v>
      </c>
      <c r="AA47" s="23">
        <v>3248.21</v>
      </c>
      <c r="AB47" s="23">
        <v>3089.895</v>
      </c>
      <c r="AC47" s="23">
        <v>2931.5790000000002</v>
      </c>
      <c r="AD47" s="23">
        <v>2773.2629999999999</v>
      </c>
      <c r="AE47" s="23">
        <v>2614.9479999999999</v>
      </c>
      <c r="AF47" s="23">
        <v>5.5280219999999998E-4</v>
      </c>
      <c r="AG47" s="23">
        <v>5.5280219999999998E-4</v>
      </c>
      <c r="AH47" s="23">
        <v>5.5280219999999998E-4</v>
      </c>
      <c r="AI47" s="23">
        <v>5.5280219999999998E-4</v>
      </c>
      <c r="AJ47" s="23">
        <v>5.5280219999999998E-4</v>
      </c>
      <c r="AK47" s="23">
        <v>5.5280219999999998E-4</v>
      </c>
      <c r="AL47" s="23">
        <v>5.5280219999999998E-4</v>
      </c>
      <c r="AM47" s="23">
        <v>5.5280219999999998E-4</v>
      </c>
      <c r="AN47" s="23">
        <v>5.5280219999999998E-4</v>
      </c>
      <c r="AO47" s="23">
        <v>5.5280219999999998E-4</v>
      </c>
      <c r="AP47" s="23">
        <v>5.5280219999999998E-4</v>
      </c>
      <c r="AQ47" s="23">
        <v>5.5280219999999998E-4</v>
      </c>
      <c r="AR47" s="23">
        <v>5.5280219999999998E-4</v>
      </c>
      <c r="AS47" s="23">
        <v>5.5280219999999998E-4</v>
      </c>
      <c r="AT47" s="23">
        <v>5.5280219999999998E-4</v>
      </c>
      <c r="AU47" s="23">
        <v>5.5280219999999998E-4</v>
      </c>
      <c r="AV47" s="23">
        <v>5.5280219999999998E-4</v>
      </c>
      <c r="AW47" s="23">
        <v>5.5280219999999998E-4</v>
      </c>
      <c r="AX47" s="23">
        <v>5.5280219999999998E-4</v>
      </c>
      <c r="AY47" s="23">
        <v>5.5280219999999998E-4</v>
      </c>
      <c r="AZ47" s="23">
        <v>5.5280219999999998E-4</v>
      </c>
      <c r="BA47" s="23">
        <v>5.5280219999999998E-4</v>
      </c>
    </row>
    <row r="48" spans="1:53" x14ac:dyDescent="0.3">
      <c r="A48" s="6" t="str">
        <f t="shared" si="0"/>
        <v>GR</v>
      </c>
      <c r="B48" s="6" t="str">
        <f t="shared" si="1"/>
        <v>GR4</v>
      </c>
      <c r="C48" s="6" t="s">
        <v>30</v>
      </c>
      <c r="D48" s="23">
        <v>0</v>
      </c>
      <c r="E48" s="23">
        <v>0</v>
      </c>
      <c r="F48" s="23">
        <v>0</v>
      </c>
      <c r="G48" s="23">
        <v>159.70140000000001</v>
      </c>
      <c r="H48" s="23">
        <v>235.465</v>
      </c>
      <c r="I48" s="23">
        <v>222.6208</v>
      </c>
      <c r="J48" s="23">
        <v>210.92949999999999</v>
      </c>
      <c r="K48" s="23">
        <v>200.23390000000001</v>
      </c>
      <c r="L48" s="23">
        <v>190.3982</v>
      </c>
      <c r="M48" s="23">
        <v>180.7021</v>
      </c>
      <c r="N48" s="23">
        <v>171.0061</v>
      </c>
      <c r="O48" s="23">
        <v>161.31</v>
      </c>
      <c r="P48" s="23">
        <v>151.614</v>
      </c>
      <c r="Q48" s="23">
        <v>141.9179</v>
      </c>
      <c r="R48" s="23">
        <v>132.22190000000001</v>
      </c>
      <c r="S48" s="23">
        <v>125.17910000000001</v>
      </c>
      <c r="T48" s="23">
        <v>120.7895</v>
      </c>
      <c r="U48" s="23">
        <v>116.3999</v>
      </c>
      <c r="V48" s="23">
        <v>112.0103</v>
      </c>
      <c r="W48" s="23">
        <v>107.6207</v>
      </c>
      <c r="X48" s="23">
        <v>103.2311</v>
      </c>
      <c r="Y48" s="23">
        <v>98.84151</v>
      </c>
      <c r="Z48" s="23">
        <v>94.451899999999995</v>
      </c>
      <c r="AA48" s="23">
        <v>90.06232</v>
      </c>
      <c r="AB48" s="23">
        <v>85.672719999999998</v>
      </c>
      <c r="AC48" s="23">
        <v>81.28313</v>
      </c>
      <c r="AD48" s="23">
        <v>76.893529999999998</v>
      </c>
      <c r="AE48" s="23">
        <v>72.50394</v>
      </c>
      <c r="AF48" s="23">
        <v>1.3895159999999999E-5</v>
      </c>
      <c r="AG48" s="23">
        <v>1.3895159999999999E-5</v>
      </c>
      <c r="AH48" s="23">
        <v>1.3895159999999999E-5</v>
      </c>
      <c r="AI48" s="23">
        <v>1.3895159999999999E-5</v>
      </c>
      <c r="AJ48" s="23">
        <v>1.3895159999999999E-5</v>
      </c>
      <c r="AK48" s="23">
        <v>1.3895159999999999E-5</v>
      </c>
      <c r="AL48" s="23">
        <v>1.3895159999999999E-5</v>
      </c>
      <c r="AM48" s="23">
        <v>1.3895159999999999E-5</v>
      </c>
      <c r="AN48" s="23">
        <v>1.3895159999999999E-5</v>
      </c>
      <c r="AO48" s="23">
        <v>1.3895159999999999E-5</v>
      </c>
      <c r="AP48" s="23">
        <v>1.3895159999999999E-5</v>
      </c>
      <c r="AQ48" s="23">
        <v>1.3895159999999999E-5</v>
      </c>
      <c r="AR48" s="23">
        <v>1.3895159999999999E-5</v>
      </c>
      <c r="AS48" s="23">
        <v>1.3895159999999999E-5</v>
      </c>
      <c r="AT48" s="23">
        <v>1.3895159999999999E-5</v>
      </c>
      <c r="AU48" s="23">
        <v>1.3895159999999999E-5</v>
      </c>
      <c r="AV48" s="23">
        <v>1.3895159999999999E-5</v>
      </c>
      <c r="AW48" s="23">
        <v>1.3895159999999999E-5</v>
      </c>
      <c r="AX48" s="23">
        <v>1.3895159999999999E-5</v>
      </c>
      <c r="AY48" s="23">
        <v>1.3895159999999999E-5</v>
      </c>
      <c r="AZ48" s="23">
        <v>1.3895159999999999E-5</v>
      </c>
      <c r="BA48" s="23">
        <v>1.3895159999999999E-5</v>
      </c>
    </row>
    <row r="49" spans="4:53" x14ac:dyDescent="0.3"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</row>
    <row r="50" spans="4:53" x14ac:dyDescent="0.3"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</row>
  </sheetData>
  <pageMargins left="0.5" right="0.5" top="1" bottom="1" header="0.3" footer="0.5"/>
  <pageSetup scale="67" fitToWidth="2" orientation="landscape" r:id="rId1"/>
  <headerFooter>
    <oddFooter>&amp;RAttachment to Response to Question No. 11
Page &amp;P of &amp;N
Schram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G28"/>
  <sheetViews>
    <sheetView workbookViewId="0">
      <pane xSplit="2" ySplit="1" topLeftCell="C2" activePane="bottomRight" state="frozen"/>
      <selection pane="topRight" activeCell="D1" sqref="D1"/>
      <selection pane="bottomLeft" activeCell="A2" sqref="A2"/>
      <selection pane="bottomRight" activeCell="C2" sqref="C2"/>
    </sheetView>
  </sheetViews>
  <sheetFormatPr defaultRowHeight="14.4" x14ac:dyDescent="0.3"/>
  <cols>
    <col min="1" max="1" width="9.88671875" style="6" bestFit="1" customWidth="1"/>
    <col min="2" max="2" width="19.33203125" style="6" customWidth="1"/>
    <col min="3" max="33" width="9.88671875" style="6" bestFit="1" customWidth="1"/>
    <col min="34" max="16384" width="8.88671875" style="6"/>
  </cols>
  <sheetData>
    <row r="1" spans="1:33" x14ac:dyDescent="0.3">
      <c r="C1" s="6">
        <v>2010</v>
      </c>
      <c r="D1" s="6">
        <f>C1+1</f>
        <v>2011</v>
      </c>
      <c r="E1" s="6">
        <f t="shared" ref="E1:AG1" si="0">D1+1</f>
        <v>2012</v>
      </c>
      <c r="F1" s="6">
        <f t="shared" si="0"/>
        <v>2013</v>
      </c>
      <c r="G1" s="6">
        <f t="shared" si="0"/>
        <v>2014</v>
      </c>
      <c r="H1" s="6">
        <f t="shared" si="0"/>
        <v>2015</v>
      </c>
      <c r="I1" s="6">
        <f t="shared" si="0"/>
        <v>2016</v>
      </c>
      <c r="J1" s="6">
        <f t="shared" si="0"/>
        <v>2017</v>
      </c>
      <c r="K1" s="6">
        <f t="shared" si="0"/>
        <v>2018</v>
      </c>
      <c r="L1" s="6">
        <f t="shared" si="0"/>
        <v>2019</v>
      </c>
      <c r="M1" s="6">
        <f t="shared" si="0"/>
        <v>2020</v>
      </c>
      <c r="N1" s="6">
        <f t="shared" si="0"/>
        <v>2021</v>
      </c>
      <c r="O1" s="6">
        <f t="shared" si="0"/>
        <v>2022</v>
      </c>
      <c r="P1" s="6">
        <f t="shared" si="0"/>
        <v>2023</v>
      </c>
      <c r="Q1" s="6">
        <f t="shared" si="0"/>
        <v>2024</v>
      </c>
      <c r="R1" s="6">
        <f t="shared" si="0"/>
        <v>2025</v>
      </c>
      <c r="S1" s="6">
        <f t="shared" si="0"/>
        <v>2026</v>
      </c>
      <c r="T1" s="6">
        <f t="shared" si="0"/>
        <v>2027</v>
      </c>
      <c r="U1" s="6">
        <f t="shared" si="0"/>
        <v>2028</v>
      </c>
      <c r="V1" s="6">
        <f t="shared" si="0"/>
        <v>2029</v>
      </c>
      <c r="W1" s="6">
        <f t="shared" si="0"/>
        <v>2030</v>
      </c>
      <c r="X1" s="6">
        <f t="shared" si="0"/>
        <v>2031</v>
      </c>
      <c r="Y1" s="6">
        <f t="shared" si="0"/>
        <v>2032</v>
      </c>
      <c r="Z1" s="6">
        <f t="shared" si="0"/>
        <v>2033</v>
      </c>
      <c r="AA1" s="6">
        <f t="shared" si="0"/>
        <v>2034</v>
      </c>
      <c r="AB1" s="6">
        <f t="shared" si="0"/>
        <v>2035</v>
      </c>
      <c r="AC1" s="6">
        <f t="shared" si="0"/>
        <v>2036</v>
      </c>
      <c r="AD1" s="6">
        <f t="shared" si="0"/>
        <v>2037</v>
      </c>
      <c r="AE1" s="6">
        <f t="shared" si="0"/>
        <v>2038</v>
      </c>
      <c r="AF1" s="6">
        <f t="shared" si="0"/>
        <v>2039</v>
      </c>
      <c r="AG1" s="6">
        <f t="shared" si="0"/>
        <v>2040</v>
      </c>
    </row>
    <row r="2" spans="1:33" x14ac:dyDescent="0.3">
      <c r="B2" s="16" t="s">
        <v>31</v>
      </c>
    </row>
    <row r="3" spans="1:33" x14ac:dyDescent="0.3">
      <c r="B3" s="6" t="s">
        <v>83</v>
      </c>
      <c r="C3" s="6">
        <v>0</v>
      </c>
      <c r="D3" s="6">
        <v>0</v>
      </c>
      <c r="E3" s="6">
        <v>0</v>
      </c>
      <c r="F3" s="6">
        <v>0</v>
      </c>
      <c r="G3" s="6">
        <v>0</v>
      </c>
      <c r="H3" s="6">
        <v>0</v>
      </c>
      <c r="I3" s="6">
        <f>2.1*1000</f>
        <v>2100</v>
      </c>
      <c r="J3" s="6">
        <v>0</v>
      </c>
      <c r="K3" s="6">
        <v>0</v>
      </c>
      <c r="L3" s="6">
        <v>0</v>
      </c>
      <c r="M3" s="6">
        <v>0</v>
      </c>
      <c r="N3" s="6">
        <v>0</v>
      </c>
      <c r="O3" s="6">
        <v>0</v>
      </c>
      <c r="P3" s="6">
        <v>0</v>
      </c>
      <c r="Q3" s="6">
        <v>0</v>
      </c>
      <c r="R3" s="6">
        <v>0</v>
      </c>
      <c r="S3" s="6">
        <v>0</v>
      </c>
      <c r="T3" s="6">
        <v>0</v>
      </c>
      <c r="U3" s="6">
        <v>0</v>
      </c>
      <c r="V3" s="6">
        <v>0</v>
      </c>
      <c r="W3" s="6">
        <v>0</v>
      </c>
      <c r="X3" s="6">
        <v>0</v>
      </c>
      <c r="Y3" s="6">
        <v>0</v>
      </c>
      <c r="Z3" s="6">
        <v>0</v>
      </c>
      <c r="AA3" s="6">
        <v>0</v>
      </c>
      <c r="AB3" s="6">
        <v>0</v>
      </c>
      <c r="AC3" s="6">
        <v>0</v>
      </c>
      <c r="AD3" s="6">
        <v>0</v>
      </c>
      <c r="AE3" s="6">
        <v>0</v>
      </c>
      <c r="AF3" s="6">
        <v>0</v>
      </c>
      <c r="AG3" s="6">
        <v>0</v>
      </c>
    </row>
    <row r="6" spans="1:33" x14ac:dyDescent="0.3">
      <c r="A6" s="31">
        <v>0.02</v>
      </c>
      <c r="B6" s="6" t="s">
        <v>85</v>
      </c>
    </row>
    <row r="7" spans="1:33" x14ac:dyDescent="0.3">
      <c r="D7" s="32"/>
    </row>
    <row r="8" spans="1:33" x14ac:dyDescent="0.3">
      <c r="B8" s="16" t="s">
        <v>120</v>
      </c>
    </row>
    <row r="9" spans="1:33" x14ac:dyDescent="0.3">
      <c r="A9" s="6" t="str">
        <f>LEFT(B9,2)</f>
        <v>BR</v>
      </c>
      <c r="B9" s="6" t="s">
        <v>64</v>
      </c>
      <c r="C9" s="25"/>
      <c r="D9" s="10">
        <v>3816.4464198558062</v>
      </c>
      <c r="E9" s="10">
        <v>4811.2775062272067</v>
      </c>
      <c r="F9" s="10">
        <v>3969.1795641123181</v>
      </c>
      <c r="G9" s="8">
        <f t="shared" ref="G9:AG9" si="1">F9*(1+$A$6)</f>
        <v>4048.5631553945645</v>
      </c>
      <c r="H9" s="8">
        <f t="shared" si="1"/>
        <v>4129.534418502456</v>
      </c>
      <c r="I9" s="8">
        <f t="shared" si="1"/>
        <v>4212.1251068725051</v>
      </c>
      <c r="J9" s="8">
        <f t="shared" si="1"/>
        <v>4296.3676090099552</v>
      </c>
      <c r="K9" s="8">
        <f t="shared" si="1"/>
        <v>4382.294961190154</v>
      </c>
      <c r="L9" s="8">
        <f t="shared" si="1"/>
        <v>4469.9408604139571</v>
      </c>
      <c r="M9" s="8">
        <f t="shared" si="1"/>
        <v>4559.3396776222362</v>
      </c>
      <c r="N9" s="8">
        <f t="shared" si="1"/>
        <v>4650.5264711746813</v>
      </c>
      <c r="O9" s="8">
        <f t="shared" si="1"/>
        <v>4743.5370005981749</v>
      </c>
      <c r="P9" s="8">
        <f t="shared" si="1"/>
        <v>4838.4077406101387</v>
      </c>
      <c r="Q9" s="8">
        <f t="shared" si="1"/>
        <v>4935.1758954223415</v>
      </c>
      <c r="R9" s="8">
        <f t="shared" si="1"/>
        <v>5033.8794133307883</v>
      </c>
      <c r="S9" s="8">
        <f t="shared" si="1"/>
        <v>5134.5570015974045</v>
      </c>
      <c r="T9" s="8">
        <f t="shared" si="1"/>
        <v>5237.2481416293531</v>
      </c>
      <c r="U9" s="8">
        <f t="shared" si="1"/>
        <v>5341.9931044619407</v>
      </c>
      <c r="V9" s="8">
        <f t="shared" si="1"/>
        <v>5448.8329665511792</v>
      </c>
      <c r="W9" s="8">
        <f t="shared" si="1"/>
        <v>5557.8096258822025</v>
      </c>
      <c r="X9" s="8">
        <f t="shared" si="1"/>
        <v>5668.9658183998463</v>
      </c>
      <c r="Y9" s="8">
        <f t="shared" si="1"/>
        <v>5782.3451347678429</v>
      </c>
      <c r="Z9" s="8">
        <f t="shared" si="1"/>
        <v>5897.9920374632002</v>
      </c>
      <c r="AA9" s="8">
        <f t="shared" si="1"/>
        <v>6015.9518782124642</v>
      </c>
      <c r="AB9" s="8">
        <f t="shared" si="1"/>
        <v>6136.270915776714</v>
      </c>
      <c r="AC9" s="8">
        <f t="shared" si="1"/>
        <v>6258.9963340922486</v>
      </c>
      <c r="AD9" s="8">
        <f t="shared" si="1"/>
        <v>6384.1762607740939</v>
      </c>
      <c r="AE9" s="8">
        <f t="shared" si="1"/>
        <v>6511.8597859895763</v>
      </c>
      <c r="AF9" s="8">
        <f t="shared" si="1"/>
        <v>6642.0969817093683</v>
      </c>
      <c r="AG9" s="8">
        <f t="shared" si="1"/>
        <v>6774.9389213435561</v>
      </c>
    </row>
    <row r="10" spans="1:33" x14ac:dyDescent="0.3">
      <c r="A10" s="6" t="str">
        <f t="shared" ref="A10:A28" si="2">LEFT(B10,2)</f>
        <v>BR</v>
      </c>
      <c r="B10" s="6" t="s">
        <v>65</v>
      </c>
      <c r="C10" s="25"/>
      <c r="D10" s="10">
        <v>6633.0527485799539</v>
      </c>
      <c r="E10" s="10">
        <v>7160.3449768525588</v>
      </c>
      <c r="F10" s="10">
        <v>7252.9897702328926</v>
      </c>
      <c r="G10" s="8">
        <f t="shared" ref="G10:AG10" si="3">F10*(1+$A$6)</f>
        <v>7398.0495656375506</v>
      </c>
      <c r="H10" s="8">
        <f t="shared" si="3"/>
        <v>7546.0105569503021</v>
      </c>
      <c r="I10" s="8">
        <f t="shared" si="3"/>
        <v>7696.930768089308</v>
      </c>
      <c r="J10" s="8">
        <f t="shared" si="3"/>
        <v>7850.8693834510941</v>
      </c>
      <c r="K10" s="8">
        <f t="shared" si="3"/>
        <v>8007.8867711201165</v>
      </c>
      <c r="L10" s="8">
        <f t="shared" si="3"/>
        <v>8168.0445065425192</v>
      </c>
      <c r="M10" s="8">
        <f t="shared" si="3"/>
        <v>8331.40539667337</v>
      </c>
      <c r="N10" s="8">
        <f t="shared" si="3"/>
        <v>8498.0335046068376</v>
      </c>
      <c r="O10" s="8">
        <f t="shared" si="3"/>
        <v>8667.9941746989753</v>
      </c>
      <c r="P10" s="8">
        <f t="shared" si="3"/>
        <v>8841.3540581929556</v>
      </c>
      <c r="Q10" s="8">
        <f t="shared" si="3"/>
        <v>9018.181139356815</v>
      </c>
      <c r="R10" s="8">
        <f t="shared" si="3"/>
        <v>9198.5447621439507</v>
      </c>
      <c r="S10" s="8">
        <f t="shared" si="3"/>
        <v>9382.5156573868298</v>
      </c>
      <c r="T10" s="8">
        <f t="shared" si="3"/>
        <v>9570.1659705345664</v>
      </c>
      <c r="U10" s="8">
        <f t="shared" si="3"/>
        <v>9761.5692899452588</v>
      </c>
      <c r="V10" s="8">
        <f t="shared" si="3"/>
        <v>9956.8006757441635</v>
      </c>
      <c r="W10" s="8">
        <f t="shared" si="3"/>
        <v>10155.936689259048</v>
      </c>
      <c r="X10" s="8">
        <f t="shared" si="3"/>
        <v>10359.055423044229</v>
      </c>
      <c r="Y10" s="8">
        <f t="shared" si="3"/>
        <v>10566.236531505114</v>
      </c>
      <c r="Z10" s="8">
        <f t="shared" si="3"/>
        <v>10777.561262135216</v>
      </c>
      <c r="AA10" s="8">
        <f t="shared" si="3"/>
        <v>10993.112487377921</v>
      </c>
      <c r="AB10" s="8">
        <f t="shared" si="3"/>
        <v>11212.97473712548</v>
      </c>
      <c r="AC10" s="8">
        <f t="shared" si="3"/>
        <v>11437.234231867989</v>
      </c>
      <c r="AD10" s="8">
        <f t="shared" si="3"/>
        <v>11665.97891650535</v>
      </c>
      <c r="AE10" s="8">
        <f t="shared" si="3"/>
        <v>11899.298494835457</v>
      </c>
      <c r="AF10" s="8">
        <f t="shared" si="3"/>
        <v>12137.284464732167</v>
      </c>
      <c r="AG10" s="8">
        <f t="shared" si="3"/>
        <v>12380.03015402681</v>
      </c>
    </row>
    <row r="11" spans="1:33" x14ac:dyDescent="0.3">
      <c r="A11" s="6" t="str">
        <f t="shared" si="2"/>
        <v>BR</v>
      </c>
      <c r="B11" s="6" t="s">
        <v>66</v>
      </c>
      <c r="C11" s="25"/>
      <c r="D11" s="10">
        <v>15885.00683156424</v>
      </c>
      <c r="E11" s="10">
        <v>20876.498516920234</v>
      </c>
      <c r="F11" s="10">
        <v>14903.668665654792</v>
      </c>
      <c r="G11" s="8">
        <f t="shared" ref="G11:AG11" si="4">F11*(1+$A$6)</f>
        <v>15201.742038967888</v>
      </c>
      <c r="H11" s="8">
        <f t="shared" si="4"/>
        <v>15505.776879747245</v>
      </c>
      <c r="I11" s="8">
        <f t="shared" si="4"/>
        <v>15815.892417342191</v>
      </c>
      <c r="J11" s="8">
        <f t="shared" si="4"/>
        <v>16132.210265689035</v>
      </c>
      <c r="K11" s="8">
        <f t="shared" si="4"/>
        <v>16454.854471002815</v>
      </c>
      <c r="L11" s="8">
        <f t="shared" si="4"/>
        <v>16783.951560422873</v>
      </c>
      <c r="M11" s="8">
        <f t="shared" si="4"/>
        <v>17119.630591631332</v>
      </c>
      <c r="N11" s="8">
        <f t="shared" si="4"/>
        <v>17462.023203463959</v>
      </c>
      <c r="O11" s="8">
        <f t="shared" si="4"/>
        <v>17811.26366753324</v>
      </c>
      <c r="P11" s="8">
        <f t="shared" si="4"/>
        <v>18167.488940883904</v>
      </c>
      <c r="Q11" s="8">
        <f t="shared" si="4"/>
        <v>18530.838719701584</v>
      </c>
      <c r="R11" s="8">
        <f t="shared" si="4"/>
        <v>18901.455494095615</v>
      </c>
      <c r="S11" s="8">
        <f t="shared" si="4"/>
        <v>19279.484603977529</v>
      </c>
      <c r="T11" s="8">
        <f t="shared" si="4"/>
        <v>19665.074296057079</v>
      </c>
      <c r="U11" s="8">
        <f t="shared" si="4"/>
        <v>20058.375781978222</v>
      </c>
      <c r="V11" s="8">
        <f t="shared" si="4"/>
        <v>20459.543297617787</v>
      </c>
      <c r="W11" s="8">
        <f t="shared" si="4"/>
        <v>20868.734163570145</v>
      </c>
      <c r="X11" s="8">
        <f t="shared" si="4"/>
        <v>21286.108846841547</v>
      </c>
      <c r="Y11" s="8">
        <f t="shared" si="4"/>
        <v>21711.831023778377</v>
      </c>
      <c r="Z11" s="8">
        <f t="shared" si="4"/>
        <v>22146.067644253944</v>
      </c>
      <c r="AA11" s="8">
        <f t="shared" si="4"/>
        <v>22588.988997139022</v>
      </c>
      <c r="AB11" s="8">
        <f t="shared" si="4"/>
        <v>23040.768777081805</v>
      </c>
      <c r="AC11" s="8">
        <f t="shared" si="4"/>
        <v>23501.58415262344</v>
      </c>
      <c r="AD11" s="8">
        <f t="shared" si="4"/>
        <v>23971.615835675908</v>
      </c>
      <c r="AE11" s="8">
        <f t="shared" si="4"/>
        <v>24451.048152389427</v>
      </c>
      <c r="AF11" s="8">
        <f t="shared" si="4"/>
        <v>24940.069115437214</v>
      </c>
      <c r="AG11" s="8">
        <f t="shared" si="4"/>
        <v>25438.87049774596</v>
      </c>
    </row>
    <row r="12" spans="1:33" x14ac:dyDescent="0.3">
      <c r="A12" s="6" t="str">
        <f t="shared" si="2"/>
        <v>CR</v>
      </c>
      <c r="B12" s="6" t="s">
        <v>76</v>
      </c>
      <c r="C12" s="25"/>
      <c r="D12" s="10">
        <v>14371.51937230349</v>
      </c>
      <c r="E12" s="10">
        <v>9218.0746122740093</v>
      </c>
      <c r="F12" s="10">
        <v>12028.737428122842</v>
      </c>
      <c r="G12" s="8">
        <f t="shared" ref="G12:AG12" si="5">F12*(1+$A$6)</f>
        <v>12269.3121766853</v>
      </c>
      <c r="H12" s="8">
        <f t="shared" si="5"/>
        <v>12514.698420219007</v>
      </c>
      <c r="I12" s="8">
        <f t="shared" si="5"/>
        <v>12764.992388623386</v>
      </c>
      <c r="J12" s="8">
        <f t="shared" si="5"/>
        <v>13020.292236395855</v>
      </c>
      <c r="K12" s="8">
        <f t="shared" si="5"/>
        <v>13280.698081123772</v>
      </c>
      <c r="L12" s="8">
        <f t="shared" si="5"/>
        <v>13546.312042746247</v>
      </c>
      <c r="M12" s="8">
        <f t="shared" si="5"/>
        <v>13817.238283601173</v>
      </c>
      <c r="N12" s="8">
        <f t="shared" si="5"/>
        <v>14093.583049273197</v>
      </c>
      <c r="O12" s="8">
        <f t="shared" si="5"/>
        <v>14375.45471025866</v>
      </c>
      <c r="P12" s="8">
        <f t="shared" si="5"/>
        <v>14662.963804463834</v>
      </c>
      <c r="Q12" s="8">
        <f t="shared" si="5"/>
        <v>14956.223080553111</v>
      </c>
      <c r="R12" s="8">
        <f t="shared" si="5"/>
        <v>15255.347542164172</v>
      </c>
      <c r="S12" s="8">
        <f t="shared" si="5"/>
        <v>15560.454493007455</v>
      </c>
      <c r="T12" s="8">
        <f t="shared" si="5"/>
        <v>15871.663582867604</v>
      </c>
      <c r="U12" s="8">
        <f t="shared" si="5"/>
        <v>16189.096854524956</v>
      </c>
      <c r="V12" s="8">
        <f t="shared" si="5"/>
        <v>16512.878791615454</v>
      </c>
      <c r="W12" s="8">
        <f t="shared" si="5"/>
        <v>16843.136367447765</v>
      </c>
      <c r="X12" s="8">
        <f t="shared" si="5"/>
        <v>17179.99909479672</v>
      </c>
      <c r="Y12" s="8">
        <f t="shared" si="5"/>
        <v>17523.599076692655</v>
      </c>
      <c r="Z12" s="8">
        <f t="shared" si="5"/>
        <v>17874.071058226509</v>
      </c>
      <c r="AA12" s="8">
        <f t="shared" si="5"/>
        <v>18231.552479391041</v>
      </c>
      <c r="AB12" s="8">
        <f t="shared" si="5"/>
        <v>18596.183528978861</v>
      </c>
      <c r="AC12" s="8">
        <f t="shared" si="5"/>
        <v>18968.107199558439</v>
      </c>
      <c r="AD12" s="8">
        <f t="shared" si="5"/>
        <v>19347.469343549608</v>
      </c>
      <c r="AE12" s="8">
        <f t="shared" si="5"/>
        <v>19734.418730420603</v>
      </c>
      <c r="AF12" s="8">
        <f t="shared" si="5"/>
        <v>20129.107105029016</v>
      </c>
      <c r="AG12" s="8">
        <f t="shared" si="5"/>
        <v>20531.689247129598</v>
      </c>
    </row>
    <row r="13" spans="1:33" x14ac:dyDescent="0.3">
      <c r="A13" s="6" t="str">
        <f t="shared" si="2"/>
        <v>CR</v>
      </c>
      <c r="B13" s="6" t="s">
        <v>77</v>
      </c>
      <c r="C13" s="25"/>
      <c r="D13" s="10">
        <v>11842.274428974166</v>
      </c>
      <c r="E13" s="10">
        <v>9888.9485596316863</v>
      </c>
      <c r="F13" s="10">
        <v>12790.957534939449</v>
      </c>
      <c r="G13" s="8">
        <f t="shared" ref="G13:AG13" si="6">F13*(1+$A$6)</f>
        <v>13046.776685638239</v>
      </c>
      <c r="H13" s="8">
        <f t="shared" si="6"/>
        <v>13307.712219351004</v>
      </c>
      <c r="I13" s="8">
        <f t="shared" si="6"/>
        <v>13573.866463738024</v>
      </c>
      <c r="J13" s="8">
        <f t="shared" si="6"/>
        <v>13845.343793012786</v>
      </c>
      <c r="K13" s="8">
        <f t="shared" si="6"/>
        <v>14122.250668873041</v>
      </c>
      <c r="L13" s="8">
        <f t="shared" si="6"/>
        <v>14404.695682250502</v>
      </c>
      <c r="M13" s="8">
        <f t="shared" si="6"/>
        <v>14692.789595895512</v>
      </c>
      <c r="N13" s="8">
        <f t="shared" si="6"/>
        <v>14986.645387813423</v>
      </c>
      <c r="O13" s="8">
        <f t="shared" si="6"/>
        <v>15286.378295569692</v>
      </c>
      <c r="P13" s="8">
        <f t="shared" si="6"/>
        <v>15592.105861481086</v>
      </c>
      <c r="Q13" s="8">
        <f t="shared" si="6"/>
        <v>15903.947978710708</v>
      </c>
      <c r="R13" s="8">
        <f t="shared" si="6"/>
        <v>16222.026938284924</v>
      </c>
      <c r="S13" s="8">
        <f t="shared" si="6"/>
        <v>16546.467477050621</v>
      </c>
      <c r="T13" s="8">
        <f t="shared" si="6"/>
        <v>16877.396826591634</v>
      </c>
      <c r="U13" s="8">
        <f t="shared" si="6"/>
        <v>17214.944763123465</v>
      </c>
      <c r="V13" s="8">
        <f t="shared" si="6"/>
        <v>17559.243658385934</v>
      </c>
      <c r="W13" s="8">
        <f t="shared" si="6"/>
        <v>17910.428531553654</v>
      </c>
      <c r="X13" s="8">
        <f t="shared" si="6"/>
        <v>18268.637102184726</v>
      </c>
      <c r="Y13" s="8">
        <f t="shared" si="6"/>
        <v>18634.009844228422</v>
      </c>
      <c r="Z13" s="8">
        <f t="shared" si="6"/>
        <v>19006.69004111299</v>
      </c>
      <c r="AA13" s="8">
        <f t="shared" si="6"/>
        <v>19386.823841935249</v>
      </c>
      <c r="AB13" s="8">
        <f t="shared" si="6"/>
        <v>19774.560318773954</v>
      </c>
      <c r="AC13" s="8">
        <f t="shared" si="6"/>
        <v>20170.051525149433</v>
      </c>
      <c r="AD13" s="8">
        <f t="shared" si="6"/>
        <v>20573.45255565242</v>
      </c>
      <c r="AE13" s="8">
        <f t="shared" si="6"/>
        <v>20984.921606765471</v>
      </c>
      <c r="AF13" s="8">
        <f t="shared" si="6"/>
        <v>21404.620038900779</v>
      </c>
      <c r="AG13" s="8">
        <f t="shared" si="6"/>
        <v>21832.712439678795</v>
      </c>
    </row>
    <row r="14" spans="1:33" x14ac:dyDescent="0.3">
      <c r="A14" s="6" t="str">
        <f t="shared" si="2"/>
        <v>CR</v>
      </c>
      <c r="B14" s="6" t="s">
        <v>78</v>
      </c>
      <c r="C14" s="25"/>
      <c r="D14" s="10">
        <v>10666.353198722347</v>
      </c>
      <c r="E14" s="10">
        <v>11619.341828094304</v>
      </c>
      <c r="F14" s="10">
        <v>10172.712036937708</v>
      </c>
      <c r="G14" s="8">
        <f t="shared" ref="G14:AG14" si="7">F14*(1+$A$6)</f>
        <v>10376.166277676462</v>
      </c>
      <c r="H14" s="8">
        <f t="shared" si="7"/>
        <v>10583.689603229992</v>
      </c>
      <c r="I14" s="8">
        <f t="shared" si="7"/>
        <v>10795.363395294591</v>
      </c>
      <c r="J14" s="8">
        <f t="shared" si="7"/>
        <v>11011.270663200483</v>
      </c>
      <c r="K14" s="8">
        <f t="shared" si="7"/>
        <v>11231.496076464493</v>
      </c>
      <c r="L14" s="8">
        <f t="shared" si="7"/>
        <v>11456.125997993782</v>
      </c>
      <c r="M14" s="8">
        <f t="shared" si="7"/>
        <v>11685.248517953658</v>
      </c>
      <c r="N14" s="8">
        <f t="shared" si="7"/>
        <v>11918.953488312731</v>
      </c>
      <c r="O14" s="8">
        <f t="shared" si="7"/>
        <v>12157.332558078986</v>
      </c>
      <c r="P14" s="8">
        <f t="shared" si="7"/>
        <v>12400.479209240566</v>
      </c>
      <c r="Q14" s="8">
        <f t="shared" si="7"/>
        <v>12648.488793425378</v>
      </c>
      <c r="R14" s="8">
        <f t="shared" si="7"/>
        <v>12901.458569293885</v>
      </c>
      <c r="S14" s="8">
        <f t="shared" si="7"/>
        <v>13159.487740679764</v>
      </c>
      <c r="T14" s="8">
        <f t="shared" si="7"/>
        <v>13422.677495493359</v>
      </c>
      <c r="U14" s="8">
        <f t="shared" si="7"/>
        <v>13691.131045403226</v>
      </c>
      <c r="V14" s="8">
        <f t="shared" si="7"/>
        <v>13964.95366631129</v>
      </c>
      <c r="W14" s="8">
        <f t="shared" si="7"/>
        <v>14244.252739637517</v>
      </c>
      <c r="X14" s="8">
        <f t="shared" si="7"/>
        <v>14529.137794430268</v>
      </c>
      <c r="Y14" s="8">
        <f t="shared" si="7"/>
        <v>14819.720550318872</v>
      </c>
      <c r="Z14" s="8">
        <f t="shared" si="7"/>
        <v>15116.114961325251</v>
      </c>
      <c r="AA14" s="8">
        <f t="shared" si="7"/>
        <v>15418.437260551756</v>
      </c>
      <c r="AB14" s="8">
        <f t="shared" si="7"/>
        <v>15726.806005762792</v>
      </c>
      <c r="AC14" s="8">
        <f t="shared" si="7"/>
        <v>16041.342125878047</v>
      </c>
      <c r="AD14" s="8">
        <f t="shared" si="7"/>
        <v>16362.168968395608</v>
      </c>
      <c r="AE14" s="8">
        <f t="shared" si="7"/>
        <v>16689.412347763522</v>
      </c>
      <c r="AF14" s="8">
        <f t="shared" si="7"/>
        <v>17023.200594718794</v>
      </c>
      <c r="AG14" s="8">
        <f t="shared" si="7"/>
        <v>17363.664606613169</v>
      </c>
    </row>
    <row r="15" spans="1:33" x14ac:dyDescent="0.3">
      <c r="A15" s="6" t="str">
        <f t="shared" si="2"/>
        <v>GH</v>
      </c>
      <c r="B15" s="6" t="s">
        <v>67</v>
      </c>
      <c r="D15" s="10">
        <v>17828.671243546807</v>
      </c>
      <c r="E15" s="10">
        <v>19141.148857673175</v>
      </c>
      <c r="F15" s="10">
        <v>17965.607428707124</v>
      </c>
      <c r="G15" s="8">
        <f t="shared" ref="G15:AG15" si="8">F15*(1+$A$6)</f>
        <v>18324.919577281267</v>
      </c>
      <c r="H15" s="8">
        <f t="shared" si="8"/>
        <v>18691.417968826892</v>
      </c>
      <c r="I15" s="8">
        <f t="shared" si="8"/>
        <v>19065.24632820343</v>
      </c>
      <c r="J15" s="8">
        <f t="shared" si="8"/>
        <v>19446.551254767499</v>
      </c>
      <c r="K15" s="8">
        <f t="shared" si="8"/>
        <v>19835.482279862848</v>
      </c>
      <c r="L15" s="8">
        <f t="shared" si="8"/>
        <v>20232.191925460105</v>
      </c>
      <c r="M15" s="8">
        <f t="shared" si="8"/>
        <v>20636.835763969309</v>
      </c>
      <c r="N15" s="8">
        <f t="shared" si="8"/>
        <v>21049.572479248694</v>
      </c>
      <c r="O15" s="8">
        <f t="shared" si="8"/>
        <v>21470.563928833668</v>
      </c>
      <c r="P15" s="8">
        <f t="shared" si="8"/>
        <v>21899.975207410342</v>
      </c>
      <c r="Q15" s="8">
        <f t="shared" si="8"/>
        <v>22337.974711558549</v>
      </c>
      <c r="R15" s="8">
        <f t="shared" si="8"/>
        <v>22784.734205789719</v>
      </c>
      <c r="S15" s="8">
        <f t="shared" si="8"/>
        <v>23240.428889905514</v>
      </c>
      <c r="T15" s="8">
        <f t="shared" si="8"/>
        <v>23705.237467703624</v>
      </c>
      <c r="U15" s="8">
        <f t="shared" si="8"/>
        <v>24179.342217057696</v>
      </c>
      <c r="V15" s="8">
        <f t="shared" si="8"/>
        <v>24662.929061398849</v>
      </c>
      <c r="W15" s="8">
        <f t="shared" si="8"/>
        <v>25156.187642626825</v>
      </c>
      <c r="X15" s="8">
        <f t="shared" si="8"/>
        <v>25659.311395479363</v>
      </c>
      <c r="Y15" s="8">
        <f t="shared" si="8"/>
        <v>26172.49762338895</v>
      </c>
      <c r="Z15" s="8">
        <f t="shared" si="8"/>
        <v>26695.947575856731</v>
      </c>
      <c r="AA15" s="8">
        <f t="shared" si="8"/>
        <v>27229.866527373866</v>
      </c>
      <c r="AB15" s="8">
        <f t="shared" si="8"/>
        <v>27774.463857921342</v>
      </c>
      <c r="AC15" s="8">
        <f t="shared" si="8"/>
        <v>28329.95313507977</v>
      </c>
      <c r="AD15" s="8">
        <f t="shared" si="8"/>
        <v>28896.552197781366</v>
      </c>
      <c r="AE15" s="8">
        <f t="shared" si="8"/>
        <v>29474.483241736994</v>
      </c>
      <c r="AF15" s="8">
        <f t="shared" si="8"/>
        <v>30063.972906571737</v>
      </c>
      <c r="AG15" s="8">
        <f t="shared" si="8"/>
        <v>30665.25236470317</v>
      </c>
    </row>
    <row r="16" spans="1:33" x14ac:dyDescent="0.3">
      <c r="A16" s="6" t="str">
        <f t="shared" si="2"/>
        <v>GH</v>
      </c>
      <c r="B16" s="6" t="s">
        <v>68</v>
      </c>
      <c r="D16" s="10">
        <v>12225.001690949992</v>
      </c>
      <c r="E16" s="10">
        <v>18498.303478781712</v>
      </c>
      <c r="F16" s="10">
        <v>13429.462387322024</v>
      </c>
      <c r="G16" s="8">
        <f t="shared" ref="G16:AG16" si="9">F16*(1+$A$6)</f>
        <v>13698.051635068465</v>
      </c>
      <c r="H16" s="8">
        <f t="shared" si="9"/>
        <v>13972.012667769834</v>
      </c>
      <c r="I16" s="8">
        <f t="shared" si="9"/>
        <v>14251.45292112523</v>
      </c>
      <c r="J16" s="8">
        <f t="shared" si="9"/>
        <v>14536.481979547734</v>
      </c>
      <c r="K16" s="8">
        <f t="shared" si="9"/>
        <v>14827.211619138689</v>
      </c>
      <c r="L16" s="8">
        <f t="shared" si="9"/>
        <v>15123.755851521462</v>
      </c>
      <c r="M16" s="8">
        <f t="shared" si="9"/>
        <v>15426.230968551892</v>
      </c>
      <c r="N16" s="8">
        <f t="shared" si="9"/>
        <v>15734.755587922929</v>
      </c>
      <c r="O16" s="8">
        <f t="shared" si="9"/>
        <v>16049.450699681389</v>
      </c>
      <c r="P16" s="8">
        <f t="shared" si="9"/>
        <v>16370.439713675018</v>
      </c>
      <c r="Q16" s="8">
        <f t="shared" si="9"/>
        <v>16697.848507948518</v>
      </c>
      <c r="R16" s="8">
        <f t="shared" si="9"/>
        <v>17031.80547810749</v>
      </c>
      <c r="S16" s="8">
        <f t="shared" si="9"/>
        <v>17372.44158766964</v>
      </c>
      <c r="T16" s="8">
        <f t="shared" si="9"/>
        <v>17719.890419423034</v>
      </c>
      <c r="U16" s="8">
        <f t="shared" si="9"/>
        <v>18074.288227811496</v>
      </c>
      <c r="V16" s="8">
        <f t="shared" si="9"/>
        <v>18435.773992367725</v>
      </c>
      <c r="W16" s="8">
        <f t="shared" si="9"/>
        <v>18804.489472215082</v>
      </c>
      <c r="X16" s="8">
        <f t="shared" si="9"/>
        <v>19180.579261659383</v>
      </c>
      <c r="Y16" s="8">
        <f t="shared" si="9"/>
        <v>19564.190846892572</v>
      </c>
      <c r="Z16" s="8">
        <f t="shared" si="9"/>
        <v>19955.474663830424</v>
      </c>
      <c r="AA16" s="8">
        <f t="shared" si="9"/>
        <v>20354.584157107034</v>
      </c>
      <c r="AB16" s="8">
        <f t="shared" si="9"/>
        <v>20761.675840249176</v>
      </c>
      <c r="AC16" s="8">
        <f t="shared" si="9"/>
        <v>21176.909357054159</v>
      </c>
      <c r="AD16" s="8">
        <f t="shared" si="9"/>
        <v>21600.447544195242</v>
      </c>
      <c r="AE16" s="8">
        <f t="shared" si="9"/>
        <v>22032.456495079146</v>
      </c>
      <c r="AF16" s="8">
        <f t="shared" si="9"/>
        <v>22473.10562498073</v>
      </c>
      <c r="AG16" s="8">
        <f t="shared" si="9"/>
        <v>22922.567737480345</v>
      </c>
    </row>
    <row r="17" spans="1:33" x14ac:dyDescent="0.3">
      <c r="A17" s="6" t="str">
        <f t="shared" si="2"/>
        <v>GH</v>
      </c>
      <c r="B17" s="6" t="s">
        <v>69</v>
      </c>
      <c r="D17" s="10">
        <v>17960.901643597586</v>
      </c>
      <c r="E17" s="10">
        <v>13500.737751691684</v>
      </c>
      <c r="F17" s="10">
        <v>12474.902623825632</v>
      </c>
      <c r="G17" s="8">
        <f t="shared" ref="G17:AG17" si="10">F17*(1+$A$6)</f>
        <v>12724.400676302144</v>
      </c>
      <c r="H17" s="8">
        <f t="shared" si="10"/>
        <v>12978.888689828187</v>
      </c>
      <c r="I17" s="8">
        <f t="shared" si="10"/>
        <v>13238.466463624751</v>
      </c>
      <c r="J17" s="8">
        <f t="shared" si="10"/>
        <v>13503.235792897245</v>
      </c>
      <c r="K17" s="8">
        <f t="shared" si="10"/>
        <v>13773.30050875519</v>
      </c>
      <c r="L17" s="8">
        <f t="shared" si="10"/>
        <v>14048.766518930293</v>
      </c>
      <c r="M17" s="8">
        <f t="shared" si="10"/>
        <v>14329.741849308899</v>
      </c>
      <c r="N17" s="8">
        <f t="shared" si="10"/>
        <v>14616.336686295077</v>
      </c>
      <c r="O17" s="8">
        <f t="shared" si="10"/>
        <v>14908.663420020979</v>
      </c>
      <c r="P17" s="8">
        <f t="shared" si="10"/>
        <v>15206.836688421399</v>
      </c>
      <c r="Q17" s="8">
        <f t="shared" si="10"/>
        <v>15510.973422189827</v>
      </c>
      <c r="R17" s="8">
        <f t="shared" si="10"/>
        <v>15821.192890633623</v>
      </c>
      <c r="S17" s="8">
        <f t="shared" si="10"/>
        <v>16137.616748446297</v>
      </c>
      <c r="T17" s="8">
        <f t="shared" si="10"/>
        <v>16460.369083415222</v>
      </c>
      <c r="U17" s="8">
        <f t="shared" si="10"/>
        <v>16789.576465083526</v>
      </c>
      <c r="V17" s="8">
        <f t="shared" si="10"/>
        <v>17125.367994385197</v>
      </c>
      <c r="W17" s="8">
        <f t="shared" si="10"/>
        <v>17467.875354272899</v>
      </c>
      <c r="X17" s="8">
        <f t="shared" si="10"/>
        <v>17817.232861358356</v>
      </c>
      <c r="Y17" s="8">
        <f t="shared" si="10"/>
        <v>18173.577518585524</v>
      </c>
      <c r="Z17" s="8">
        <f t="shared" si="10"/>
        <v>18537.049068957236</v>
      </c>
      <c r="AA17" s="8">
        <f t="shared" si="10"/>
        <v>18907.790050336382</v>
      </c>
      <c r="AB17" s="8">
        <f t="shared" si="10"/>
        <v>19285.945851343109</v>
      </c>
      <c r="AC17" s="8">
        <f t="shared" si="10"/>
        <v>19671.66476836997</v>
      </c>
      <c r="AD17" s="8">
        <f t="shared" si="10"/>
        <v>20065.098063737369</v>
      </c>
      <c r="AE17" s="8">
        <f t="shared" si="10"/>
        <v>20466.400025012117</v>
      </c>
      <c r="AF17" s="8">
        <f t="shared" si="10"/>
        <v>20875.728025512359</v>
      </c>
      <c r="AG17" s="8">
        <f t="shared" si="10"/>
        <v>21293.242586022607</v>
      </c>
    </row>
    <row r="18" spans="1:33" x14ac:dyDescent="0.3">
      <c r="A18" s="6" t="str">
        <f t="shared" si="2"/>
        <v>GH</v>
      </c>
      <c r="B18" s="6" t="s">
        <v>70</v>
      </c>
      <c r="D18" s="10">
        <v>11533.104421905611</v>
      </c>
      <c r="E18" s="10">
        <v>13495.598911853422</v>
      </c>
      <c r="F18" s="10">
        <v>12105.193560145224</v>
      </c>
      <c r="G18" s="8">
        <f t="shared" ref="G18:AG18" si="11">F18*(1+$A$6)</f>
        <v>12347.297431348128</v>
      </c>
      <c r="H18" s="8">
        <f t="shared" si="11"/>
        <v>12594.243379975091</v>
      </c>
      <c r="I18" s="8">
        <f t="shared" si="11"/>
        <v>12846.128247574592</v>
      </c>
      <c r="J18" s="8">
        <f t="shared" si="11"/>
        <v>13103.050812526084</v>
      </c>
      <c r="K18" s="8">
        <f t="shared" si="11"/>
        <v>13365.111828776606</v>
      </c>
      <c r="L18" s="8">
        <f t="shared" si="11"/>
        <v>13632.414065352139</v>
      </c>
      <c r="M18" s="8">
        <f t="shared" si="11"/>
        <v>13905.062346659182</v>
      </c>
      <c r="N18" s="8">
        <f t="shared" si="11"/>
        <v>14183.163593592366</v>
      </c>
      <c r="O18" s="8">
        <f t="shared" si="11"/>
        <v>14466.826865464214</v>
      </c>
      <c r="P18" s="8">
        <f t="shared" si="11"/>
        <v>14756.163402773498</v>
      </c>
      <c r="Q18" s="8">
        <f t="shared" si="11"/>
        <v>15051.286670828968</v>
      </c>
      <c r="R18" s="8">
        <f t="shared" si="11"/>
        <v>15352.312404245547</v>
      </c>
      <c r="S18" s="8">
        <f t="shared" si="11"/>
        <v>15659.358652330458</v>
      </c>
      <c r="T18" s="8">
        <f t="shared" si="11"/>
        <v>15972.545825377068</v>
      </c>
      <c r="U18" s="8">
        <f t="shared" si="11"/>
        <v>16291.99674188461</v>
      </c>
      <c r="V18" s="8">
        <f t="shared" si="11"/>
        <v>16617.836676722301</v>
      </c>
      <c r="W18" s="8">
        <f t="shared" si="11"/>
        <v>16950.193410256747</v>
      </c>
      <c r="X18" s="8">
        <f t="shared" si="11"/>
        <v>17289.197278461881</v>
      </c>
      <c r="Y18" s="8">
        <f t="shared" si="11"/>
        <v>17634.981224031118</v>
      </c>
      <c r="Z18" s="8">
        <f t="shared" si="11"/>
        <v>17987.68084851174</v>
      </c>
      <c r="AA18" s="8">
        <f t="shared" si="11"/>
        <v>18347.434465481976</v>
      </c>
      <c r="AB18" s="8">
        <f t="shared" si="11"/>
        <v>18714.383154791616</v>
      </c>
      <c r="AC18" s="8">
        <f t="shared" si="11"/>
        <v>19088.670817887451</v>
      </c>
      <c r="AD18" s="8">
        <f t="shared" si="11"/>
        <v>19470.444234245198</v>
      </c>
      <c r="AE18" s="8">
        <f t="shared" si="11"/>
        <v>19859.853118930103</v>
      </c>
      <c r="AF18" s="8">
        <f t="shared" si="11"/>
        <v>20257.050181308707</v>
      </c>
      <c r="AG18" s="8">
        <f t="shared" si="11"/>
        <v>20662.19118493488</v>
      </c>
    </row>
    <row r="19" spans="1:33" x14ac:dyDescent="0.3">
      <c r="A19" s="6" t="str">
        <f t="shared" si="2"/>
        <v>GR</v>
      </c>
      <c r="B19" s="6" t="s">
        <v>79</v>
      </c>
      <c r="D19" s="10">
        <v>4270.1757714497653</v>
      </c>
      <c r="E19" s="10">
        <v>5791.6364544753815</v>
      </c>
      <c r="F19" s="10">
        <v>4359.6962604218224</v>
      </c>
      <c r="G19" s="8">
        <f t="shared" ref="G19:AG19" si="12">F19*(1+$A$6)</f>
        <v>4446.8901856302591</v>
      </c>
      <c r="H19" s="8">
        <f t="shared" si="12"/>
        <v>4535.8279893428644</v>
      </c>
      <c r="I19" s="8">
        <f t="shared" si="12"/>
        <v>4626.5445491297214</v>
      </c>
      <c r="J19" s="8">
        <f t="shared" si="12"/>
        <v>4719.0754401123158</v>
      </c>
      <c r="K19" s="8">
        <f t="shared" si="12"/>
        <v>4813.4569489145624</v>
      </c>
      <c r="L19" s="8">
        <f t="shared" si="12"/>
        <v>4909.7260878928537</v>
      </c>
      <c r="M19" s="8">
        <f t="shared" si="12"/>
        <v>5007.9206096507105</v>
      </c>
      <c r="N19" s="8">
        <f t="shared" si="12"/>
        <v>5108.0790218437251</v>
      </c>
      <c r="O19" s="8">
        <f t="shared" si="12"/>
        <v>5210.2406022805999</v>
      </c>
      <c r="P19" s="8">
        <f t="shared" si="12"/>
        <v>5314.4454143262119</v>
      </c>
      <c r="Q19" s="8">
        <f t="shared" si="12"/>
        <v>5420.7343226127359</v>
      </c>
      <c r="R19" s="8">
        <f t="shared" si="12"/>
        <v>5529.1490090649904</v>
      </c>
      <c r="S19" s="8">
        <f t="shared" si="12"/>
        <v>5639.7319892462901</v>
      </c>
      <c r="T19" s="8">
        <f t="shared" si="12"/>
        <v>5752.5266290312156</v>
      </c>
      <c r="U19" s="8">
        <f t="shared" si="12"/>
        <v>5867.57716161184</v>
      </c>
      <c r="V19" s="8">
        <f t="shared" si="12"/>
        <v>5984.9287048440765</v>
      </c>
      <c r="W19" s="8">
        <f t="shared" si="12"/>
        <v>6104.6272789409577</v>
      </c>
      <c r="X19" s="8">
        <f t="shared" si="12"/>
        <v>6226.7198245197769</v>
      </c>
      <c r="Y19" s="8">
        <f t="shared" si="12"/>
        <v>6351.2542210101728</v>
      </c>
      <c r="Z19" s="8">
        <f t="shared" si="12"/>
        <v>6478.2793054303766</v>
      </c>
      <c r="AA19" s="8">
        <f t="shared" si="12"/>
        <v>6607.8448915389845</v>
      </c>
      <c r="AB19" s="8">
        <f t="shared" si="12"/>
        <v>6740.0017893697641</v>
      </c>
      <c r="AC19" s="8">
        <f t="shared" si="12"/>
        <v>6874.8018251571593</v>
      </c>
      <c r="AD19" s="8">
        <f t="shared" si="12"/>
        <v>7012.2978616603023</v>
      </c>
      <c r="AE19" s="8">
        <f t="shared" si="12"/>
        <v>7152.5438188935086</v>
      </c>
      <c r="AF19" s="8">
        <f t="shared" si="12"/>
        <v>7295.5946952713794</v>
      </c>
      <c r="AG19" s="8">
        <f t="shared" si="12"/>
        <v>7441.5065891768072</v>
      </c>
    </row>
    <row r="20" spans="1:33" x14ac:dyDescent="0.3">
      <c r="A20" s="6" t="str">
        <f t="shared" si="2"/>
        <v>GR</v>
      </c>
      <c r="B20" s="6" t="s">
        <v>80</v>
      </c>
      <c r="D20" s="10">
        <v>7338.4152285502341</v>
      </c>
      <c r="E20" s="10">
        <v>6924.4625455246196</v>
      </c>
      <c r="F20" s="10">
        <v>8632.8247395781782</v>
      </c>
      <c r="G20" s="8">
        <f t="shared" ref="G20:AG20" si="13">F20*(1+$A$6)</f>
        <v>8805.4812343697413</v>
      </c>
      <c r="H20" s="8">
        <f t="shared" si="13"/>
        <v>8981.5908590571362</v>
      </c>
      <c r="I20" s="8">
        <f t="shared" si="13"/>
        <v>9161.2226762382797</v>
      </c>
      <c r="J20" s="8">
        <f t="shared" si="13"/>
        <v>9344.4471297630462</v>
      </c>
      <c r="K20" s="8">
        <f t="shared" si="13"/>
        <v>9531.3360723583064</v>
      </c>
      <c r="L20" s="8">
        <f t="shared" si="13"/>
        <v>9721.9627938054728</v>
      </c>
      <c r="M20" s="8">
        <f t="shared" si="13"/>
        <v>9916.4020496815829</v>
      </c>
      <c r="N20" s="8">
        <f t="shared" si="13"/>
        <v>10114.730090675215</v>
      </c>
      <c r="O20" s="8">
        <f t="shared" si="13"/>
        <v>10317.02469248872</v>
      </c>
      <c r="P20" s="8">
        <f t="shared" si="13"/>
        <v>10523.365186338495</v>
      </c>
      <c r="Q20" s="8">
        <f t="shared" si="13"/>
        <v>10733.832490065264</v>
      </c>
      <c r="R20" s="8">
        <f t="shared" si="13"/>
        <v>10948.50913986657</v>
      </c>
      <c r="S20" s="8">
        <f t="shared" si="13"/>
        <v>11167.479322663901</v>
      </c>
      <c r="T20" s="8">
        <f t="shared" si="13"/>
        <v>11390.828909117179</v>
      </c>
      <c r="U20" s="8">
        <f t="shared" si="13"/>
        <v>11618.645487299524</v>
      </c>
      <c r="V20" s="8">
        <f t="shared" si="13"/>
        <v>11851.018397045515</v>
      </c>
      <c r="W20" s="8">
        <f t="shared" si="13"/>
        <v>12088.038764986424</v>
      </c>
      <c r="X20" s="8">
        <f t="shared" si="13"/>
        <v>12329.799540286152</v>
      </c>
      <c r="Y20" s="8">
        <f t="shared" si="13"/>
        <v>12576.395531091875</v>
      </c>
      <c r="Z20" s="8">
        <f t="shared" si="13"/>
        <v>12827.923441713714</v>
      </c>
      <c r="AA20" s="8">
        <f t="shared" si="13"/>
        <v>13084.481910547989</v>
      </c>
      <c r="AB20" s="8">
        <f t="shared" si="13"/>
        <v>13346.17154875895</v>
      </c>
      <c r="AC20" s="8">
        <f t="shared" si="13"/>
        <v>13613.094979734129</v>
      </c>
      <c r="AD20" s="8">
        <f t="shared" si="13"/>
        <v>13885.356879328812</v>
      </c>
      <c r="AE20" s="8">
        <f t="shared" si="13"/>
        <v>14163.064016915388</v>
      </c>
      <c r="AF20" s="8">
        <f t="shared" si="13"/>
        <v>14446.325297253696</v>
      </c>
      <c r="AG20" s="8">
        <f t="shared" si="13"/>
        <v>14735.251803198769</v>
      </c>
    </row>
    <row r="21" spans="1:33" x14ac:dyDescent="0.3">
      <c r="A21" s="6" t="str">
        <f t="shared" si="2"/>
        <v>MC</v>
      </c>
      <c r="B21" s="6" t="s">
        <v>71</v>
      </c>
      <c r="D21" s="10">
        <v>11892.32413967818</v>
      </c>
      <c r="E21" s="10">
        <v>17332.878793614953</v>
      </c>
      <c r="F21" s="10">
        <v>12669.247162326839</v>
      </c>
      <c r="G21" s="8">
        <f t="shared" ref="G21:AG21" si="14">F21*(1+$A$6)</f>
        <v>12922.632105573377</v>
      </c>
      <c r="H21" s="8">
        <f t="shared" si="14"/>
        <v>13181.084747684845</v>
      </c>
      <c r="I21" s="8">
        <f t="shared" si="14"/>
        <v>13444.706442638542</v>
      </c>
      <c r="J21" s="8">
        <f t="shared" si="14"/>
        <v>13713.600571491314</v>
      </c>
      <c r="K21" s="8">
        <f t="shared" si="14"/>
        <v>13987.87258292114</v>
      </c>
      <c r="L21" s="8">
        <f t="shared" si="14"/>
        <v>14267.630034579563</v>
      </c>
      <c r="M21" s="8">
        <f t="shared" si="14"/>
        <v>14552.982635271153</v>
      </c>
      <c r="N21" s="8">
        <f t="shared" si="14"/>
        <v>14844.042287976577</v>
      </c>
      <c r="O21" s="8">
        <f t="shared" si="14"/>
        <v>15140.923133736109</v>
      </c>
      <c r="P21" s="8">
        <f t="shared" si="14"/>
        <v>15443.741596410831</v>
      </c>
      <c r="Q21" s="8">
        <f t="shared" si="14"/>
        <v>15752.616428339048</v>
      </c>
      <c r="R21" s="8">
        <f t="shared" si="14"/>
        <v>16067.668756905829</v>
      </c>
      <c r="S21" s="8">
        <f t="shared" si="14"/>
        <v>16389.022132043945</v>
      </c>
      <c r="T21" s="8">
        <f t="shared" si="14"/>
        <v>16716.802574684825</v>
      </c>
      <c r="U21" s="8">
        <f t="shared" si="14"/>
        <v>17051.138626178523</v>
      </c>
      <c r="V21" s="8">
        <f t="shared" si="14"/>
        <v>17392.161398702094</v>
      </c>
      <c r="W21" s="8">
        <f t="shared" si="14"/>
        <v>17740.004626676135</v>
      </c>
      <c r="X21" s="8">
        <f t="shared" si="14"/>
        <v>18094.804719209656</v>
      </c>
      <c r="Y21" s="8">
        <f t="shared" si="14"/>
        <v>18456.700813593849</v>
      </c>
      <c r="Z21" s="8">
        <f t="shared" si="14"/>
        <v>18825.834829865726</v>
      </c>
      <c r="AA21" s="8">
        <f t="shared" si="14"/>
        <v>19202.35152646304</v>
      </c>
      <c r="AB21" s="8">
        <f t="shared" si="14"/>
        <v>19586.398556992302</v>
      </c>
      <c r="AC21" s="8">
        <f t="shared" si="14"/>
        <v>19978.12652813215</v>
      </c>
      <c r="AD21" s="8">
        <f t="shared" si="14"/>
        <v>20377.689058694792</v>
      </c>
      <c r="AE21" s="8">
        <f t="shared" si="14"/>
        <v>20785.24283986869</v>
      </c>
      <c r="AF21" s="8">
        <f t="shared" si="14"/>
        <v>21200.947696666062</v>
      </c>
      <c r="AG21" s="8">
        <f t="shared" si="14"/>
        <v>21624.966650599385</v>
      </c>
    </row>
    <row r="22" spans="1:33" x14ac:dyDescent="0.3">
      <c r="A22" s="6" t="str">
        <f t="shared" si="2"/>
        <v>MC</v>
      </c>
      <c r="B22" s="6" t="s">
        <v>72</v>
      </c>
      <c r="D22" s="10">
        <v>16178.651066065333</v>
      </c>
      <c r="E22" s="10">
        <v>11941.458672823164</v>
      </c>
      <c r="F22" s="10">
        <v>15200.700572027763</v>
      </c>
      <c r="G22" s="8">
        <f t="shared" ref="G22:AG22" si="15">F22*(1+$A$6)</f>
        <v>15504.714583468318</v>
      </c>
      <c r="H22" s="8">
        <f t="shared" si="15"/>
        <v>15814.808875137685</v>
      </c>
      <c r="I22" s="8">
        <f t="shared" si="15"/>
        <v>16131.10505264044</v>
      </c>
      <c r="J22" s="8">
        <f t="shared" si="15"/>
        <v>16453.727153693249</v>
      </c>
      <c r="K22" s="8">
        <f t="shared" si="15"/>
        <v>16782.801696767114</v>
      </c>
      <c r="L22" s="8">
        <f t="shared" si="15"/>
        <v>17118.457730702456</v>
      </c>
      <c r="M22" s="8">
        <f t="shared" si="15"/>
        <v>17460.826885316506</v>
      </c>
      <c r="N22" s="8">
        <f t="shared" si="15"/>
        <v>17810.043423022838</v>
      </c>
      <c r="O22" s="8">
        <f t="shared" si="15"/>
        <v>18166.244291483297</v>
      </c>
      <c r="P22" s="8">
        <f t="shared" si="15"/>
        <v>18529.569177312962</v>
      </c>
      <c r="Q22" s="8">
        <f t="shared" si="15"/>
        <v>18900.160560859222</v>
      </c>
      <c r="R22" s="8">
        <f t="shared" si="15"/>
        <v>19278.163772076405</v>
      </c>
      <c r="S22" s="8">
        <f t="shared" si="15"/>
        <v>19663.727047517932</v>
      </c>
      <c r="T22" s="8">
        <f t="shared" si="15"/>
        <v>20057.001588468291</v>
      </c>
      <c r="U22" s="8">
        <f t="shared" si="15"/>
        <v>20458.141620237657</v>
      </c>
      <c r="V22" s="8">
        <f t="shared" si="15"/>
        <v>20867.304452642409</v>
      </c>
      <c r="W22" s="8">
        <f t="shared" si="15"/>
        <v>21284.650541695257</v>
      </c>
      <c r="X22" s="8">
        <f t="shared" si="15"/>
        <v>21710.343552529161</v>
      </c>
      <c r="Y22" s="8">
        <f t="shared" si="15"/>
        <v>22144.550423579745</v>
      </c>
      <c r="Z22" s="8">
        <f t="shared" si="15"/>
        <v>22587.441432051339</v>
      </c>
      <c r="AA22" s="8">
        <f t="shared" si="15"/>
        <v>23039.190260692365</v>
      </c>
      <c r="AB22" s="8">
        <f t="shared" si="15"/>
        <v>23499.974065906212</v>
      </c>
      <c r="AC22" s="8">
        <f t="shared" si="15"/>
        <v>23969.973547224337</v>
      </c>
      <c r="AD22" s="8">
        <f t="shared" si="15"/>
        <v>24449.373018168826</v>
      </c>
      <c r="AE22" s="8">
        <f t="shared" si="15"/>
        <v>24938.360478532202</v>
      </c>
      <c r="AF22" s="8">
        <f t="shared" si="15"/>
        <v>25437.127688102846</v>
      </c>
      <c r="AG22" s="8">
        <f t="shared" si="15"/>
        <v>25945.870241864905</v>
      </c>
    </row>
    <row r="23" spans="1:33" x14ac:dyDescent="0.3">
      <c r="A23" s="6" t="str">
        <f t="shared" si="2"/>
        <v>MC</v>
      </c>
      <c r="B23" s="6" t="s">
        <v>73</v>
      </c>
      <c r="D23" s="10">
        <v>18312.934726215499</v>
      </c>
      <c r="E23" s="10">
        <v>14238.158811168518</v>
      </c>
      <c r="F23" s="10">
        <v>17221.266048226109</v>
      </c>
      <c r="G23" s="8">
        <f t="shared" ref="G23:AG23" si="16">F23*(1+$A$6)</f>
        <v>17565.69136919063</v>
      </c>
      <c r="H23" s="8">
        <f t="shared" si="16"/>
        <v>17917.005196574442</v>
      </c>
      <c r="I23" s="8">
        <f t="shared" si="16"/>
        <v>18275.345300505931</v>
      </c>
      <c r="J23" s="8">
        <f t="shared" si="16"/>
        <v>18640.852206516051</v>
      </c>
      <c r="K23" s="8">
        <f t="shared" si="16"/>
        <v>19013.669250646373</v>
      </c>
      <c r="L23" s="8">
        <f t="shared" si="16"/>
        <v>19393.942635659299</v>
      </c>
      <c r="M23" s="8">
        <f t="shared" si="16"/>
        <v>19781.821488372487</v>
      </c>
      <c r="N23" s="8">
        <f t="shared" si="16"/>
        <v>20177.457918139939</v>
      </c>
      <c r="O23" s="8">
        <f t="shared" si="16"/>
        <v>20581.007076502738</v>
      </c>
      <c r="P23" s="8">
        <f t="shared" si="16"/>
        <v>20992.627218032794</v>
      </c>
      <c r="Q23" s="8">
        <f t="shared" si="16"/>
        <v>21412.47976239345</v>
      </c>
      <c r="R23" s="8">
        <f t="shared" si="16"/>
        <v>21840.729357641321</v>
      </c>
      <c r="S23" s="8">
        <f t="shared" si="16"/>
        <v>22277.54394479415</v>
      </c>
      <c r="T23" s="8">
        <f t="shared" si="16"/>
        <v>22723.094823690033</v>
      </c>
      <c r="U23" s="8">
        <f t="shared" si="16"/>
        <v>23177.556720163833</v>
      </c>
      <c r="V23" s="8">
        <f t="shared" si="16"/>
        <v>23641.107854567112</v>
      </c>
      <c r="W23" s="8">
        <f t="shared" si="16"/>
        <v>24113.930011658453</v>
      </c>
      <c r="X23" s="8">
        <f t="shared" si="16"/>
        <v>24596.208611891623</v>
      </c>
      <c r="Y23" s="8">
        <f t="shared" si="16"/>
        <v>25088.132784129455</v>
      </c>
      <c r="Z23" s="8">
        <f t="shared" si="16"/>
        <v>25589.895439812044</v>
      </c>
      <c r="AA23" s="8">
        <f t="shared" si="16"/>
        <v>26101.693348608285</v>
      </c>
      <c r="AB23" s="8">
        <f t="shared" si="16"/>
        <v>26623.727215580453</v>
      </c>
      <c r="AC23" s="8">
        <f t="shared" si="16"/>
        <v>27156.201759892061</v>
      </c>
      <c r="AD23" s="8">
        <f t="shared" si="16"/>
        <v>27699.325795089902</v>
      </c>
      <c r="AE23" s="8">
        <f t="shared" si="16"/>
        <v>28253.3123109917</v>
      </c>
      <c r="AF23" s="8">
        <f t="shared" si="16"/>
        <v>28818.378557211534</v>
      </c>
      <c r="AG23" s="8">
        <f t="shared" si="16"/>
        <v>29394.746128355764</v>
      </c>
    </row>
    <row r="24" spans="1:33" x14ac:dyDescent="0.3">
      <c r="A24" s="6" t="str">
        <f t="shared" si="2"/>
        <v>MC</v>
      </c>
      <c r="B24" s="6" t="s">
        <v>74</v>
      </c>
      <c r="D24" s="10">
        <v>16531.434068040984</v>
      </c>
      <c r="E24" s="10">
        <v>18981.101722393363</v>
      </c>
      <c r="F24" s="10">
        <v>17244.928217419289</v>
      </c>
      <c r="G24" s="8">
        <f t="shared" ref="G24:AG24" si="17">F24*(1+$A$6)</f>
        <v>17589.826781767675</v>
      </c>
      <c r="H24" s="8">
        <f t="shared" si="17"/>
        <v>17941.623317403028</v>
      </c>
      <c r="I24" s="8">
        <f t="shared" si="17"/>
        <v>18300.455783751087</v>
      </c>
      <c r="J24" s="8">
        <f t="shared" si="17"/>
        <v>18666.464899426108</v>
      </c>
      <c r="K24" s="8">
        <f t="shared" si="17"/>
        <v>19039.794197414631</v>
      </c>
      <c r="L24" s="8">
        <f t="shared" si="17"/>
        <v>19420.590081362923</v>
      </c>
      <c r="M24" s="8">
        <f t="shared" si="17"/>
        <v>19809.001882990182</v>
      </c>
      <c r="N24" s="8">
        <f t="shared" si="17"/>
        <v>20205.181920649986</v>
      </c>
      <c r="O24" s="8">
        <f t="shared" si="17"/>
        <v>20609.285559062984</v>
      </c>
      <c r="P24" s="8">
        <f t="shared" si="17"/>
        <v>21021.471270244245</v>
      </c>
      <c r="Q24" s="8">
        <f t="shared" si="17"/>
        <v>21441.900695649128</v>
      </c>
      <c r="R24" s="8">
        <f t="shared" si="17"/>
        <v>21870.738709562112</v>
      </c>
      <c r="S24" s="8">
        <f t="shared" si="17"/>
        <v>22308.153483753355</v>
      </c>
      <c r="T24" s="8">
        <f t="shared" si="17"/>
        <v>22754.316553428424</v>
      </c>
      <c r="U24" s="8">
        <f t="shared" si="17"/>
        <v>23209.402884496991</v>
      </c>
      <c r="V24" s="8">
        <f t="shared" si="17"/>
        <v>23673.590942186929</v>
      </c>
      <c r="W24" s="8">
        <f t="shared" si="17"/>
        <v>24147.062761030669</v>
      </c>
      <c r="X24" s="8">
        <f t="shared" si="17"/>
        <v>24630.004016251281</v>
      </c>
      <c r="Y24" s="8">
        <f t="shared" si="17"/>
        <v>25122.604096576306</v>
      </c>
      <c r="Z24" s="8">
        <f t="shared" si="17"/>
        <v>25625.056178507832</v>
      </c>
      <c r="AA24" s="8">
        <f t="shared" si="17"/>
        <v>26137.557302077988</v>
      </c>
      <c r="AB24" s="8">
        <f t="shared" si="17"/>
        <v>26660.308448119547</v>
      </c>
      <c r="AC24" s="8">
        <f t="shared" si="17"/>
        <v>27193.514617081939</v>
      </c>
      <c r="AD24" s="8">
        <f t="shared" si="17"/>
        <v>27737.384909423577</v>
      </c>
      <c r="AE24" s="8">
        <f t="shared" si="17"/>
        <v>28292.132607612049</v>
      </c>
      <c r="AF24" s="8">
        <f t="shared" si="17"/>
        <v>28857.975259764291</v>
      </c>
      <c r="AG24" s="8">
        <f t="shared" si="17"/>
        <v>29435.134764959577</v>
      </c>
    </row>
    <row r="25" spans="1:33" x14ac:dyDescent="0.3">
      <c r="A25" s="6" t="str">
        <f t="shared" si="2"/>
        <v>TC</v>
      </c>
      <c r="B25" s="6" t="s">
        <v>75</v>
      </c>
      <c r="D25" s="10">
        <v>17205.305178126575</v>
      </c>
      <c r="E25" s="10">
        <v>15170.439341223653</v>
      </c>
      <c r="F25" s="10">
        <v>17402.634853296353</v>
      </c>
      <c r="G25" s="8">
        <f t="shared" ref="G25:AG25" si="18">F25*(1+$A$6)</f>
        <v>17750.68755036228</v>
      </c>
      <c r="H25" s="8">
        <f t="shared" si="18"/>
        <v>18105.701301369525</v>
      </c>
      <c r="I25" s="8">
        <f t="shared" si="18"/>
        <v>18467.815327396915</v>
      </c>
      <c r="J25" s="8">
        <f t="shared" si="18"/>
        <v>18837.171633944854</v>
      </c>
      <c r="K25" s="8">
        <f t="shared" si="18"/>
        <v>19213.915066623751</v>
      </c>
      <c r="L25" s="8">
        <f t="shared" si="18"/>
        <v>19598.193367956228</v>
      </c>
      <c r="M25" s="8">
        <f t="shared" si="18"/>
        <v>19990.157235315353</v>
      </c>
      <c r="N25" s="8">
        <f t="shared" si="18"/>
        <v>20389.960380021661</v>
      </c>
      <c r="O25" s="8">
        <f t="shared" si="18"/>
        <v>20797.759587622095</v>
      </c>
      <c r="P25" s="8">
        <f t="shared" si="18"/>
        <v>21213.714779374539</v>
      </c>
      <c r="Q25" s="8">
        <f t="shared" si="18"/>
        <v>21637.989074962032</v>
      </c>
      <c r="R25" s="8">
        <f t="shared" si="18"/>
        <v>22070.748856461272</v>
      </c>
      <c r="S25" s="8">
        <f t="shared" si="18"/>
        <v>22512.163833590497</v>
      </c>
      <c r="T25" s="8">
        <f t="shared" si="18"/>
        <v>22962.407110262309</v>
      </c>
      <c r="U25" s="8">
        <f t="shared" si="18"/>
        <v>23421.655252467557</v>
      </c>
      <c r="V25" s="8">
        <f t="shared" si="18"/>
        <v>23890.08835751691</v>
      </c>
      <c r="W25" s="8">
        <f t="shared" si="18"/>
        <v>24367.89012466725</v>
      </c>
      <c r="X25" s="8">
        <f t="shared" si="18"/>
        <v>24855.247927160595</v>
      </c>
      <c r="Y25" s="8">
        <f t="shared" si="18"/>
        <v>25352.352885703807</v>
      </c>
      <c r="Z25" s="8">
        <f t="shared" si="18"/>
        <v>25859.399943417884</v>
      </c>
      <c r="AA25" s="8">
        <f t="shared" si="18"/>
        <v>26376.587942286242</v>
      </c>
      <c r="AB25" s="8">
        <f t="shared" si="18"/>
        <v>26904.119701131967</v>
      </c>
      <c r="AC25" s="8">
        <f t="shared" si="18"/>
        <v>27442.202095154607</v>
      </c>
      <c r="AD25" s="8">
        <f t="shared" si="18"/>
        <v>27991.0461370577</v>
      </c>
      <c r="AE25" s="8">
        <f t="shared" si="18"/>
        <v>28550.867059798853</v>
      </c>
      <c r="AF25" s="8">
        <f t="shared" si="18"/>
        <v>29121.88440099483</v>
      </c>
      <c r="AG25" s="8">
        <f t="shared" si="18"/>
        <v>29704.322089014728</v>
      </c>
    </row>
    <row r="26" spans="1:33" x14ac:dyDescent="0.3">
      <c r="A26" s="6" t="str">
        <f t="shared" si="2"/>
        <v>TY</v>
      </c>
      <c r="B26" s="6" t="s">
        <v>84</v>
      </c>
      <c r="D26" s="10">
        <v>409.56599999999997</v>
      </c>
      <c r="E26" s="10">
        <v>416.113</v>
      </c>
      <c r="F26" s="10">
        <v>418.286</v>
      </c>
      <c r="G26" s="8">
        <f t="shared" ref="G26:AG26" si="19">F26*(1+$A$6)</f>
        <v>426.65172000000001</v>
      </c>
      <c r="H26" s="8">
        <f t="shared" si="19"/>
        <v>435.18475440000003</v>
      </c>
      <c r="I26" s="8">
        <f t="shared" si="19"/>
        <v>443.88844948800005</v>
      </c>
      <c r="J26" s="8">
        <f t="shared" si="19"/>
        <v>452.76621847776005</v>
      </c>
      <c r="K26" s="8">
        <f t="shared" si="19"/>
        <v>461.82154284731524</v>
      </c>
      <c r="L26" s="8">
        <f t="shared" si="19"/>
        <v>471.05797370426154</v>
      </c>
      <c r="M26" s="8">
        <f t="shared" si="19"/>
        <v>480.47913317834679</v>
      </c>
      <c r="N26" s="8">
        <f t="shared" si="19"/>
        <v>490.08871584191371</v>
      </c>
      <c r="O26" s="8">
        <f t="shared" si="19"/>
        <v>499.89049015875202</v>
      </c>
      <c r="P26" s="8">
        <f t="shared" si="19"/>
        <v>509.88829996192709</v>
      </c>
      <c r="Q26" s="8">
        <f t="shared" si="19"/>
        <v>520.08606596116567</v>
      </c>
      <c r="R26" s="8">
        <f t="shared" si="19"/>
        <v>530.48778728038894</v>
      </c>
      <c r="S26" s="8">
        <f t="shared" si="19"/>
        <v>541.09754302599674</v>
      </c>
      <c r="T26" s="8">
        <f t="shared" si="19"/>
        <v>551.91949388651665</v>
      </c>
      <c r="U26" s="8">
        <f t="shared" si="19"/>
        <v>562.95788376424696</v>
      </c>
      <c r="V26" s="8">
        <f t="shared" si="19"/>
        <v>574.21704143953195</v>
      </c>
      <c r="W26" s="8">
        <f t="shared" si="19"/>
        <v>585.70138226832262</v>
      </c>
      <c r="X26" s="8">
        <f t="shared" si="19"/>
        <v>597.41540991368913</v>
      </c>
      <c r="Y26" s="8">
        <f t="shared" si="19"/>
        <v>609.36371811196295</v>
      </c>
      <c r="Z26" s="8">
        <f t="shared" si="19"/>
        <v>621.55099247420219</v>
      </c>
      <c r="AA26" s="8">
        <f t="shared" si="19"/>
        <v>633.98201232368626</v>
      </c>
      <c r="AB26" s="8">
        <f t="shared" si="19"/>
        <v>646.66165257015996</v>
      </c>
      <c r="AC26" s="8">
        <f t="shared" si="19"/>
        <v>659.59488562156321</v>
      </c>
      <c r="AD26" s="8">
        <f t="shared" si="19"/>
        <v>672.78678333399444</v>
      </c>
      <c r="AE26" s="8">
        <f t="shared" si="19"/>
        <v>686.24251900067429</v>
      </c>
      <c r="AF26" s="8">
        <f t="shared" si="19"/>
        <v>699.96736938068784</v>
      </c>
      <c r="AG26" s="8">
        <f t="shared" si="19"/>
        <v>713.96671676830158</v>
      </c>
    </row>
    <row r="27" spans="1:33" x14ac:dyDescent="0.3">
      <c r="A27" s="6" t="str">
        <f t="shared" si="2"/>
        <v/>
      </c>
    </row>
    <row r="28" spans="1:33" x14ac:dyDescent="0.3">
      <c r="A28" s="6" t="str">
        <f t="shared" si="2"/>
        <v/>
      </c>
    </row>
  </sheetData>
  <pageMargins left="0.5" right="0.5" top="1" bottom="1" header="0.3" footer="0.5"/>
  <pageSetup scale="63" fitToWidth="2" orientation="landscape" r:id="rId1"/>
  <headerFooter>
    <oddFooter>&amp;RAttachment to Response to Question No. 11
Page &amp;P of &amp;N
Schram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K57"/>
  <sheetViews>
    <sheetView workbookViewId="0">
      <pane xSplit="6" ySplit="3" topLeftCell="G4" activePane="bottomRight" state="frozen"/>
      <selection pane="topRight" activeCell="F1" sqref="F1"/>
      <selection pane="bottomLeft" activeCell="A4" sqref="A4"/>
      <selection pane="bottomRight" activeCell="G4" sqref="G4"/>
    </sheetView>
  </sheetViews>
  <sheetFormatPr defaultColWidth="8.88671875" defaultRowHeight="14.4" x14ac:dyDescent="0.3"/>
  <cols>
    <col min="1" max="1" width="8.88671875" style="12"/>
    <col min="2" max="2" width="7.5546875" style="12" customWidth="1"/>
    <col min="3" max="3" width="7.88671875" style="12" customWidth="1"/>
    <col min="4" max="4" width="7.33203125" style="12" customWidth="1"/>
    <col min="5" max="5" width="13.5546875" style="12" bestFit="1" customWidth="1"/>
    <col min="6" max="6" width="10" style="12" bestFit="1" customWidth="1"/>
    <col min="7" max="7" width="3.33203125" style="12" customWidth="1"/>
    <col min="8" max="8" width="6.44140625" style="12" bestFit="1" customWidth="1"/>
    <col min="9" max="10" width="7.44140625" style="12" bestFit="1" customWidth="1"/>
    <col min="11" max="37" width="9.88671875" style="12" bestFit="1" customWidth="1"/>
    <col min="38" max="16384" width="8.88671875" style="12"/>
  </cols>
  <sheetData>
    <row r="1" spans="1:37" x14ac:dyDescent="0.3">
      <c r="C1" s="33" t="s">
        <v>62</v>
      </c>
      <c r="D1" s="34">
        <v>0.02</v>
      </c>
      <c r="E1" s="33" t="s">
        <v>63</v>
      </c>
      <c r="F1" s="35">
        <v>2010</v>
      </c>
    </row>
    <row r="2" spans="1:37" x14ac:dyDescent="0.3">
      <c r="F2" s="35" t="s">
        <v>51</v>
      </c>
    </row>
    <row r="3" spans="1:37" x14ac:dyDescent="0.3">
      <c r="C3" s="36" t="s">
        <v>52</v>
      </c>
      <c r="D3" s="36" t="s">
        <v>53</v>
      </c>
      <c r="E3" s="37" t="s">
        <v>54</v>
      </c>
      <c r="F3" s="38" t="s">
        <v>55</v>
      </c>
      <c r="H3" s="37">
        <v>2011</v>
      </c>
      <c r="I3" s="37">
        <f>H3+1</f>
        <v>2012</v>
      </c>
      <c r="J3" s="37">
        <f t="shared" ref="J3:AK3" si="0">I3+1</f>
        <v>2013</v>
      </c>
      <c r="K3" s="37">
        <f t="shared" si="0"/>
        <v>2014</v>
      </c>
      <c r="L3" s="37">
        <f t="shared" si="0"/>
        <v>2015</v>
      </c>
      <c r="M3" s="37">
        <f t="shared" si="0"/>
        <v>2016</v>
      </c>
      <c r="N3" s="37">
        <f t="shared" si="0"/>
        <v>2017</v>
      </c>
      <c r="O3" s="37">
        <f t="shared" si="0"/>
        <v>2018</v>
      </c>
      <c r="P3" s="37">
        <f t="shared" si="0"/>
        <v>2019</v>
      </c>
      <c r="Q3" s="37">
        <f t="shared" si="0"/>
        <v>2020</v>
      </c>
      <c r="R3" s="37">
        <f t="shared" si="0"/>
        <v>2021</v>
      </c>
      <c r="S3" s="37">
        <f t="shared" si="0"/>
        <v>2022</v>
      </c>
      <c r="T3" s="37">
        <f t="shared" si="0"/>
        <v>2023</v>
      </c>
      <c r="U3" s="37">
        <f t="shared" si="0"/>
        <v>2024</v>
      </c>
      <c r="V3" s="37">
        <f t="shared" si="0"/>
        <v>2025</v>
      </c>
      <c r="W3" s="37">
        <f t="shared" si="0"/>
        <v>2026</v>
      </c>
      <c r="X3" s="37">
        <f t="shared" si="0"/>
        <v>2027</v>
      </c>
      <c r="Y3" s="37">
        <f t="shared" si="0"/>
        <v>2028</v>
      </c>
      <c r="Z3" s="37">
        <f t="shared" si="0"/>
        <v>2029</v>
      </c>
      <c r="AA3" s="37">
        <f t="shared" si="0"/>
        <v>2030</v>
      </c>
      <c r="AB3" s="37">
        <f t="shared" si="0"/>
        <v>2031</v>
      </c>
      <c r="AC3" s="37">
        <f t="shared" si="0"/>
        <v>2032</v>
      </c>
      <c r="AD3" s="37">
        <f t="shared" si="0"/>
        <v>2033</v>
      </c>
      <c r="AE3" s="37">
        <f t="shared" si="0"/>
        <v>2034</v>
      </c>
      <c r="AF3" s="37">
        <f t="shared" si="0"/>
        <v>2035</v>
      </c>
      <c r="AG3" s="37">
        <f t="shared" si="0"/>
        <v>2036</v>
      </c>
      <c r="AH3" s="37">
        <f t="shared" si="0"/>
        <v>2037</v>
      </c>
      <c r="AI3" s="37">
        <f t="shared" si="0"/>
        <v>2038</v>
      </c>
      <c r="AJ3" s="37">
        <f t="shared" si="0"/>
        <v>2039</v>
      </c>
      <c r="AK3" s="37">
        <f t="shared" si="0"/>
        <v>2040</v>
      </c>
    </row>
    <row r="4" spans="1:37" x14ac:dyDescent="0.3">
      <c r="A4" s="12" t="str">
        <f>LEFT(B4,2)</f>
        <v>BR</v>
      </c>
      <c r="B4" s="12" t="s">
        <v>64</v>
      </c>
      <c r="C4" s="12">
        <v>5</v>
      </c>
      <c r="D4" s="12">
        <v>2014</v>
      </c>
      <c r="E4" s="12" t="s">
        <v>107</v>
      </c>
      <c r="F4" s="11"/>
      <c r="H4" s="11">
        <v>0</v>
      </c>
      <c r="I4" s="11">
        <v>0</v>
      </c>
      <c r="J4" s="11">
        <v>0</v>
      </c>
      <c r="K4" s="11">
        <v>598882.12271999987</v>
      </c>
      <c r="L4" s="11">
        <v>610859.76517439983</v>
      </c>
      <c r="M4" s="11">
        <v>623076.960477888</v>
      </c>
      <c r="N4" s="11">
        <v>635538.4996874457</v>
      </c>
      <c r="O4" s="11">
        <v>648249.26968119445</v>
      </c>
      <c r="P4" s="11">
        <v>661214.25507481839</v>
      </c>
      <c r="Q4" s="11">
        <v>674438.54017631477</v>
      </c>
      <c r="R4" s="11">
        <v>687927.31097984104</v>
      </c>
      <c r="S4" s="11">
        <f>R4*(1+$D$1)</f>
        <v>701685.85719943792</v>
      </c>
      <c r="T4" s="11">
        <f t="shared" ref="T4:AK18" si="1">S4*(1+$D$1)</f>
        <v>715719.57434342674</v>
      </c>
      <c r="U4" s="11">
        <f t="shared" si="1"/>
        <v>730033.96583029523</v>
      </c>
      <c r="V4" s="11">
        <f t="shared" si="1"/>
        <v>744634.64514690114</v>
      </c>
      <c r="W4" s="11">
        <f t="shared" si="1"/>
        <v>759527.33804983913</v>
      </c>
      <c r="X4" s="11">
        <f t="shared" si="1"/>
        <v>774717.88481083594</v>
      </c>
      <c r="Y4" s="11">
        <f t="shared" si="1"/>
        <v>790212.24250705272</v>
      </c>
      <c r="Z4" s="11">
        <f t="shared" si="1"/>
        <v>806016.48735719384</v>
      </c>
      <c r="AA4" s="11">
        <f t="shared" si="1"/>
        <v>822136.81710433774</v>
      </c>
      <c r="AB4" s="11">
        <f t="shared" si="1"/>
        <v>838579.55344642454</v>
      </c>
      <c r="AC4" s="11">
        <f t="shared" si="1"/>
        <v>855351.14451535302</v>
      </c>
      <c r="AD4" s="11">
        <f t="shared" si="1"/>
        <v>872458.16740566015</v>
      </c>
      <c r="AE4" s="11">
        <f t="shared" si="1"/>
        <v>889907.33075377333</v>
      </c>
      <c r="AF4" s="11">
        <f t="shared" si="1"/>
        <v>907705.47736884886</v>
      </c>
      <c r="AG4" s="11">
        <f t="shared" si="1"/>
        <v>925859.58691622585</v>
      </c>
      <c r="AH4" s="11">
        <f t="shared" si="1"/>
        <v>944376.77865455044</v>
      </c>
      <c r="AI4" s="11">
        <f t="shared" si="1"/>
        <v>963264.31422764144</v>
      </c>
      <c r="AJ4" s="11">
        <f t="shared" si="1"/>
        <v>982529.60051219433</v>
      </c>
      <c r="AK4" s="11">
        <f t="shared" si="1"/>
        <v>1002180.1925224382</v>
      </c>
    </row>
    <row r="5" spans="1:37" x14ac:dyDescent="0.3">
      <c r="A5" s="12" t="str">
        <f t="shared" ref="A5:A55" si="2">LEFT(B5,2)</f>
        <v>BR</v>
      </c>
      <c r="B5" s="12" t="str">
        <f>B4</f>
        <v>BR1</v>
      </c>
      <c r="C5" s="12">
        <v>5</v>
      </c>
      <c r="D5" s="12">
        <v>2014</v>
      </c>
      <c r="E5" s="12" t="s">
        <v>58</v>
      </c>
      <c r="F5" s="11"/>
      <c r="H5" s="11">
        <v>0</v>
      </c>
      <c r="I5" s="11">
        <v>0</v>
      </c>
      <c r="J5" s="11">
        <v>0</v>
      </c>
      <c r="K5" s="11">
        <v>78539.999999999985</v>
      </c>
      <c r="L5" s="11">
        <v>137332.79999999999</v>
      </c>
      <c r="M5" s="11">
        <v>140079.45600000001</v>
      </c>
      <c r="N5" s="11">
        <v>142881.04512000002</v>
      </c>
      <c r="O5" s="11">
        <v>145738.66602239996</v>
      </c>
      <c r="P5" s="11">
        <v>148653.43934284797</v>
      </c>
      <c r="Q5" s="11">
        <v>151626.50812970495</v>
      </c>
      <c r="R5" s="11">
        <v>154659.03829229905</v>
      </c>
      <c r="S5" s="11">
        <f t="shared" ref="S5:AH34" si="3">R5*(1+$D$1)</f>
        <v>157752.21905814504</v>
      </c>
      <c r="T5" s="11">
        <f t="shared" si="3"/>
        <v>160907.26343930795</v>
      </c>
      <c r="U5" s="11">
        <f t="shared" si="3"/>
        <v>164125.40870809412</v>
      </c>
      <c r="V5" s="11">
        <f t="shared" si="3"/>
        <v>167407.91688225602</v>
      </c>
      <c r="W5" s="11">
        <f t="shared" si="3"/>
        <v>170756.07521990113</v>
      </c>
      <c r="X5" s="11">
        <f t="shared" si="3"/>
        <v>174171.19672429917</v>
      </c>
      <c r="Y5" s="11">
        <f t="shared" si="3"/>
        <v>177654.62065878516</v>
      </c>
      <c r="Z5" s="11">
        <f t="shared" si="3"/>
        <v>181207.71307196087</v>
      </c>
      <c r="AA5" s="11">
        <f t="shared" si="3"/>
        <v>184831.86733340009</v>
      </c>
      <c r="AB5" s="11">
        <f t="shared" si="3"/>
        <v>188528.50468006809</v>
      </c>
      <c r="AC5" s="11">
        <f t="shared" si="3"/>
        <v>192299.07477366945</v>
      </c>
      <c r="AD5" s="11">
        <f t="shared" si="3"/>
        <v>196145.05626914283</v>
      </c>
      <c r="AE5" s="11">
        <f t="shared" si="3"/>
        <v>200067.9573945257</v>
      </c>
      <c r="AF5" s="11">
        <f t="shared" si="3"/>
        <v>204069.31654241623</v>
      </c>
      <c r="AG5" s="11">
        <f t="shared" si="3"/>
        <v>208150.70287326456</v>
      </c>
      <c r="AH5" s="11">
        <f t="shared" si="3"/>
        <v>212313.71693072986</v>
      </c>
      <c r="AI5" s="11">
        <f t="shared" si="1"/>
        <v>216559.99126934446</v>
      </c>
      <c r="AJ5" s="11">
        <f t="shared" si="1"/>
        <v>220891.19109473136</v>
      </c>
      <c r="AK5" s="11">
        <f t="shared" si="1"/>
        <v>225309.01491662598</v>
      </c>
    </row>
    <row r="6" spans="1:37" x14ac:dyDescent="0.3">
      <c r="A6" s="12" t="str">
        <f t="shared" si="2"/>
        <v>BR</v>
      </c>
      <c r="B6" s="12" t="s">
        <v>65</v>
      </c>
      <c r="C6" s="12">
        <v>4</v>
      </c>
      <c r="D6" s="12">
        <v>2014</v>
      </c>
      <c r="E6" s="12" t="s">
        <v>107</v>
      </c>
      <c r="F6" s="11"/>
      <c r="H6" s="11">
        <v>0</v>
      </c>
      <c r="I6" s="11">
        <v>0</v>
      </c>
      <c r="J6" s="11">
        <v>0</v>
      </c>
      <c r="K6" s="11">
        <v>714167.51500799984</v>
      </c>
      <c r="L6" s="11">
        <v>728450.86530815996</v>
      </c>
      <c r="M6" s="11">
        <v>743019.88261432329</v>
      </c>
      <c r="N6" s="11">
        <v>757880.28026660974</v>
      </c>
      <c r="O6" s="11">
        <v>773037.88587194169</v>
      </c>
      <c r="P6" s="11">
        <v>788498.64358938066</v>
      </c>
      <c r="Q6" s="11">
        <v>804268.61646116828</v>
      </c>
      <c r="R6" s="11">
        <v>820353.98879039171</v>
      </c>
      <c r="S6" s="11">
        <f t="shared" si="3"/>
        <v>836761.06856619951</v>
      </c>
      <c r="T6" s="11">
        <f t="shared" si="1"/>
        <v>853496.28993752354</v>
      </c>
      <c r="U6" s="11">
        <f t="shared" si="1"/>
        <v>870566.21573627403</v>
      </c>
      <c r="V6" s="11">
        <f t="shared" si="1"/>
        <v>887977.54005099949</v>
      </c>
      <c r="W6" s="11">
        <f t="shared" si="1"/>
        <v>905737.09085201949</v>
      </c>
      <c r="X6" s="11">
        <f t="shared" si="1"/>
        <v>923851.83266905986</v>
      </c>
      <c r="Y6" s="11">
        <f t="shared" si="1"/>
        <v>942328.86932244105</v>
      </c>
      <c r="Z6" s="11">
        <f t="shared" si="1"/>
        <v>961175.44670888991</v>
      </c>
      <c r="AA6" s="11">
        <f t="shared" si="1"/>
        <v>980398.95564306772</v>
      </c>
      <c r="AB6" s="11">
        <f t="shared" si="1"/>
        <v>1000006.934755929</v>
      </c>
      <c r="AC6" s="11">
        <f t="shared" si="1"/>
        <v>1020007.0734510476</v>
      </c>
      <c r="AD6" s="11">
        <f t="shared" si="1"/>
        <v>1040407.2149200686</v>
      </c>
      <c r="AE6" s="11">
        <f t="shared" si="1"/>
        <v>1061215.3592184701</v>
      </c>
      <c r="AF6" s="11">
        <f t="shared" si="1"/>
        <v>1082439.6664028396</v>
      </c>
      <c r="AG6" s="11">
        <f t="shared" si="1"/>
        <v>1104088.4597308964</v>
      </c>
      <c r="AH6" s="11">
        <f t="shared" si="1"/>
        <v>1126170.2289255143</v>
      </c>
      <c r="AI6" s="11">
        <f t="shared" si="1"/>
        <v>1148693.6335040245</v>
      </c>
      <c r="AJ6" s="11">
        <f t="shared" si="1"/>
        <v>1171667.506174105</v>
      </c>
      <c r="AK6" s="11">
        <f t="shared" si="1"/>
        <v>1195100.856297587</v>
      </c>
    </row>
    <row r="7" spans="1:37" x14ac:dyDescent="0.3">
      <c r="A7" s="12" t="str">
        <f t="shared" si="2"/>
        <v>BR</v>
      </c>
      <c r="B7" s="12" t="str">
        <f>B6</f>
        <v>BR2</v>
      </c>
      <c r="C7" s="12">
        <v>4</v>
      </c>
      <c r="D7" s="12">
        <v>2014</v>
      </c>
      <c r="E7" s="12" t="s">
        <v>58</v>
      </c>
      <c r="F7" s="11"/>
      <c r="H7" s="11">
        <v>0</v>
      </c>
      <c r="I7" s="11">
        <v>0</v>
      </c>
      <c r="J7" s="11">
        <v>0</v>
      </c>
      <c r="K7" s="11">
        <v>134640</v>
      </c>
      <c r="L7" s="11">
        <v>137332.79999999999</v>
      </c>
      <c r="M7" s="11">
        <v>140079.45600000001</v>
      </c>
      <c r="N7" s="11">
        <v>142881.04512000002</v>
      </c>
      <c r="O7" s="11">
        <v>145738.66602239996</v>
      </c>
      <c r="P7" s="11">
        <v>148653.43934284797</v>
      </c>
      <c r="Q7" s="11">
        <v>151626.50812970495</v>
      </c>
      <c r="R7" s="11">
        <v>154659.03829229905</v>
      </c>
      <c r="S7" s="11">
        <f t="shared" si="3"/>
        <v>157752.21905814504</v>
      </c>
      <c r="T7" s="11">
        <f t="shared" si="1"/>
        <v>160907.26343930795</v>
      </c>
      <c r="U7" s="11">
        <f t="shared" si="1"/>
        <v>164125.40870809412</v>
      </c>
      <c r="V7" s="11">
        <f t="shared" si="1"/>
        <v>167407.91688225602</v>
      </c>
      <c r="W7" s="11">
        <f t="shared" si="1"/>
        <v>170756.07521990113</v>
      </c>
      <c r="X7" s="11">
        <f t="shared" si="1"/>
        <v>174171.19672429917</v>
      </c>
      <c r="Y7" s="11">
        <f t="shared" si="1"/>
        <v>177654.62065878516</v>
      </c>
      <c r="Z7" s="11">
        <f t="shared" si="1"/>
        <v>181207.71307196087</v>
      </c>
      <c r="AA7" s="11">
        <f t="shared" si="1"/>
        <v>184831.86733340009</v>
      </c>
      <c r="AB7" s="11">
        <f t="shared" si="1"/>
        <v>188528.50468006809</v>
      </c>
      <c r="AC7" s="11">
        <f t="shared" si="1"/>
        <v>192299.07477366945</v>
      </c>
      <c r="AD7" s="11">
        <f t="shared" si="1"/>
        <v>196145.05626914283</v>
      </c>
      <c r="AE7" s="11">
        <f t="shared" si="1"/>
        <v>200067.9573945257</v>
      </c>
      <c r="AF7" s="11">
        <f t="shared" si="1"/>
        <v>204069.31654241623</v>
      </c>
      <c r="AG7" s="11">
        <f t="shared" si="1"/>
        <v>208150.70287326456</v>
      </c>
      <c r="AH7" s="11">
        <f t="shared" si="1"/>
        <v>212313.71693072986</v>
      </c>
      <c r="AI7" s="11">
        <f t="shared" si="1"/>
        <v>216559.99126934446</v>
      </c>
      <c r="AJ7" s="11">
        <f t="shared" si="1"/>
        <v>220891.19109473136</v>
      </c>
      <c r="AK7" s="11">
        <f t="shared" si="1"/>
        <v>225309.01491662598</v>
      </c>
    </row>
    <row r="8" spans="1:37" x14ac:dyDescent="0.3">
      <c r="A8" s="12" t="str">
        <f t="shared" si="2"/>
        <v>BR</v>
      </c>
      <c r="B8" s="12" t="s">
        <v>66</v>
      </c>
      <c r="C8" s="12">
        <v>5</v>
      </c>
      <c r="D8" s="12">
        <v>2015</v>
      </c>
      <c r="E8" s="12" t="s">
        <v>107</v>
      </c>
      <c r="F8" s="11"/>
      <c r="H8" s="11">
        <v>0</v>
      </c>
      <c r="I8" s="11">
        <v>0</v>
      </c>
      <c r="J8" s="11">
        <v>0</v>
      </c>
      <c r="K8" s="11">
        <v>0</v>
      </c>
      <c r="L8" s="11">
        <v>1067559.5421215999</v>
      </c>
      <c r="M8" s="11">
        <v>1088910.7329640319</v>
      </c>
      <c r="N8" s="11">
        <v>1110688.9476233127</v>
      </c>
      <c r="O8" s="11">
        <v>1132902.7265757786</v>
      </c>
      <c r="P8" s="11">
        <v>1155560.7811072944</v>
      </c>
      <c r="Q8" s="11">
        <v>1178671.9967294403</v>
      </c>
      <c r="R8" s="11">
        <v>1202245.436664029</v>
      </c>
      <c r="S8" s="11">
        <f t="shared" si="3"/>
        <v>1226290.3453973096</v>
      </c>
      <c r="T8" s="11">
        <f t="shared" si="1"/>
        <v>1250816.1523052559</v>
      </c>
      <c r="U8" s="11">
        <f t="shared" si="1"/>
        <v>1275832.4753513611</v>
      </c>
      <c r="V8" s="11">
        <f t="shared" si="1"/>
        <v>1301349.1248583884</v>
      </c>
      <c r="W8" s="11">
        <f t="shared" si="1"/>
        <v>1327376.1073555562</v>
      </c>
      <c r="X8" s="11">
        <f t="shared" si="1"/>
        <v>1353923.6295026673</v>
      </c>
      <c r="Y8" s="11">
        <f t="shared" si="1"/>
        <v>1381002.1020927208</v>
      </c>
      <c r="Z8" s="11">
        <f t="shared" si="1"/>
        <v>1408622.1441345753</v>
      </c>
      <c r="AA8" s="11">
        <f t="shared" si="1"/>
        <v>1436794.5870172668</v>
      </c>
      <c r="AB8" s="11">
        <f t="shared" si="1"/>
        <v>1465530.4787576122</v>
      </c>
      <c r="AC8" s="11">
        <f t="shared" si="1"/>
        <v>1494841.0883327643</v>
      </c>
      <c r="AD8" s="11">
        <f t="shared" si="1"/>
        <v>1524737.9100994198</v>
      </c>
      <c r="AE8" s="11">
        <f t="shared" si="1"/>
        <v>1555232.6683014082</v>
      </c>
      <c r="AF8" s="11">
        <f t="shared" si="1"/>
        <v>1586337.3216674363</v>
      </c>
      <c r="AG8" s="11">
        <f t="shared" si="1"/>
        <v>1618064.0681007851</v>
      </c>
      <c r="AH8" s="11">
        <f t="shared" si="1"/>
        <v>1650425.3494628009</v>
      </c>
      <c r="AI8" s="11">
        <f t="shared" si="1"/>
        <v>1683433.8564520569</v>
      </c>
      <c r="AJ8" s="11">
        <f t="shared" si="1"/>
        <v>1717102.5335810981</v>
      </c>
      <c r="AK8" s="11">
        <f t="shared" si="1"/>
        <v>1751444.58425272</v>
      </c>
    </row>
    <row r="9" spans="1:37" x14ac:dyDescent="0.3">
      <c r="A9" s="12" t="str">
        <f t="shared" si="2"/>
        <v>GH</v>
      </c>
      <c r="B9" s="12" t="s">
        <v>67</v>
      </c>
      <c r="C9" s="12">
        <v>5</v>
      </c>
      <c r="D9" s="12">
        <v>2014</v>
      </c>
      <c r="E9" s="12" t="s">
        <v>107</v>
      </c>
      <c r="F9" s="11"/>
      <c r="H9" s="11">
        <v>0</v>
      </c>
      <c r="I9" s="11">
        <v>0</v>
      </c>
      <c r="J9" s="11">
        <v>0</v>
      </c>
      <c r="K9" s="11">
        <v>1293081.9480000001</v>
      </c>
      <c r="L9" s="11">
        <v>1318943.58696</v>
      </c>
      <c r="M9" s="11">
        <v>1345322.4586992001</v>
      </c>
      <c r="N9" s="11">
        <v>1372228.9078731842</v>
      </c>
      <c r="O9" s="11">
        <v>1399673.4860306473</v>
      </c>
      <c r="P9" s="11">
        <v>1427666.9557512605</v>
      </c>
      <c r="Q9" s="11">
        <v>1456220.2948662858</v>
      </c>
      <c r="R9" s="11">
        <v>1485344.7007636116</v>
      </c>
      <c r="S9" s="11">
        <f t="shared" si="3"/>
        <v>1515051.5947788837</v>
      </c>
      <c r="T9" s="11">
        <f t="shared" si="1"/>
        <v>1545352.6266744614</v>
      </c>
      <c r="U9" s="11">
        <f t="shared" si="1"/>
        <v>1576259.6792079506</v>
      </c>
      <c r="V9" s="11">
        <f t="shared" si="1"/>
        <v>1607784.8727921096</v>
      </c>
      <c r="W9" s="11">
        <f t="shared" si="1"/>
        <v>1639940.5702479519</v>
      </c>
      <c r="X9" s="11">
        <f t="shared" si="1"/>
        <v>1672739.381652911</v>
      </c>
      <c r="Y9" s="11">
        <f t="shared" si="1"/>
        <v>1706194.1692859691</v>
      </c>
      <c r="Z9" s="11">
        <f t="shared" si="1"/>
        <v>1740318.0526716886</v>
      </c>
      <c r="AA9" s="11">
        <f t="shared" si="1"/>
        <v>1775124.4137251223</v>
      </c>
      <c r="AB9" s="11">
        <f t="shared" si="1"/>
        <v>1810626.9019996249</v>
      </c>
      <c r="AC9" s="11">
        <f t="shared" si="1"/>
        <v>1846839.4400396175</v>
      </c>
      <c r="AD9" s="11">
        <f t="shared" si="1"/>
        <v>1883776.2288404098</v>
      </c>
      <c r="AE9" s="11">
        <f t="shared" si="1"/>
        <v>1921451.7534172181</v>
      </c>
      <c r="AF9" s="11">
        <f t="shared" si="1"/>
        <v>1959880.7884855624</v>
      </c>
      <c r="AG9" s="11">
        <f t="shared" si="1"/>
        <v>1999078.4042552738</v>
      </c>
      <c r="AH9" s="11">
        <f t="shared" si="1"/>
        <v>2039059.9723403794</v>
      </c>
      <c r="AI9" s="11">
        <f t="shared" si="1"/>
        <v>2079841.171787187</v>
      </c>
      <c r="AJ9" s="11">
        <f t="shared" si="1"/>
        <v>2121437.9952229308</v>
      </c>
      <c r="AK9" s="11">
        <f t="shared" si="1"/>
        <v>2163866.7551273894</v>
      </c>
    </row>
    <row r="10" spans="1:37" x14ac:dyDescent="0.3">
      <c r="A10" s="12" t="str">
        <f t="shared" si="2"/>
        <v>GH</v>
      </c>
      <c r="B10" s="12" t="str">
        <f>B9</f>
        <v>GH1</v>
      </c>
      <c r="C10" s="12">
        <v>5</v>
      </c>
      <c r="D10" s="12">
        <v>2014</v>
      </c>
      <c r="E10" s="12" t="s">
        <v>108</v>
      </c>
      <c r="F10" s="11"/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f t="shared" si="3"/>
        <v>0</v>
      </c>
      <c r="T10" s="11">
        <f t="shared" si="1"/>
        <v>0</v>
      </c>
      <c r="U10" s="11">
        <f t="shared" si="1"/>
        <v>0</v>
      </c>
      <c r="V10" s="11">
        <f t="shared" si="1"/>
        <v>0</v>
      </c>
      <c r="W10" s="11">
        <f t="shared" si="1"/>
        <v>0</v>
      </c>
      <c r="X10" s="11">
        <f t="shared" si="1"/>
        <v>0</v>
      </c>
      <c r="Y10" s="11">
        <f t="shared" si="1"/>
        <v>0</v>
      </c>
      <c r="Z10" s="11">
        <f t="shared" si="1"/>
        <v>0</v>
      </c>
      <c r="AA10" s="11">
        <f t="shared" si="1"/>
        <v>0</v>
      </c>
      <c r="AB10" s="11">
        <f t="shared" si="1"/>
        <v>0</v>
      </c>
      <c r="AC10" s="11">
        <f t="shared" si="1"/>
        <v>0</v>
      </c>
      <c r="AD10" s="11">
        <f t="shared" si="1"/>
        <v>0</v>
      </c>
      <c r="AE10" s="11">
        <f t="shared" si="1"/>
        <v>0</v>
      </c>
      <c r="AF10" s="11">
        <f t="shared" si="1"/>
        <v>0</v>
      </c>
      <c r="AG10" s="11">
        <f t="shared" si="1"/>
        <v>0</v>
      </c>
      <c r="AH10" s="11">
        <f t="shared" si="1"/>
        <v>0</v>
      </c>
      <c r="AI10" s="11">
        <f t="shared" si="1"/>
        <v>0</v>
      </c>
      <c r="AJ10" s="11">
        <f t="shared" si="1"/>
        <v>0</v>
      </c>
      <c r="AK10" s="11">
        <f t="shared" si="1"/>
        <v>0</v>
      </c>
    </row>
    <row r="11" spans="1:37" x14ac:dyDescent="0.3">
      <c r="A11" s="12" t="str">
        <f t="shared" si="2"/>
        <v>GH</v>
      </c>
      <c r="B11" s="12" t="str">
        <f>B10</f>
        <v>GH1</v>
      </c>
      <c r="C11" s="12">
        <v>2</v>
      </c>
      <c r="D11" s="12">
        <v>2013</v>
      </c>
      <c r="E11" s="12" t="s">
        <v>58</v>
      </c>
      <c r="F11" s="11"/>
      <c r="H11" s="11">
        <v>0</v>
      </c>
      <c r="I11" s="11">
        <v>0</v>
      </c>
      <c r="J11" s="11">
        <v>0</v>
      </c>
      <c r="K11" s="11">
        <v>4898.5857467962505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f t="shared" si="3"/>
        <v>0</v>
      </c>
      <c r="T11" s="11">
        <f t="shared" si="1"/>
        <v>0</v>
      </c>
      <c r="U11" s="11">
        <f t="shared" si="1"/>
        <v>0</v>
      </c>
      <c r="V11" s="11">
        <f t="shared" si="1"/>
        <v>0</v>
      </c>
      <c r="W11" s="11">
        <f t="shared" si="1"/>
        <v>0</v>
      </c>
      <c r="X11" s="11">
        <f t="shared" si="1"/>
        <v>0</v>
      </c>
      <c r="Y11" s="11">
        <f t="shared" si="1"/>
        <v>0</v>
      </c>
      <c r="Z11" s="11">
        <f t="shared" si="1"/>
        <v>0</v>
      </c>
      <c r="AA11" s="11">
        <f t="shared" si="1"/>
        <v>0</v>
      </c>
      <c r="AB11" s="11">
        <f t="shared" si="1"/>
        <v>0</v>
      </c>
      <c r="AC11" s="11">
        <f t="shared" si="1"/>
        <v>0</v>
      </c>
      <c r="AD11" s="11">
        <f t="shared" si="1"/>
        <v>0</v>
      </c>
      <c r="AE11" s="11">
        <f t="shared" si="1"/>
        <v>0</v>
      </c>
      <c r="AF11" s="11">
        <f t="shared" si="1"/>
        <v>0</v>
      </c>
      <c r="AG11" s="11">
        <f t="shared" si="1"/>
        <v>0</v>
      </c>
      <c r="AH11" s="11">
        <f t="shared" si="1"/>
        <v>0</v>
      </c>
      <c r="AI11" s="11">
        <f t="shared" si="1"/>
        <v>0</v>
      </c>
      <c r="AJ11" s="11">
        <f t="shared" si="1"/>
        <v>0</v>
      </c>
      <c r="AK11" s="11">
        <f t="shared" si="1"/>
        <v>0</v>
      </c>
    </row>
    <row r="12" spans="1:37" x14ac:dyDescent="0.3">
      <c r="A12" s="12" t="str">
        <f t="shared" si="2"/>
        <v>GH</v>
      </c>
      <c r="B12" s="12" t="s">
        <v>68</v>
      </c>
      <c r="C12" s="12">
        <v>11</v>
      </c>
      <c r="D12" s="12">
        <v>2014</v>
      </c>
      <c r="E12" s="12" t="s">
        <v>107</v>
      </c>
      <c r="F12" s="11"/>
      <c r="H12" s="11">
        <v>0</v>
      </c>
      <c r="I12" s="11">
        <v>0</v>
      </c>
      <c r="J12" s="11">
        <v>0</v>
      </c>
      <c r="K12" s="11">
        <v>777600.16200000001</v>
      </c>
      <c r="L12" s="11">
        <v>1586304.3304799998</v>
      </c>
      <c r="M12" s="11">
        <v>1618030.4170895999</v>
      </c>
      <c r="N12" s="11">
        <v>1650391.025431392</v>
      </c>
      <c r="O12" s="11">
        <v>1683398.8459400195</v>
      </c>
      <c r="P12" s="11">
        <v>1717066.8228588202</v>
      </c>
      <c r="Q12" s="11">
        <v>1751408.1593159966</v>
      </c>
      <c r="R12" s="11">
        <v>1786436.3225023164</v>
      </c>
      <c r="S12" s="11">
        <f t="shared" si="3"/>
        <v>1822165.0489523627</v>
      </c>
      <c r="T12" s="11">
        <f t="shared" si="1"/>
        <v>1858608.34993141</v>
      </c>
      <c r="U12" s="11">
        <f t="shared" si="1"/>
        <v>1895780.5169300383</v>
      </c>
      <c r="V12" s="11">
        <f t="shared" si="1"/>
        <v>1933696.1272686392</v>
      </c>
      <c r="W12" s="11">
        <f t="shared" si="1"/>
        <v>1972370.0498140119</v>
      </c>
      <c r="X12" s="11">
        <f t="shared" si="1"/>
        <v>2011817.4508102923</v>
      </c>
      <c r="Y12" s="11">
        <f t="shared" si="1"/>
        <v>2052053.7998264981</v>
      </c>
      <c r="Z12" s="11">
        <f t="shared" si="1"/>
        <v>2093094.8758230282</v>
      </c>
      <c r="AA12" s="11">
        <f t="shared" si="1"/>
        <v>2134956.7733394885</v>
      </c>
      <c r="AB12" s="11">
        <f t="shared" si="1"/>
        <v>2177655.9088062784</v>
      </c>
      <c r="AC12" s="11">
        <f t="shared" si="1"/>
        <v>2221209.0269824038</v>
      </c>
      <c r="AD12" s="11">
        <f t="shared" si="1"/>
        <v>2265633.2075220519</v>
      </c>
      <c r="AE12" s="11">
        <f t="shared" si="1"/>
        <v>2310945.8716724929</v>
      </c>
      <c r="AF12" s="11">
        <f t="shared" si="1"/>
        <v>2357164.7891059429</v>
      </c>
      <c r="AG12" s="11">
        <f t="shared" si="1"/>
        <v>2404308.084888062</v>
      </c>
      <c r="AH12" s="11">
        <f t="shared" si="1"/>
        <v>2452394.2465858231</v>
      </c>
      <c r="AI12" s="11">
        <f t="shared" si="1"/>
        <v>2501442.1315175397</v>
      </c>
      <c r="AJ12" s="11">
        <f t="shared" si="1"/>
        <v>2551470.9741478907</v>
      </c>
      <c r="AK12" s="11">
        <f t="shared" si="1"/>
        <v>2602500.3936308487</v>
      </c>
    </row>
    <row r="13" spans="1:37" x14ac:dyDescent="0.3">
      <c r="A13" s="12" t="str">
        <f t="shared" si="2"/>
        <v>GH</v>
      </c>
      <c r="B13" s="12" t="str">
        <f>B12</f>
        <v>GH2</v>
      </c>
      <c r="C13" s="12">
        <v>12</v>
      </c>
      <c r="D13" s="12">
        <v>2012</v>
      </c>
      <c r="E13" s="12" t="s">
        <v>109</v>
      </c>
      <c r="F13" s="11"/>
      <c r="H13" s="11">
        <v>0</v>
      </c>
      <c r="I13" s="11">
        <v>8063.7199448008769</v>
      </c>
      <c r="J13" s="11">
        <v>98699.932124362749</v>
      </c>
      <c r="K13" s="11">
        <v>100673.93076685</v>
      </c>
      <c r="L13" s="11">
        <v>102687.409382187</v>
      </c>
      <c r="M13" s="11">
        <v>104741.15756983073</v>
      </c>
      <c r="N13" s="11">
        <v>106835.98072122736</v>
      </c>
      <c r="O13" s="11">
        <v>108972.70033565188</v>
      </c>
      <c r="P13" s="11">
        <v>111152.15434236493</v>
      </c>
      <c r="Q13" s="11">
        <v>113375.19742921223</v>
      </c>
      <c r="R13" s="11">
        <v>115642.70137779649</v>
      </c>
      <c r="S13" s="11">
        <f t="shared" si="3"/>
        <v>117955.55540535242</v>
      </c>
      <c r="T13" s="11">
        <f t="shared" si="1"/>
        <v>120314.66651345948</v>
      </c>
      <c r="U13" s="11">
        <f t="shared" si="1"/>
        <v>122720.95984372868</v>
      </c>
      <c r="V13" s="11">
        <f t="shared" si="1"/>
        <v>125175.37904060325</v>
      </c>
      <c r="W13" s="11">
        <f t="shared" si="1"/>
        <v>127678.88662141531</v>
      </c>
      <c r="X13" s="11">
        <f t="shared" si="1"/>
        <v>130232.46435384362</v>
      </c>
      <c r="Y13" s="11">
        <f t="shared" si="1"/>
        <v>132837.11364092049</v>
      </c>
      <c r="Z13" s="11">
        <f t="shared" si="1"/>
        <v>135493.85591373889</v>
      </c>
      <c r="AA13" s="11">
        <f t="shared" si="1"/>
        <v>138203.73303201367</v>
      </c>
      <c r="AB13" s="11">
        <f t="shared" si="1"/>
        <v>140967.80769265394</v>
      </c>
      <c r="AC13" s="11">
        <f t="shared" si="1"/>
        <v>143787.16384650703</v>
      </c>
      <c r="AD13" s="11">
        <f t="shared" si="1"/>
        <v>146662.90712343718</v>
      </c>
      <c r="AE13" s="11">
        <f t="shared" si="1"/>
        <v>149596.16526590593</v>
      </c>
      <c r="AF13" s="11">
        <f t="shared" si="1"/>
        <v>152588.08857122404</v>
      </c>
      <c r="AG13" s="11">
        <f t="shared" si="1"/>
        <v>155639.85034264851</v>
      </c>
      <c r="AH13" s="11">
        <f t="shared" si="1"/>
        <v>158752.64734950149</v>
      </c>
      <c r="AI13" s="11">
        <f t="shared" si="1"/>
        <v>161927.70029649153</v>
      </c>
      <c r="AJ13" s="11">
        <f t="shared" si="1"/>
        <v>165166.25430242135</v>
      </c>
      <c r="AK13" s="11">
        <f t="shared" si="1"/>
        <v>168469.57938846978</v>
      </c>
    </row>
    <row r="14" spans="1:37" x14ac:dyDescent="0.3">
      <c r="A14" s="12" t="str">
        <f t="shared" si="2"/>
        <v>GH</v>
      </c>
      <c r="B14" s="12" t="s">
        <v>69</v>
      </c>
      <c r="C14" s="12">
        <v>10</v>
      </c>
      <c r="D14" s="12">
        <v>2015</v>
      </c>
      <c r="E14" s="12" t="s">
        <v>107</v>
      </c>
      <c r="F14" s="11"/>
      <c r="H14" s="11">
        <v>0</v>
      </c>
      <c r="I14" s="11">
        <v>0</v>
      </c>
      <c r="J14" s="11">
        <v>0</v>
      </c>
      <c r="K14" s="11">
        <v>0</v>
      </c>
      <c r="L14" s="11">
        <v>652435.98443999991</v>
      </c>
      <c r="M14" s="11">
        <v>1330969.4082575999</v>
      </c>
      <c r="N14" s="11">
        <v>1357588.7964227521</v>
      </c>
      <c r="O14" s="11">
        <v>1384740.5723512068</v>
      </c>
      <c r="P14" s="11">
        <v>1412435.3837982309</v>
      </c>
      <c r="Q14" s="11">
        <v>1440684.0914741957</v>
      </c>
      <c r="R14" s="11">
        <v>1469497.7733036797</v>
      </c>
      <c r="S14" s="11">
        <f t="shared" si="3"/>
        <v>1498887.7287697534</v>
      </c>
      <c r="T14" s="11">
        <f t="shared" si="1"/>
        <v>1528865.4833451484</v>
      </c>
      <c r="U14" s="11">
        <f t="shared" si="1"/>
        <v>1559442.7930120514</v>
      </c>
      <c r="V14" s="11">
        <f t="shared" si="1"/>
        <v>1590631.6488722924</v>
      </c>
      <c r="W14" s="11">
        <f t="shared" si="1"/>
        <v>1622444.2818497382</v>
      </c>
      <c r="X14" s="11">
        <f t="shared" si="1"/>
        <v>1654893.1674867331</v>
      </c>
      <c r="Y14" s="11">
        <f t="shared" si="1"/>
        <v>1687991.0308364679</v>
      </c>
      <c r="Z14" s="11">
        <f t="shared" si="1"/>
        <v>1721750.8514531972</v>
      </c>
      <c r="AA14" s="11">
        <f t="shared" si="1"/>
        <v>1756185.8684822612</v>
      </c>
      <c r="AB14" s="11">
        <f t="shared" si="1"/>
        <v>1791309.5858519066</v>
      </c>
      <c r="AC14" s="11">
        <f t="shared" si="1"/>
        <v>1827135.7775689447</v>
      </c>
      <c r="AD14" s="11">
        <f t="shared" si="1"/>
        <v>1863678.4931203236</v>
      </c>
      <c r="AE14" s="11">
        <f t="shared" si="1"/>
        <v>1900952.0629827301</v>
      </c>
      <c r="AF14" s="11">
        <f t="shared" si="1"/>
        <v>1938971.1042423847</v>
      </c>
      <c r="AG14" s="11">
        <f t="shared" si="1"/>
        <v>1977750.5263272324</v>
      </c>
      <c r="AH14" s="11">
        <f t="shared" si="1"/>
        <v>2017305.536853777</v>
      </c>
      <c r="AI14" s="11">
        <f t="shared" si="1"/>
        <v>2057651.6475908526</v>
      </c>
      <c r="AJ14" s="11">
        <f t="shared" si="1"/>
        <v>2098804.6805426697</v>
      </c>
      <c r="AK14" s="11">
        <f t="shared" si="1"/>
        <v>2140780.7741535231</v>
      </c>
    </row>
    <row r="15" spans="1:37" x14ac:dyDescent="0.3">
      <c r="A15" s="12" t="str">
        <f t="shared" si="2"/>
        <v>GH</v>
      </c>
      <c r="B15" s="12" t="str">
        <f>B14</f>
        <v>GH3</v>
      </c>
      <c r="C15" s="12">
        <v>11</v>
      </c>
      <c r="D15" s="12">
        <v>2013</v>
      </c>
      <c r="E15" s="12" t="s">
        <v>108</v>
      </c>
      <c r="F15" s="11"/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f t="shared" si="3"/>
        <v>0</v>
      </c>
      <c r="T15" s="11">
        <f t="shared" si="1"/>
        <v>0</v>
      </c>
      <c r="U15" s="11">
        <f t="shared" si="1"/>
        <v>0</v>
      </c>
      <c r="V15" s="11">
        <f t="shared" si="1"/>
        <v>0</v>
      </c>
      <c r="W15" s="11">
        <f t="shared" si="1"/>
        <v>0</v>
      </c>
      <c r="X15" s="11">
        <f t="shared" si="1"/>
        <v>0</v>
      </c>
      <c r="Y15" s="11">
        <f t="shared" si="1"/>
        <v>0</v>
      </c>
      <c r="Z15" s="11">
        <f t="shared" si="1"/>
        <v>0</v>
      </c>
      <c r="AA15" s="11">
        <f t="shared" si="1"/>
        <v>0</v>
      </c>
      <c r="AB15" s="11">
        <f t="shared" si="1"/>
        <v>0</v>
      </c>
      <c r="AC15" s="11">
        <f t="shared" si="1"/>
        <v>0</v>
      </c>
      <c r="AD15" s="11">
        <f t="shared" si="1"/>
        <v>0</v>
      </c>
      <c r="AE15" s="11">
        <f t="shared" si="1"/>
        <v>0</v>
      </c>
      <c r="AF15" s="11">
        <f t="shared" si="1"/>
        <v>0</v>
      </c>
      <c r="AG15" s="11">
        <f t="shared" si="1"/>
        <v>0</v>
      </c>
      <c r="AH15" s="11">
        <f t="shared" si="1"/>
        <v>0</v>
      </c>
      <c r="AI15" s="11">
        <f t="shared" si="1"/>
        <v>0</v>
      </c>
      <c r="AJ15" s="11">
        <f t="shared" si="1"/>
        <v>0</v>
      </c>
      <c r="AK15" s="11">
        <f t="shared" si="1"/>
        <v>0</v>
      </c>
    </row>
    <row r="16" spans="1:37" x14ac:dyDescent="0.3">
      <c r="A16" s="12" t="str">
        <f t="shared" si="2"/>
        <v>GH</v>
      </c>
      <c r="B16" s="12" t="str">
        <f>B15</f>
        <v>GH3</v>
      </c>
      <c r="C16" s="12">
        <v>2</v>
      </c>
      <c r="D16" s="12">
        <v>2013</v>
      </c>
      <c r="E16" s="12" t="s">
        <v>58</v>
      </c>
      <c r="F16" s="11"/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f t="shared" si="3"/>
        <v>0</v>
      </c>
      <c r="T16" s="11">
        <f t="shared" si="1"/>
        <v>0</v>
      </c>
      <c r="U16" s="11">
        <f t="shared" si="1"/>
        <v>0</v>
      </c>
      <c r="V16" s="11">
        <f t="shared" si="1"/>
        <v>0</v>
      </c>
      <c r="W16" s="11">
        <f t="shared" si="1"/>
        <v>0</v>
      </c>
      <c r="X16" s="11">
        <f t="shared" si="1"/>
        <v>0</v>
      </c>
      <c r="Y16" s="11">
        <f t="shared" si="1"/>
        <v>0</v>
      </c>
      <c r="Z16" s="11">
        <f t="shared" si="1"/>
        <v>0</v>
      </c>
      <c r="AA16" s="11">
        <f t="shared" si="1"/>
        <v>0</v>
      </c>
      <c r="AB16" s="11">
        <f t="shared" si="1"/>
        <v>0</v>
      </c>
      <c r="AC16" s="11">
        <f t="shared" si="1"/>
        <v>0</v>
      </c>
      <c r="AD16" s="11">
        <f t="shared" si="1"/>
        <v>0</v>
      </c>
      <c r="AE16" s="11">
        <f t="shared" si="1"/>
        <v>0</v>
      </c>
      <c r="AF16" s="11">
        <f t="shared" si="1"/>
        <v>0</v>
      </c>
      <c r="AG16" s="11">
        <f t="shared" si="1"/>
        <v>0</v>
      </c>
      <c r="AH16" s="11">
        <f t="shared" si="1"/>
        <v>0</v>
      </c>
      <c r="AI16" s="11">
        <f t="shared" si="1"/>
        <v>0</v>
      </c>
      <c r="AJ16" s="11">
        <f t="shared" si="1"/>
        <v>0</v>
      </c>
      <c r="AK16" s="11">
        <f t="shared" si="1"/>
        <v>0</v>
      </c>
    </row>
    <row r="17" spans="1:37" x14ac:dyDescent="0.3">
      <c r="A17" s="12" t="str">
        <f t="shared" si="2"/>
        <v>GH</v>
      </c>
      <c r="B17" s="12" t="s">
        <v>70</v>
      </c>
      <c r="C17" s="12">
        <v>12</v>
      </c>
      <c r="D17" s="12">
        <v>2015</v>
      </c>
      <c r="E17" s="12" t="s">
        <v>107</v>
      </c>
      <c r="F17" s="11"/>
      <c r="H17" s="11">
        <v>0</v>
      </c>
      <c r="I17" s="11">
        <v>0</v>
      </c>
      <c r="J17" s="11">
        <v>0</v>
      </c>
      <c r="K17" s="11">
        <v>0</v>
      </c>
      <c r="L17" s="11">
        <v>631869.77339999995</v>
      </c>
      <c r="M17" s="11">
        <v>1289014.3377360001</v>
      </c>
      <c r="N17" s="11">
        <v>1314794.62449072</v>
      </c>
      <c r="O17" s="11">
        <v>1341090.5169805342</v>
      </c>
      <c r="P17" s="11">
        <v>1367912.3273201452</v>
      </c>
      <c r="Q17" s="11">
        <v>1395270.573866548</v>
      </c>
      <c r="R17" s="11">
        <v>1423175.9853438789</v>
      </c>
      <c r="S17" s="11">
        <f t="shared" si="3"/>
        <v>1451639.5050507565</v>
      </c>
      <c r="T17" s="11">
        <f t="shared" si="1"/>
        <v>1480672.2951517717</v>
      </c>
      <c r="U17" s="11">
        <f t="shared" si="1"/>
        <v>1510285.7410548071</v>
      </c>
      <c r="V17" s="11">
        <f t="shared" si="1"/>
        <v>1540491.4558759034</v>
      </c>
      <c r="W17" s="11">
        <f t="shared" si="1"/>
        <v>1571301.2849934215</v>
      </c>
      <c r="X17" s="11">
        <f t="shared" si="1"/>
        <v>1602727.3106932901</v>
      </c>
      <c r="Y17" s="11">
        <f t="shared" si="1"/>
        <v>1634781.8569071558</v>
      </c>
      <c r="Z17" s="11">
        <f t="shared" si="1"/>
        <v>1667477.494045299</v>
      </c>
      <c r="AA17" s="11">
        <f t="shared" si="1"/>
        <v>1700827.043926205</v>
      </c>
      <c r="AB17" s="11">
        <f t="shared" si="1"/>
        <v>1734843.5848047291</v>
      </c>
      <c r="AC17" s="11">
        <f t="shared" si="1"/>
        <v>1769540.4565008236</v>
      </c>
      <c r="AD17" s="11">
        <f t="shared" si="1"/>
        <v>1804931.2656308401</v>
      </c>
      <c r="AE17" s="11">
        <f t="shared" si="1"/>
        <v>1841029.8909434569</v>
      </c>
      <c r="AF17" s="11">
        <f t="shared" si="1"/>
        <v>1877850.4887623261</v>
      </c>
      <c r="AG17" s="11">
        <f t="shared" si="1"/>
        <v>1915407.4985375726</v>
      </c>
      <c r="AH17" s="11">
        <f t="shared" si="1"/>
        <v>1953715.6485083241</v>
      </c>
      <c r="AI17" s="11">
        <f t="shared" si="1"/>
        <v>1992789.9614784906</v>
      </c>
      <c r="AJ17" s="11">
        <f t="shared" si="1"/>
        <v>2032645.7607080603</v>
      </c>
      <c r="AK17" s="11">
        <f t="shared" si="1"/>
        <v>2073298.6759222215</v>
      </c>
    </row>
    <row r="18" spans="1:37" x14ac:dyDescent="0.3">
      <c r="A18" s="12" t="str">
        <f t="shared" si="2"/>
        <v>GH</v>
      </c>
      <c r="B18" s="12" t="str">
        <f>B17</f>
        <v>GH4</v>
      </c>
      <c r="C18" s="12">
        <v>3</v>
      </c>
      <c r="D18" s="12">
        <v>2014</v>
      </c>
      <c r="E18" s="12" t="s">
        <v>108</v>
      </c>
      <c r="F18" s="11"/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f t="shared" si="3"/>
        <v>0</v>
      </c>
      <c r="T18" s="11">
        <f t="shared" si="1"/>
        <v>0</v>
      </c>
      <c r="U18" s="11">
        <f t="shared" si="1"/>
        <v>0</v>
      </c>
      <c r="V18" s="11">
        <f t="shared" si="1"/>
        <v>0</v>
      </c>
      <c r="W18" s="11">
        <f t="shared" si="1"/>
        <v>0</v>
      </c>
      <c r="X18" s="11">
        <f t="shared" si="1"/>
        <v>0</v>
      </c>
      <c r="Y18" s="11">
        <f t="shared" si="1"/>
        <v>0</v>
      </c>
      <c r="Z18" s="11">
        <f t="shared" si="1"/>
        <v>0</v>
      </c>
      <c r="AA18" s="11">
        <f t="shared" si="1"/>
        <v>0</v>
      </c>
      <c r="AB18" s="11">
        <f t="shared" si="1"/>
        <v>0</v>
      </c>
      <c r="AC18" s="11">
        <f t="shared" si="1"/>
        <v>0</v>
      </c>
      <c r="AD18" s="11">
        <f t="shared" si="1"/>
        <v>0</v>
      </c>
      <c r="AE18" s="11">
        <f t="shared" si="1"/>
        <v>0</v>
      </c>
      <c r="AF18" s="11">
        <f t="shared" si="1"/>
        <v>0</v>
      </c>
      <c r="AG18" s="11">
        <f t="shared" si="1"/>
        <v>0</v>
      </c>
      <c r="AH18" s="11">
        <f t="shared" si="1"/>
        <v>0</v>
      </c>
      <c r="AI18" s="11">
        <f t="shared" si="1"/>
        <v>0</v>
      </c>
      <c r="AJ18" s="11">
        <f t="shared" si="1"/>
        <v>0</v>
      </c>
      <c r="AK18" s="11">
        <f t="shared" si="1"/>
        <v>0</v>
      </c>
    </row>
    <row r="19" spans="1:37" x14ac:dyDescent="0.3">
      <c r="A19" s="12" t="str">
        <f t="shared" si="2"/>
        <v>GH</v>
      </c>
      <c r="B19" s="12" t="str">
        <f>B18</f>
        <v>GH4</v>
      </c>
      <c r="C19" s="12">
        <v>2</v>
      </c>
      <c r="D19" s="12">
        <v>2013</v>
      </c>
      <c r="E19" s="12" t="s">
        <v>58</v>
      </c>
      <c r="F19" s="11"/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f t="shared" si="3"/>
        <v>0</v>
      </c>
      <c r="T19" s="11">
        <f t="shared" ref="T19:AK33" si="4">S19*(1+$D$1)</f>
        <v>0</v>
      </c>
      <c r="U19" s="11">
        <f t="shared" si="4"/>
        <v>0</v>
      </c>
      <c r="V19" s="11">
        <f t="shared" si="4"/>
        <v>0</v>
      </c>
      <c r="W19" s="11">
        <f t="shared" si="4"/>
        <v>0</v>
      </c>
      <c r="X19" s="11">
        <f t="shared" si="4"/>
        <v>0</v>
      </c>
      <c r="Y19" s="11">
        <f t="shared" si="4"/>
        <v>0</v>
      </c>
      <c r="Z19" s="11">
        <f t="shared" si="4"/>
        <v>0</v>
      </c>
      <c r="AA19" s="11">
        <f t="shared" si="4"/>
        <v>0</v>
      </c>
      <c r="AB19" s="11">
        <f t="shared" si="4"/>
        <v>0</v>
      </c>
      <c r="AC19" s="11">
        <f t="shared" si="4"/>
        <v>0</v>
      </c>
      <c r="AD19" s="11">
        <f t="shared" si="4"/>
        <v>0</v>
      </c>
      <c r="AE19" s="11">
        <f t="shared" si="4"/>
        <v>0</v>
      </c>
      <c r="AF19" s="11">
        <f t="shared" si="4"/>
        <v>0</v>
      </c>
      <c r="AG19" s="11">
        <f t="shared" si="4"/>
        <v>0</v>
      </c>
      <c r="AH19" s="11">
        <f t="shared" si="4"/>
        <v>0</v>
      </c>
      <c r="AI19" s="11">
        <f t="shared" si="4"/>
        <v>0</v>
      </c>
      <c r="AJ19" s="11">
        <f t="shared" si="4"/>
        <v>0</v>
      </c>
      <c r="AK19" s="11">
        <f t="shared" si="4"/>
        <v>0</v>
      </c>
    </row>
    <row r="20" spans="1:37" x14ac:dyDescent="0.3">
      <c r="A20" s="12" t="str">
        <f t="shared" si="2"/>
        <v>MC</v>
      </c>
      <c r="B20" s="12" t="s">
        <v>71</v>
      </c>
      <c r="C20" s="12">
        <v>5</v>
      </c>
      <c r="D20" s="12">
        <v>2015</v>
      </c>
      <c r="E20" s="12" t="s">
        <v>110</v>
      </c>
      <c r="F20" s="11"/>
      <c r="H20" s="11">
        <v>0</v>
      </c>
      <c r="I20" s="11">
        <v>0</v>
      </c>
      <c r="J20" s="11">
        <v>0</v>
      </c>
      <c r="K20" s="11">
        <v>0</v>
      </c>
      <c r="L20" s="11">
        <v>-238642.3332742312</v>
      </c>
      <c r="M20" s="11">
        <v>-219636.10377271584</v>
      </c>
      <c r="N20" s="11">
        <v>-200249.7496811701</v>
      </c>
      <c r="O20" s="11">
        <v>-180475.66850779369</v>
      </c>
      <c r="P20" s="11">
        <v>-160306.1057109494</v>
      </c>
      <c r="Q20" s="11">
        <v>-139733.15165816847</v>
      </c>
      <c r="R20" s="11">
        <v>-118748.73852433189</v>
      </c>
      <c r="S20" s="11">
        <f t="shared" si="3"/>
        <v>-121123.71329481853</v>
      </c>
      <c r="T20" s="11">
        <f t="shared" si="4"/>
        <v>-123546.1875607149</v>
      </c>
      <c r="U20" s="11">
        <f t="shared" si="4"/>
        <v>-126017.1113119292</v>
      </c>
      <c r="V20" s="11">
        <f t="shared" si="4"/>
        <v>-128537.45353816779</v>
      </c>
      <c r="W20" s="11">
        <f t="shared" si="4"/>
        <v>-131108.20260893114</v>
      </c>
      <c r="X20" s="11">
        <f t="shared" si="4"/>
        <v>-133730.36666110976</v>
      </c>
      <c r="Y20" s="11">
        <f t="shared" si="4"/>
        <v>-136404.97399433196</v>
      </c>
      <c r="Z20" s="11">
        <f t="shared" si="4"/>
        <v>-139133.0734742186</v>
      </c>
      <c r="AA20" s="11">
        <f t="shared" si="4"/>
        <v>-141915.73494370299</v>
      </c>
      <c r="AB20" s="11">
        <f t="shared" si="4"/>
        <v>-144754.04964257704</v>
      </c>
      <c r="AC20" s="11">
        <f t="shared" si="4"/>
        <v>-147649.13063542859</v>
      </c>
      <c r="AD20" s="11">
        <f t="shared" si="4"/>
        <v>-150602.11324813718</v>
      </c>
      <c r="AE20" s="11">
        <f t="shared" si="4"/>
        <v>-153614.15551309992</v>
      </c>
      <c r="AF20" s="11">
        <f t="shared" si="4"/>
        <v>-156686.43862336193</v>
      </c>
      <c r="AG20" s="11">
        <f t="shared" si="4"/>
        <v>-159820.16739582916</v>
      </c>
      <c r="AH20" s="11">
        <f t="shared" si="4"/>
        <v>-163016.57074374575</v>
      </c>
      <c r="AI20" s="11">
        <f t="shared" si="4"/>
        <v>-166276.90215862065</v>
      </c>
      <c r="AJ20" s="11">
        <f t="shared" si="4"/>
        <v>-169602.44020179307</v>
      </c>
      <c r="AK20" s="11">
        <f t="shared" si="4"/>
        <v>-172994.48900582895</v>
      </c>
    </row>
    <row r="21" spans="1:37" x14ac:dyDescent="0.3">
      <c r="A21" s="12" t="str">
        <f t="shared" si="2"/>
        <v>MC</v>
      </c>
      <c r="B21" s="12" t="str">
        <f>B20</f>
        <v>MC1</v>
      </c>
      <c r="C21" s="12">
        <v>5</v>
      </c>
      <c r="D21" s="12">
        <v>2015</v>
      </c>
      <c r="E21" s="12" t="s">
        <v>107</v>
      </c>
      <c r="F21" s="11"/>
      <c r="H21" s="11">
        <v>0</v>
      </c>
      <c r="I21" s="11">
        <v>0</v>
      </c>
      <c r="J21" s="11">
        <v>0</v>
      </c>
      <c r="K21" s="11">
        <v>0</v>
      </c>
      <c r="L21" s="11">
        <v>1446222.4549257602</v>
      </c>
      <c r="M21" s="11">
        <v>1475146.9040242753</v>
      </c>
      <c r="N21" s="11">
        <v>1504649.8421047609</v>
      </c>
      <c r="O21" s="11">
        <v>1534742.8389468556</v>
      </c>
      <c r="P21" s="11">
        <v>1565437.695725793</v>
      </c>
      <c r="Q21" s="11">
        <v>1596746.4496403087</v>
      </c>
      <c r="R21" s="11">
        <v>1628681.378633115</v>
      </c>
      <c r="S21" s="11">
        <f t="shared" si="3"/>
        <v>1661255.0062057774</v>
      </c>
      <c r="T21" s="11">
        <f t="shared" si="4"/>
        <v>1694480.106329893</v>
      </c>
      <c r="U21" s="11">
        <f t="shared" si="4"/>
        <v>1728369.7084564909</v>
      </c>
      <c r="V21" s="11">
        <f t="shared" si="4"/>
        <v>1762937.1026256208</v>
      </c>
      <c r="W21" s="11">
        <f t="shared" si="4"/>
        <v>1798195.8446781333</v>
      </c>
      <c r="X21" s="11">
        <f t="shared" si="4"/>
        <v>1834159.761571696</v>
      </c>
      <c r="Y21" s="11">
        <f t="shared" si="4"/>
        <v>1870842.95680313</v>
      </c>
      <c r="Z21" s="11">
        <f t="shared" si="4"/>
        <v>1908259.8159391927</v>
      </c>
      <c r="AA21" s="11">
        <f t="shared" si="4"/>
        <v>1946425.0122579765</v>
      </c>
      <c r="AB21" s="11">
        <f t="shared" si="4"/>
        <v>1985353.5125031359</v>
      </c>
      <c r="AC21" s="11">
        <f t="shared" si="4"/>
        <v>2025060.5827531987</v>
      </c>
      <c r="AD21" s="11">
        <f t="shared" si="4"/>
        <v>2065561.7944082627</v>
      </c>
      <c r="AE21" s="11">
        <f t="shared" si="4"/>
        <v>2106873.0302964281</v>
      </c>
      <c r="AF21" s="11">
        <f t="shared" si="4"/>
        <v>2149010.4909023568</v>
      </c>
      <c r="AG21" s="11">
        <f t="shared" si="4"/>
        <v>2191990.7007204038</v>
      </c>
      <c r="AH21" s="11">
        <f t="shared" si="4"/>
        <v>2235830.5147348121</v>
      </c>
      <c r="AI21" s="11">
        <f t="shared" si="4"/>
        <v>2280547.1250295085</v>
      </c>
      <c r="AJ21" s="11">
        <f t="shared" si="4"/>
        <v>2326158.0675300988</v>
      </c>
      <c r="AK21" s="11">
        <f t="shared" si="4"/>
        <v>2372681.2288807007</v>
      </c>
    </row>
    <row r="22" spans="1:37" x14ac:dyDescent="0.3">
      <c r="A22" s="12" t="str">
        <f t="shared" si="2"/>
        <v>MC</v>
      </c>
      <c r="B22" s="12" t="str">
        <f t="shared" ref="B22" si="5">B21</f>
        <v>MC1</v>
      </c>
      <c r="C22" s="12">
        <v>5</v>
      </c>
      <c r="D22" s="12">
        <v>2015</v>
      </c>
      <c r="E22" s="12" t="s">
        <v>58</v>
      </c>
      <c r="F22" s="11"/>
      <c r="H22" s="11">
        <v>0</v>
      </c>
      <c r="I22" s="11">
        <v>0</v>
      </c>
      <c r="J22" s="11">
        <v>0</v>
      </c>
      <c r="K22" s="11">
        <v>0</v>
      </c>
      <c r="L22" s="11">
        <v>22099.656600000002</v>
      </c>
      <c r="M22" s="11">
        <v>38642.828112000003</v>
      </c>
      <c r="N22" s="11">
        <v>39415.684674240008</v>
      </c>
      <c r="O22" s="11">
        <v>40203.998367724795</v>
      </c>
      <c r="P22" s="11">
        <v>41008.078335079292</v>
      </c>
      <c r="Q22" s="11">
        <v>41828.239901780878</v>
      </c>
      <c r="R22" s="11">
        <v>42664.804699816501</v>
      </c>
      <c r="S22" s="11">
        <f t="shared" si="3"/>
        <v>43518.100793812831</v>
      </c>
      <c r="T22" s="11">
        <f t="shared" si="4"/>
        <v>44388.462809689088</v>
      </c>
      <c r="U22" s="11">
        <f t="shared" si="4"/>
        <v>45276.232065882868</v>
      </c>
      <c r="V22" s="11">
        <f t="shared" si="4"/>
        <v>46181.756707200526</v>
      </c>
      <c r="W22" s="11">
        <f t="shared" si="4"/>
        <v>47105.391841344535</v>
      </c>
      <c r="X22" s="11">
        <f t="shared" si="4"/>
        <v>48047.499678171429</v>
      </c>
      <c r="Y22" s="11">
        <f t="shared" si="4"/>
        <v>49008.449671734859</v>
      </c>
      <c r="Z22" s="11">
        <f t="shared" si="4"/>
        <v>49988.618665169561</v>
      </c>
      <c r="AA22" s="11">
        <f t="shared" si="4"/>
        <v>50988.391038472953</v>
      </c>
      <c r="AB22" s="11">
        <f t="shared" si="4"/>
        <v>52008.158859242416</v>
      </c>
      <c r="AC22" s="11">
        <f t="shared" si="4"/>
        <v>53048.322036427264</v>
      </c>
      <c r="AD22" s="11">
        <f t="shared" si="4"/>
        <v>54109.288477155809</v>
      </c>
      <c r="AE22" s="11">
        <f t="shared" si="4"/>
        <v>55191.474246698926</v>
      </c>
      <c r="AF22" s="11">
        <f t="shared" si="4"/>
        <v>56295.303731632906</v>
      </c>
      <c r="AG22" s="11">
        <f t="shared" si="4"/>
        <v>57421.209806265564</v>
      </c>
      <c r="AH22" s="11">
        <f t="shared" si="4"/>
        <v>58569.634002390878</v>
      </c>
      <c r="AI22" s="11">
        <f t="shared" si="4"/>
        <v>59741.0266824387</v>
      </c>
      <c r="AJ22" s="11">
        <f t="shared" si="4"/>
        <v>60935.847216087473</v>
      </c>
      <c r="AK22" s="11">
        <f t="shared" si="4"/>
        <v>62154.564160409223</v>
      </c>
    </row>
    <row r="23" spans="1:37" x14ac:dyDescent="0.3">
      <c r="A23" s="12" t="str">
        <f t="shared" si="2"/>
        <v>MC</v>
      </c>
      <c r="B23" s="12" t="s">
        <v>72</v>
      </c>
      <c r="C23" s="12">
        <v>4</v>
      </c>
      <c r="D23" s="12">
        <v>2015</v>
      </c>
      <c r="E23" s="12" t="s">
        <v>110</v>
      </c>
      <c r="F23" s="11"/>
      <c r="H23" s="11">
        <v>0</v>
      </c>
      <c r="I23" s="11">
        <v>0</v>
      </c>
      <c r="J23" s="11">
        <v>0</v>
      </c>
      <c r="K23" s="11">
        <v>0</v>
      </c>
      <c r="L23" s="11">
        <v>186506.00672576888</v>
      </c>
      <c r="M23" s="11">
        <v>205512.23622728424</v>
      </c>
      <c r="N23" s="11">
        <v>224898.59031882999</v>
      </c>
      <c r="O23" s="11">
        <v>244672.6714922064</v>
      </c>
      <c r="P23" s="11">
        <v>264842.23428905068</v>
      </c>
      <c r="Q23" s="11">
        <v>285415.18834183161</v>
      </c>
      <c r="R23" s="11">
        <v>306399.6014756682</v>
      </c>
      <c r="S23" s="11">
        <f t="shared" si="3"/>
        <v>312527.59350518155</v>
      </c>
      <c r="T23" s="11">
        <f t="shared" si="4"/>
        <v>318778.14537528518</v>
      </c>
      <c r="U23" s="11">
        <f t="shared" si="4"/>
        <v>325153.7082827909</v>
      </c>
      <c r="V23" s="11">
        <f t="shared" si="4"/>
        <v>331656.78244844673</v>
      </c>
      <c r="W23" s="11">
        <f t="shared" si="4"/>
        <v>338289.91809741565</v>
      </c>
      <c r="X23" s="11">
        <f t="shared" si="4"/>
        <v>345055.71645936399</v>
      </c>
      <c r="Y23" s="11">
        <f t="shared" si="4"/>
        <v>351956.83078855125</v>
      </c>
      <c r="Z23" s="11">
        <f t="shared" si="4"/>
        <v>358995.96740432229</v>
      </c>
      <c r="AA23" s="11">
        <f t="shared" si="4"/>
        <v>366175.88675240875</v>
      </c>
      <c r="AB23" s="11">
        <f t="shared" si="4"/>
        <v>373499.40448745695</v>
      </c>
      <c r="AC23" s="11">
        <f t="shared" si="4"/>
        <v>380969.39257720608</v>
      </c>
      <c r="AD23" s="11">
        <f t="shared" si="4"/>
        <v>388588.78042875021</v>
      </c>
      <c r="AE23" s="11">
        <f t="shared" si="4"/>
        <v>396360.55603732524</v>
      </c>
      <c r="AF23" s="11">
        <f t="shared" si="4"/>
        <v>404287.76715807174</v>
      </c>
      <c r="AG23" s="11">
        <f t="shared" si="4"/>
        <v>412373.52250123321</v>
      </c>
      <c r="AH23" s="11">
        <f t="shared" si="4"/>
        <v>420620.99295125785</v>
      </c>
      <c r="AI23" s="11">
        <f t="shared" si="4"/>
        <v>429033.41281028301</v>
      </c>
      <c r="AJ23" s="11">
        <f t="shared" si="4"/>
        <v>437614.0810664887</v>
      </c>
      <c r="AK23" s="11">
        <f t="shared" si="4"/>
        <v>446366.36268781847</v>
      </c>
    </row>
    <row r="24" spans="1:37" x14ac:dyDescent="0.3">
      <c r="A24" s="12" t="str">
        <f t="shared" si="2"/>
        <v>MC</v>
      </c>
      <c r="B24" s="12" t="str">
        <f>B23</f>
        <v>MC2</v>
      </c>
      <c r="C24" s="12">
        <v>4</v>
      </c>
      <c r="D24" s="12">
        <v>2015</v>
      </c>
      <c r="E24" s="12" t="s">
        <v>107</v>
      </c>
      <c r="F24" s="11"/>
      <c r="H24" s="11">
        <v>0</v>
      </c>
      <c r="I24" s="11">
        <v>0</v>
      </c>
      <c r="J24" s="11">
        <v>0</v>
      </c>
      <c r="K24" s="11">
        <v>0</v>
      </c>
      <c r="L24" s="11">
        <v>1418867.2293782397</v>
      </c>
      <c r="M24" s="11">
        <v>1447244.5739658047</v>
      </c>
      <c r="N24" s="11">
        <v>1476189.4654451208</v>
      </c>
      <c r="O24" s="11">
        <v>1505713.2547540229</v>
      </c>
      <c r="P24" s="11">
        <v>1535827.5198491034</v>
      </c>
      <c r="Q24" s="11">
        <v>1566544.0702460855</v>
      </c>
      <c r="R24" s="11">
        <v>1597874.9516510074</v>
      </c>
      <c r="S24" s="11">
        <f t="shared" si="3"/>
        <v>1629832.4506840275</v>
      </c>
      <c r="T24" s="11">
        <f t="shared" si="4"/>
        <v>1662429.0996977082</v>
      </c>
      <c r="U24" s="11">
        <f t="shared" si="4"/>
        <v>1695677.6816916624</v>
      </c>
      <c r="V24" s="11">
        <f t="shared" si="4"/>
        <v>1729591.2353254957</v>
      </c>
      <c r="W24" s="11">
        <f t="shared" si="4"/>
        <v>1764183.0600320057</v>
      </c>
      <c r="X24" s="11">
        <f t="shared" si="4"/>
        <v>1799466.7212326459</v>
      </c>
      <c r="Y24" s="11">
        <f t="shared" si="4"/>
        <v>1835456.0556572988</v>
      </c>
      <c r="Z24" s="11">
        <f t="shared" si="4"/>
        <v>1872165.1767704447</v>
      </c>
      <c r="AA24" s="11">
        <f t="shared" si="4"/>
        <v>1909608.4803058538</v>
      </c>
      <c r="AB24" s="11">
        <f t="shared" si="4"/>
        <v>1947800.6499119708</v>
      </c>
      <c r="AC24" s="11">
        <f t="shared" si="4"/>
        <v>1986756.6629102102</v>
      </c>
      <c r="AD24" s="11">
        <f t="shared" si="4"/>
        <v>2026491.7961684144</v>
      </c>
      <c r="AE24" s="11">
        <f t="shared" si="4"/>
        <v>2067021.6320917828</v>
      </c>
      <c r="AF24" s="11">
        <f t="shared" si="4"/>
        <v>2108362.0647336184</v>
      </c>
      <c r="AG24" s="11">
        <f t="shared" si="4"/>
        <v>2150529.3060282907</v>
      </c>
      <c r="AH24" s="11">
        <f t="shared" si="4"/>
        <v>2193539.8921488565</v>
      </c>
      <c r="AI24" s="11">
        <f t="shared" si="4"/>
        <v>2237410.6899918336</v>
      </c>
      <c r="AJ24" s="11">
        <f t="shared" si="4"/>
        <v>2282158.9037916702</v>
      </c>
      <c r="AK24" s="11">
        <f t="shared" si="4"/>
        <v>2327802.0818675035</v>
      </c>
    </row>
    <row r="25" spans="1:37" x14ac:dyDescent="0.3">
      <c r="A25" s="12" t="str">
        <f t="shared" si="2"/>
        <v>MC</v>
      </c>
      <c r="B25" s="12" t="str">
        <f t="shared" ref="B25" si="6">B24</f>
        <v>MC2</v>
      </c>
      <c r="C25" s="12">
        <v>4</v>
      </c>
      <c r="D25" s="12">
        <v>2015</v>
      </c>
      <c r="E25" s="12" t="s">
        <v>58</v>
      </c>
      <c r="F25" s="11"/>
      <c r="H25" s="11">
        <v>0</v>
      </c>
      <c r="I25" s="11">
        <v>0</v>
      </c>
      <c r="J25" s="11">
        <v>0</v>
      </c>
      <c r="K25" s="11">
        <v>0</v>
      </c>
      <c r="L25" s="11">
        <v>25256.750400000001</v>
      </c>
      <c r="M25" s="11">
        <v>38642.828112000003</v>
      </c>
      <c r="N25" s="11">
        <v>39415.684674240008</v>
      </c>
      <c r="O25" s="11">
        <v>40203.998367724795</v>
      </c>
      <c r="P25" s="11">
        <v>41008.078335079292</v>
      </c>
      <c r="Q25" s="11">
        <v>41828.239901780878</v>
      </c>
      <c r="R25" s="11">
        <v>42664.804699816501</v>
      </c>
      <c r="S25" s="11">
        <f t="shared" si="3"/>
        <v>43518.100793812831</v>
      </c>
      <c r="T25" s="11">
        <f t="shared" si="4"/>
        <v>44388.462809689088</v>
      </c>
      <c r="U25" s="11">
        <f t="shared" si="4"/>
        <v>45276.232065882868</v>
      </c>
      <c r="V25" s="11">
        <f t="shared" si="4"/>
        <v>46181.756707200526</v>
      </c>
      <c r="W25" s="11">
        <f t="shared" si="4"/>
        <v>47105.391841344535</v>
      </c>
      <c r="X25" s="11">
        <f t="shared" si="4"/>
        <v>48047.499678171429</v>
      </c>
      <c r="Y25" s="11">
        <f t="shared" si="4"/>
        <v>49008.449671734859</v>
      </c>
      <c r="Z25" s="11">
        <f t="shared" si="4"/>
        <v>49988.618665169561</v>
      </c>
      <c r="AA25" s="11">
        <f t="shared" si="4"/>
        <v>50988.391038472953</v>
      </c>
      <c r="AB25" s="11">
        <f t="shared" si="4"/>
        <v>52008.158859242416</v>
      </c>
      <c r="AC25" s="11">
        <f t="shared" si="4"/>
        <v>53048.322036427264</v>
      </c>
      <c r="AD25" s="11">
        <f t="shared" si="4"/>
        <v>54109.288477155809</v>
      </c>
      <c r="AE25" s="11">
        <f t="shared" si="4"/>
        <v>55191.474246698926</v>
      </c>
      <c r="AF25" s="11">
        <f t="shared" si="4"/>
        <v>56295.303731632906</v>
      </c>
      <c r="AG25" s="11">
        <f t="shared" si="4"/>
        <v>57421.209806265564</v>
      </c>
      <c r="AH25" s="11">
        <f t="shared" si="4"/>
        <v>58569.634002390878</v>
      </c>
      <c r="AI25" s="11">
        <f t="shared" si="4"/>
        <v>59741.0266824387</v>
      </c>
      <c r="AJ25" s="11">
        <f t="shared" si="4"/>
        <v>60935.847216087473</v>
      </c>
      <c r="AK25" s="11">
        <f t="shared" si="4"/>
        <v>62154.564160409223</v>
      </c>
    </row>
    <row r="26" spans="1:37" x14ac:dyDescent="0.3">
      <c r="A26" s="12" t="str">
        <f t="shared" si="2"/>
        <v>MC</v>
      </c>
      <c r="B26" s="12" t="s">
        <v>73</v>
      </c>
      <c r="C26" s="12">
        <v>4</v>
      </c>
      <c r="D26" s="12">
        <v>2016</v>
      </c>
      <c r="E26" s="12" t="s">
        <v>111</v>
      </c>
      <c r="F26" s="11"/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f t="shared" si="3"/>
        <v>0</v>
      </c>
      <c r="T26" s="11">
        <f t="shared" si="4"/>
        <v>0</v>
      </c>
      <c r="U26" s="11">
        <f t="shared" si="4"/>
        <v>0</v>
      </c>
      <c r="V26" s="11">
        <f t="shared" si="4"/>
        <v>0</v>
      </c>
      <c r="W26" s="11">
        <f t="shared" si="4"/>
        <v>0</v>
      </c>
      <c r="X26" s="11">
        <f t="shared" si="4"/>
        <v>0</v>
      </c>
      <c r="Y26" s="11">
        <f t="shared" si="4"/>
        <v>0</v>
      </c>
      <c r="Z26" s="11">
        <f t="shared" si="4"/>
        <v>0</v>
      </c>
      <c r="AA26" s="11">
        <f t="shared" si="4"/>
        <v>0</v>
      </c>
      <c r="AB26" s="11">
        <f t="shared" si="4"/>
        <v>0</v>
      </c>
      <c r="AC26" s="11">
        <f t="shared" si="4"/>
        <v>0</v>
      </c>
      <c r="AD26" s="11">
        <f t="shared" si="4"/>
        <v>0</v>
      </c>
      <c r="AE26" s="11">
        <f t="shared" si="4"/>
        <v>0</v>
      </c>
      <c r="AF26" s="11">
        <f t="shared" si="4"/>
        <v>0</v>
      </c>
      <c r="AG26" s="11">
        <f t="shared" si="4"/>
        <v>0</v>
      </c>
      <c r="AH26" s="11">
        <f t="shared" si="4"/>
        <v>0</v>
      </c>
      <c r="AI26" s="11">
        <f t="shared" si="4"/>
        <v>0</v>
      </c>
      <c r="AJ26" s="11">
        <f t="shared" si="4"/>
        <v>0</v>
      </c>
      <c r="AK26" s="11">
        <f t="shared" si="4"/>
        <v>0</v>
      </c>
    </row>
    <row r="27" spans="1:37" x14ac:dyDescent="0.3">
      <c r="A27" s="12" t="str">
        <f t="shared" si="2"/>
        <v>MC</v>
      </c>
      <c r="B27" s="12" t="str">
        <f>B26</f>
        <v>MC3</v>
      </c>
      <c r="C27" s="12">
        <v>4</v>
      </c>
      <c r="D27" s="12">
        <v>2016</v>
      </c>
      <c r="E27" s="12" t="s">
        <v>107</v>
      </c>
      <c r="F27" s="11"/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709923.9564576</v>
      </c>
      <c r="N27" s="11">
        <v>724122.43558675214</v>
      </c>
      <c r="O27" s="11">
        <v>738604.88429848687</v>
      </c>
      <c r="P27" s="11">
        <v>753376.98198445677</v>
      </c>
      <c r="Q27" s="11">
        <v>768444.52162414591</v>
      </c>
      <c r="R27" s="11">
        <v>783813.41205662885</v>
      </c>
      <c r="S27" s="11">
        <v>799489.68029776122</v>
      </c>
      <c r="T27" s="11">
        <f t="shared" si="4"/>
        <v>815479.47390371643</v>
      </c>
      <c r="U27" s="11">
        <f t="shared" si="4"/>
        <v>831789.06338179077</v>
      </c>
      <c r="V27" s="11">
        <f t="shared" si="4"/>
        <v>848424.84464942664</v>
      </c>
      <c r="W27" s="11">
        <f t="shared" si="4"/>
        <v>865393.3415424152</v>
      </c>
      <c r="X27" s="11">
        <f t="shared" si="4"/>
        <v>882701.20837326348</v>
      </c>
      <c r="Y27" s="11">
        <f t="shared" si="4"/>
        <v>900355.23254072876</v>
      </c>
      <c r="Z27" s="11">
        <f t="shared" si="4"/>
        <v>918362.33719154331</v>
      </c>
      <c r="AA27" s="11">
        <f t="shared" si="4"/>
        <v>936729.58393537416</v>
      </c>
      <c r="AB27" s="11">
        <f t="shared" si="4"/>
        <v>955464.17561408167</v>
      </c>
      <c r="AC27" s="11">
        <f t="shared" si="4"/>
        <v>974573.45912636328</v>
      </c>
      <c r="AD27" s="11">
        <f t="shared" si="4"/>
        <v>994064.92830889055</v>
      </c>
      <c r="AE27" s="11">
        <f t="shared" si="4"/>
        <v>1013946.2268750684</v>
      </c>
      <c r="AF27" s="11">
        <f t="shared" si="4"/>
        <v>1034225.1514125698</v>
      </c>
      <c r="AG27" s="11">
        <f t="shared" si="4"/>
        <v>1054909.6544408211</v>
      </c>
      <c r="AH27" s="11">
        <f t="shared" si="4"/>
        <v>1076007.8475296376</v>
      </c>
      <c r="AI27" s="11">
        <f t="shared" si="4"/>
        <v>1097528.0044802304</v>
      </c>
      <c r="AJ27" s="11">
        <f t="shared" si="4"/>
        <v>1119478.5645698351</v>
      </c>
      <c r="AK27" s="11">
        <f t="shared" si="4"/>
        <v>1141868.1358612317</v>
      </c>
    </row>
    <row r="28" spans="1:37" x14ac:dyDescent="0.3">
      <c r="A28" s="12" t="str">
        <f t="shared" si="2"/>
        <v>MC</v>
      </c>
      <c r="B28" s="12" t="str">
        <f>B27</f>
        <v>MC3</v>
      </c>
      <c r="C28" s="12">
        <v>4</v>
      </c>
      <c r="D28" s="12">
        <v>2016</v>
      </c>
      <c r="E28" s="12" t="s">
        <v>58</v>
      </c>
      <c r="F28" s="11"/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38311.603871040003</v>
      </c>
      <c r="N28" s="11">
        <v>39077.835948460808</v>
      </c>
      <c r="O28" s="11">
        <v>39859.392667430016</v>
      </c>
      <c r="P28" s="11">
        <v>40656.580520778618</v>
      </c>
      <c r="Q28" s="11">
        <v>41469.712131194196</v>
      </c>
      <c r="R28" s="11">
        <v>42299.106373818075</v>
      </c>
      <c r="S28" s="11">
        <v>43145.088501294435</v>
      </c>
      <c r="T28" s="11">
        <f t="shared" si="4"/>
        <v>44007.990271320326</v>
      </c>
      <c r="U28" s="11">
        <f t="shared" si="4"/>
        <v>44888.150076746737</v>
      </c>
      <c r="V28" s="11">
        <f t="shared" si="4"/>
        <v>45785.913078281672</v>
      </c>
      <c r="W28" s="11">
        <f t="shared" si="4"/>
        <v>46701.631339847307</v>
      </c>
      <c r="X28" s="11">
        <f t="shared" si="4"/>
        <v>47635.663966644257</v>
      </c>
      <c r="Y28" s="11">
        <f t="shared" si="4"/>
        <v>48588.377245977143</v>
      </c>
      <c r="Z28" s="11">
        <f t="shared" si="4"/>
        <v>49560.144790896687</v>
      </c>
      <c r="AA28" s="11">
        <f t="shared" si="4"/>
        <v>50551.347686714624</v>
      </c>
      <c r="AB28" s="11">
        <f t="shared" si="4"/>
        <v>51562.374640448914</v>
      </c>
      <c r="AC28" s="11">
        <f t="shared" si="4"/>
        <v>52593.622133257893</v>
      </c>
      <c r="AD28" s="11">
        <f t="shared" si="4"/>
        <v>53645.494575923054</v>
      </c>
      <c r="AE28" s="11">
        <f t="shared" si="4"/>
        <v>54718.404467441513</v>
      </c>
      <c r="AF28" s="11">
        <f t="shared" si="4"/>
        <v>55812.772556790347</v>
      </c>
      <c r="AG28" s="11">
        <f t="shared" si="4"/>
        <v>56929.028007926157</v>
      </c>
      <c r="AH28" s="11">
        <f t="shared" si="4"/>
        <v>58067.608568084681</v>
      </c>
      <c r="AI28" s="11">
        <f t="shared" si="4"/>
        <v>59228.960739446375</v>
      </c>
      <c r="AJ28" s="11">
        <f t="shared" si="4"/>
        <v>60413.539954235304</v>
      </c>
      <c r="AK28" s="11">
        <f t="shared" si="4"/>
        <v>61621.810753320009</v>
      </c>
    </row>
    <row r="29" spans="1:37" x14ac:dyDescent="0.3">
      <c r="A29" s="12" t="str">
        <f t="shared" ref="A29" si="7">LEFT(B29,2)</f>
        <v>MC</v>
      </c>
      <c r="B29" s="12" t="str">
        <f>B28</f>
        <v>MC3</v>
      </c>
      <c r="C29" s="12">
        <v>4</v>
      </c>
      <c r="D29" s="12">
        <v>2013</v>
      </c>
      <c r="E29" s="12" t="s">
        <v>108</v>
      </c>
      <c r="F29" s="11"/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f t="shared" si="3"/>
        <v>0</v>
      </c>
      <c r="T29" s="11">
        <f t="shared" si="4"/>
        <v>0</v>
      </c>
      <c r="U29" s="11">
        <f t="shared" si="4"/>
        <v>0</v>
      </c>
      <c r="V29" s="11">
        <f t="shared" si="4"/>
        <v>0</v>
      </c>
      <c r="W29" s="11">
        <f t="shared" si="4"/>
        <v>0</v>
      </c>
      <c r="X29" s="11">
        <f t="shared" si="4"/>
        <v>0</v>
      </c>
      <c r="Y29" s="11">
        <f t="shared" si="4"/>
        <v>0</v>
      </c>
      <c r="Z29" s="11">
        <f t="shared" si="4"/>
        <v>0</v>
      </c>
      <c r="AA29" s="11">
        <f t="shared" si="4"/>
        <v>0</v>
      </c>
      <c r="AB29" s="11">
        <f t="shared" si="4"/>
        <v>0</v>
      </c>
      <c r="AC29" s="11">
        <f t="shared" si="4"/>
        <v>0</v>
      </c>
      <c r="AD29" s="11">
        <f t="shared" si="4"/>
        <v>0</v>
      </c>
      <c r="AE29" s="11">
        <f t="shared" si="4"/>
        <v>0</v>
      </c>
      <c r="AF29" s="11">
        <f t="shared" si="4"/>
        <v>0</v>
      </c>
      <c r="AG29" s="11">
        <f t="shared" si="4"/>
        <v>0</v>
      </c>
      <c r="AH29" s="11">
        <f t="shared" si="4"/>
        <v>0</v>
      </c>
      <c r="AI29" s="11">
        <f t="shared" si="4"/>
        <v>0</v>
      </c>
      <c r="AJ29" s="11">
        <f t="shared" si="4"/>
        <v>0</v>
      </c>
      <c r="AK29" s="11">
        <f t="shared" si="4"/>
        <v>0</v>
      </c>
    </row>
    <row r="30" spans="1:37" x14ac:dyDescent="0.3">
      <c r="A30" s="12" t="str">
        <f t="shared" si="2"/>
        <v>MC</v>
      </c>
      <c r="B30" s="12" t="s">
        <v>74</v>
      </c>
      <c r="C30" s="12">
        <v>11</v>
      </c>
      <c r="D30" s="12">
        <v>2014</v>
      </c>
      <c r="E30" s="12" t="s">
        <v>111</v>
      </c>
      <c r="F30" s="11"/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f t="shared" si="3"/>
        <v>0</v>
      </c>
      <c r="T30" s="11">
        <f t="shared" si="4"/>
        <v>0</v>
      </c>
      <c r="U30" s="11">
        <f t="shared" si="4"/>
        <v>0</v>
      </c>
      <c r="V30" s="11">
        <f t="shared" si="4"/>
        <v>0</v>
      </c>
      <c r="W30" s="11">
        <f t="shared" si="4"/>
        <v>0</v>
      </c>
      <c r="X30" s="11">
        <f t="shared" si="4"/>
        <v>0</v>
      </c>
      <c r="Y30" s="11">
        <f t="shared" si="4"/>
        <v>0</v>
      </c>
      <c r="Z30" s="11">
        <f t="shared" si="4"/>
        <v>0</v>
      </c>
      <c r="AA30" s="11">
        <f t="shared" si="4"/>
        <v>0</v>
      </c>
      <c r="AB30" s="11">
        <f t="shared" si="4"/>
        <v>0</v>
      </c>
      <c r="AC30" s="11">
        <f t="shared" si="4"/>
        <v>0</v>
      </c>
      <c r="AD30" s="11">
        <f t="shared" si="4"/>
        <v>0</v>
      </c>
      <c r="AE30" s="11">
        <f t="shared" si="4"/>
        <v>0</v>
      </c>
      <c r="AF30" s="11">
        <f t="shared" si="4"/>
        <v>0</v>
      </c>
      <c r="AG30" s="11">
        <f t="shared" si="4"/>
        <v>0</v>
      </c>
      <c r="AH30" s="11">
        <f t="shared" si="4"/>
        <v>0</v>
      </c>
      <c r="AI30" s="11">
        <f t="shared" si="4"/>
        <v>0</v>
      </c>
      <c r="AJ30" s="11">
        <f t="shared" si="4"/>
        <v>0</v>
      </c>
      <c r="AK30" s="11">
        <f t="shared" si="4"/>
        <v>0</v>
      </c>
    </row>
    <row r="31" spans="1:37" x14ac:dyDescent="0.3">
      <c r="A31" s="12" t="str">
        <f t="shared" si="2"/>
        <v>MC</v>
      </c>
      <c r="B31" s="12" t="str">
        <f>B30</f>
        <v>MC4</v>
      </c>
      <c r="C31" s="12">
        <v>11</v>
      </c>
      <c r="D31" s="12">
        <v>2014</v>
      </c>
      <c r="E31" s="12" t="s">
        <v>107</v>
      </c>
      <c r="F31" s="11"/>
      <c r="H31" s="11">
        <v>0</v>
      </c>
      <c r="I31" s="11">
        <v>0</v>
      </c>
      <c r="J31" s="11">
        <v>0</v>
      </c>
      <c r="K31" s="11">
        <v>743376.20399999991</v>
      </c>
      <c r="L31" s="11">
        <v>1516487.4561600001</v>
      </c>
      <c r="M31" s="11">
        <v>1546817.2052832001</v>
      </c>
      <c r="N31" s="11">
        <v>1577753.5493888641</v>
      </c>
      <c r="O31" s="11">
        <v>1609308.6203766412</v>
      </c>
      <c r="P31" s="11">
        <v>1641494.792784174</v>
      </c>
      <c r="Q31" s="11">
        <v>1674324.6886398573</v>
      </c>
      <c r="R31" s="11">
        <v>1707811.1824126546</v>
      </c>
      <c r="S31" s="11">
        <f t="shared" si="3"/>
        <v>1741967.4060609078</v>
      </c>
      <c r="T31" s="11">
        <f t="shared" si="4"/>
        <v>1776806.7541821259</v>
      </c>
      <c r="U31" s="11">
        <f t="shared" si="4"/>
        <v>1812342.8892657685</v>
      </c>
      <c r="V31" s="11">
        <f t="shared" si="4"/>
        <v>1848589.7470510839</v>
      </c>
      <c r="W31" s="11">
        <f t="shared" si="4"/>
        <v>1885561.5419921058</v>
      </c>
      <c r="X31" s="11">
        <f t="shared" si="4"/>
        <v>1923272.772831948</v>
      </c>
      <c r="Y31" s="11">
        <f t="shared" si="4"/>
        <v>1961738.2282885869</v>
      </c>
      <c r="Z31" s="11">
        <f t="shared" si="4"/>
        <v>2000972.9928543586</v>
      </c>
      <c r="AA31" s="11">
        <f t="shared" si="4"/>
        <v>2040992.4527114457</v>
      </c>
      <c r="AB31" s="11">
        <f t="shared" si="4"/>
        <v>2081812.3017656747</v>
      </c>
      <c r="AC31" s="11">
        <f t="shared" si="4"/>
        <v>2123448.5478009884</v>
      </c>
      <c r="AD31" s="11">
        <f t="shared" si="4"/>
        <v>2165917.518757008</v>
      </c>
      <c r="AE31" s="11">
        <f t="shared" si="4"/>
        <v>2209235.8691321481</v>
      </c>
      <c r="AF31" s="11">
        <f t="shared" si="4"/>
        <v>2253420.586514791</v>
      </c>
      <c r="AG31" s="11">
        <f t="shared" si="4"/>
        <v>2298488.998245087</v>
      </c>
      <c r="AH31" s="11">
        <f t="shared" si="4"/>
        <v>2344458.778209989</v>
      </c>
      <c r="AI31" s="11">
        <f t="shared" si="4"/>
        <v>2391347.9537741886</v>
      </c>
      <c r="AJ31" s="11">
        <f t="shared" si="4"/>
        <v>2439174.9128496726</v>
      </c>
      <c r="AK31" s="11">
        <f t="shared" si="4"/>
        <v>2487958.4111066661</v>
      </c>
    </row>
    <row r="32" spans="1:37" x14ac:dyDescent="0.3">
      <c r="A32" s="12" t="str">
        <f t="shared" si="2"/>
        <v>MC</v>
      </c>
      <c r="B32" s="12" t="str">
        <f t="shared" ref="B32:B33" si="8">B31</f>
        <v>MC4</v>
      </c>
      <c r="C32" s="12">
        <v>11</v>
      </c>
      <c r="D32" s="12">
        <v>2014</v>
      </c>
      <c r="E32" s="12" t="s">
        <v>58</v>
      </c>
      <c r="F32" s="11"/>
      <c r="H32" s="11">
        <v>0</v>
      </c>
      <c r="I32" s="11">
        <v>0</v>
      </c>
      <c r="J32" s="11">
        <v>0</v>
      </c>
      <c r="K32" s="11">
        <v>3095.1899999999996</v>
      </c>
      <c r="L32" s="11">
        <v>37885.125599999999</v>
      </c>
      <c r="M32" s="11">
        <v>38642.828112000003</v>
      </c>
      <c r="N32" s="11">
        <v>39415.684674240008</v>
      </c>
      <c r="O32" s="11">
        <v>40203.998367724795</v>
      </c>
      <c r="P32" s="11">
        <v>41008.078335079292</v>
      </c>
      <c r="Q32" s="11">
        <v>41828.239901780878</v>
      </c>
      <c r="R32" s="11">
        <v>42664.804699816501</v>
      </c>
      <c r="S32" s="11">
        <f t="shared" si="3"/>
        <v>43518.100793812831</v>
      </c>
      <c r="T32" s="11">
        <f t="shared" si="4"/>
        <v>44388.462809689088</v>
      </c>
      <c r="U32" s="11">
        <f t="shared" si="4"/>
        <v>45276.232065882868</v>
      </c>
      <c r="V32" s="11">
        <f t="shared" si="4"/>
        <v>46181.756707200526</v>
      </c>
      <c r="W32" s="11">
        <f t="shared" si="4"/>
        <v>47105.391841344535</v>
      </c>
      <c r="X32" s="11">
        <f t="shared" si="4"/>
        <v>48047.499678171429</v>
      </c>
      <c r="Y32" s="11">
        <f t="shared" si="4"/>
        <v>49008.449671734859</v>
      </c>
      <c r="Z32" s="11">
        <f t="shared" si="4"/>
        <v>49988.618665169561</v>
      </c>
      <c r="AA32" s="11">
        <f t="shared" si="4"/>
        <v>50988.391038472953</v>
      </c>
      <c r="AB32" s="11">
        <f t="shared" si="4"/>
        <v>52008.158859242416</v>
      </c>
      <c r="AC32" s="11">
        <f t="shared" si="4"/>
        <v>53048.322036427264</v>
      </c>
      <c r="AD32" s="11">
        <f t="shared" si="4"/>
        <v>54109.288477155809</v>
      </c>
      <c r="AE32" s="11">
        <f t="shared" si="4"/>
        <v>55191.474246698926</v>
      </c>
      <c r="AF32" s="11">
        <f t="shared" si="4"/>
        <v>56295.303731632906</v>
      </c>
      <c r="AG32" s="11">
        <f t="shared" si="4"/>
        <v>57421.209806265564</v>
      </c>
      <c r="AH32" s="11">
        <f t="shared" si="4"/>
        <v>58569.634002390878</v>
      </c>
      <c r="AI32" s="11">
        <f t="shared" si="4"/>
        <v>59741.0266824387</v>
      </c>
      <c r="AJ32" s="11">
        <f t="shared" si="4"/>
        <v>60935.847216087473</v>
      </c>
      <c r="AK32" s="11">
        <f t="shared" si="4"/>
        <v>62154.564160409223</v>
      </c>
    </row>
    <row r="33" spans="1:37" x14ac:dyDescent="0.3">
      <c r="A33" s="12" t="str">
        <f t="shared" si="2"/>
        <v>MC</v>
      </c>
      <c r="B33" s="12" t="str">
        <f t="shared" si="8"/>
        <v>MC4</v>
      </c>
      <c r="C33" s="12">
        <v>11</v>
      </c>
      <c r="D33" s="12">
        <v>2014</v>
      </c>
      <c r="E33" s="12" t="s">
        <v>108</v>
      </c>
      <c r="F33" s="11"/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f t="shared" si="3"/>
        <v>0</v>
      </c>
      <c r="T33" s="11">
        <f t="shared" si="4"/>
        <v>0</v>
      </c>
      <c r="U33" s="11">
        <f t="shared" si="4"/>
        <v>0</v>
      </c>
      <c r="V33" s="11">
        <f t="shared" si="4"/>
        <v>0</v>
      </c>
      <c r="W33" s="11">
        <f t="shared" ref="T33:AK34" si="9">V33*(1+$D$1)</f>
        <v>0</v>
      </c>
      <c r="X33" s="11">
        <f t="shared" si="9"/>
        <v>0</v>
      </c>
      <c r="Y33" s="11">
        <f t="shared" si="9"/>
        <v>0</v>
      </c>
      <c r="Z33" s="11">
        <f t="shared" si="9"/>
        <v>0</v>
      </c>
      <c r="AA33" s="11">
        <f t="shared" si="9"/>
        <v>0</v>
      </c>
      <c r="AB33" s="11">
        <f t="shared" si="9"/>
        <v>0</v>
      </c>
      <c r="AC33" s="11">
        <f t="shared" si="9"/>
        <v>0</v>
      </c>
      <c r="AD33" s="11">
        <f t="shared" si="9"/>
        <v>0</v>
      </c>
      <c r="AE33" s="11">
        <f t="shared" si="9"/>
        <v>0</v>
      </c>
      <c r="AF33" s="11">
        <f t="shared" si="9"/>
        <v>0</v>
      </c>
      <c r="AG33" s="11">
        <f t="shared" si="9"/>
        <v>0</v>
      </c>
      <c r="AH33" s="11">
        <f t="shared" si="9"/>
        <v>0</v>
      </c>
      <c r="AI33" s="11">
        <f t="shared" si="9"/>
        <v>0</v>
      </c>
      <c r="AJ33" s="11">
        <f t="shared" si="9"/>
        <v>0</v>
      </c>
      <c r="AK33" s="11">
        <f t="shared" si="9"/>
        <v>0</v>
      </c>
    </row>
    <row r="34" spans="1:37" x14ac:dyDescent="0.3">
      <c r="A34" s="12" t="str">
        <f t="shared" si="2"/>
        <v>TC</v>
      </c>
      <c r="B34" s="12" t="s">
        <v>75</v>
      </c>
      <c r="C34" s="12">
        <v>11</v>
      </c>
      <c r="D34" s="12">
        <v>2015</v>
      </c>
      <c r="E34" s="12" t="s">
        <v>107</v>
      </c>
      <c r="F34" s="11"/>
      <c r="H34" s="11">
        <v>0</v>
      </c>
      <c r="I34" s="11">
        <v>0</v>
      </c>
      <c r="J34" s="11">
        <v>0</v>
      </c>
      <c r="K34" s="11">
        <v>0</v>
      </c>
      <c r="L34" s="11">
        <v>493761.09435685707</v>
      </c>
      <c r="M34" s="11">
        <v>1007272.6324879886</v>
      </c>
      <c r="N34" s="11">
        <v>1027418.0851377483</v>
      </c>
      <c r="O34" s="11">
        <v>1047966.446840503</v>
      </c>
      <c r="P34" s="11">
        <v>1068925.7757773132</v>
      </c>
      <c r="Q34" s="11">
        <v>1090304.2912928595</v>
      </c>
      <c r="R34" s="11">
        <v>1112110.3771187167</v>
      </c>
      <c r="S34" s="11">
        <f t="shared" si="3"/>
        <v>1134352.584661091</v>
      </c>
      <c r="T34" s="11">
        <f t="shared" si="9"/>
        <v>1157039.6363543128</v>
      </c>
      <c r="U34" s="11">
        <f t="shared" si="9"/>
        <v>1180180.429081399</v>
      </c>
      <c r="V34" s="11">
        <f t="shared" si="9"/>
        <v>1203784.0376630269</v>
      </c>
      <c r="W34" s="11">
        <f t="shared" si="9"/>
        <v>1227859.7184162876</v>
      </c>
      <c r="X34" s="11">
        <f t="shared" si="9"/>
        <v>1252416.9127846134</v>
      </c>
      <c r="Y34" s="11">
        <f t="shared" si="9"/>
        <v>1277465.2510403057</v>
      </c>
      <c r="Z34" s="11">
        <f t="shared" si="9"/>
        <v>1303014.5560611119</v>
      </c>
      <c r="AA34" s="11">
        <f t="shared" si="9"/>
        <v>1329074.8471823342</v>
      </c>
      <c r="AB34" s="11">
        <f t="shared" si="9"/>
        <v>1355656.344125981</v>
      </c>
      <c r="AC34" s="11">
        <f t="shared" si="9"/>
        <v>1382769.4710085005</v>
      </c>
      <c r="AD34" s="11">
        <f t="shared" si="9"/>
        <v>1410424.8604286707</v>
      </c>
      <c r="AE34" s="11">
        <f t="shared" si="9"/>
        <v>1438633.357637244</v>
      </c>
      <c r="AF34" s="11">
        <f t="shared" si="9"/>
        <v>1467406.024789989</v>
      </c>
      <c r="AG34" s="11">
        <f t="shared" si="9"/>
        <v>1496754.1452857887</v>
      </c>
      <c r="AH34" s="11">
        <f t="shared" si="9"/>
        <v>1526689.2281915045</v>
      </c>
      <c r="AI34" s="11">
        <f t="shared" si="9"/>
        <v>1557223.0127553346</v>
      </c>
      <c r="AJ34" s="11">
        <f t="shared" si="9"/>
        <v>1588367.4730104413</v>
      </c>
      <c r="AK34" s="11">
        <f t="shared" si="9"/>
        <v>1620134.8224706501</v>
      </c>
    </row>
    <row r="35" spans="1:37" x14ac:dyDescent="0.3">
      <c r="A35" s="12" t="str">
        <f t="shared" si="2"/>
        <v>CR</v>
      </c>
      <c r="B35" s="12" t="s">
        <v>76</v>
      </c>
      <c r="C35" s="12">
        <v>1</v>
      </c>
      <c r="D35" s="12">
        <v>2016</v>
      </c>
      <c r="E35" s="12" t="s">
        <v>60</v>
      </c>
      <c r="F35" s="11">
        <v>1871000</v>
      </c>
      <c r="H35" s="11">
        <f t="shared" ref="H35:H55" si="10">IF($D35&lt;H$3,$F35*(1+$D$1)^(H$3-$F$1),IF($D35=H$3,$F35*(12-$C35+1)/12*(1+$D$1)^(H$3-$F$1),0))</f>
        <v>0</v>
      </c>
      <c r="I35" s="11">
        <f t="shared" ref="I35:AJ43" si="11">IF($D35&lt;I$3,$F35*(1+$D$1)^(I$3-$F$1),IF($D35=I$3,$F35*(12-$C35+1)/12*(1+$D$1)^(I$3-$F$1),0))</f>
        <v>0</v>
      </c>
      <c r="J35" s="11">
        <f t="shared" si="11"/>
        <v>0</v>
      </c>
      <c r="K35" s="11">
        <f t="shared" si="11"/>
        <v>0</v>
      </c>
      <c r="L35" s="11">
        <f t="shared" si="11"/>
        <v>0</v>
      </c>
      <c r="M35" s="11">
        <f t="shared" si="11"/>
        <v>2107049.8864429439</v>
      </c>
      <c r="N35" s="11">
        <f t="shared" si="11"/>
        <v>2149190.8841718026</v>
      </c>
      <c r="O35" s="11">
        <f t="shared" si="11"/>
        <v>2192174.701855239</v>
      </c>
      <c r="P35" s="11">
        <f t="shared" si="11"/>
        <v>2236018.1958923438</v>
      </c>
      <c r="Q35" s="11">
        <f t="shared" si="11"/>
        <v>2280738.5598101905</v>
      </c>
      <c r="R35" s="11">
        <f t="shared" si="11"/>
        <v>2326353.3310063938</v>
      </c>
      <c r="S35" s="11">
        <f t="shared" si="11"/>
        <v>2372880.397626522</v>
      </c>
      <c r="T35" s="11">
        <f t="shared" si="11"/>
        <v>2420338.0055790525</v>
      </c>
      <c r="U35" s="11">
        <f t="shared" si="11"/>
        <v>2468744.765690634</v>
      </c>
      <c r="V35" s="11">
        <f t="shared" si="11"/>
        <v>2518119.661004446</v>
      </c>
      <c r="W35" s="11">
        <f t="shared" si="11"/>
        <v>2568482.0542245354</v>
      </c>
      <c r="X35" s="11">
        <f t="shared" si="11"/>
        <v>2619851.6953090262</v>
      </c>
      <c r="Y35" s="11">
        <f t="shared" si="11"/>
        <v>2672248.7292152061</v>
      </c>
      <c r="Z35" s="11">
        <f t="shared" si="11"/>
        <v>2725693.7037995104</v>
      </c>
      <c r="AA35" s="11">
        <f t="shared" si="11"/>
        <v>2780207.5778755005</v>
      </c>
      <c r="AB35" s="11">
        <f t="shared" si="11"/>
        <v>2835811.7294330108</v>
      </c>
      <c r="AC35" s="11">
        <f t="shared" si="11"/>
        <v>2892527.9640216711</v>
      </c>
      <c r="AD35" s="11">
        <f t="shared" si="11"/>
        <v>2950378.5233021039</v>
      </c>
      <c r="AE35" s="11">
        <f t="shared" si="11"/>
        <v>3009386.0937681459</v>
      </c>
      <c r="AF35" s="11">
        <f t="shared" si="11"/>
        <v>3069573.8156435089</v>
      </c>
      <c r="AG35" s="11">
        <f t="shared" si="11"/>
        <v>3130965.2919563795</v>
      </c>
      <c r="AH35" s="11">
        <f t="shared" si="11"/>
        <v>3193584.5977955065</v>
      </c>
      <c r="AI35" s="11">
        <f t="shared" si="11"/>
        <v>3257456.2897514175</v>
      </c>
      <c r="AJ35" s="11">
        <f t="shared" si="11"/>
        <v>3322605.4155464452</v>
      </c>
      <c r="AK35" s="11">
        <f t="shared" ref="AK35:AK55" si="12">IF($D35&lt;AK$3,$F35*(1+$D$1)^(AK$3-$F$1),IF($D35=AK$3,$F35*(12-$C35+1)/12*(1+$D$1)^(AK$3-$F$1),0))</f>
        <v>3389057.5238573742</v>
      </c>
    </row>
    <row r="36" spans="1:37" x14ac:dyDescent="0.3">
      <c r="A36" s="12" t="str">
        <f t="shared" si="2"/>
        <v>CR</v>
      </c>
      <c r="B36" s="12" t="str">
        <f>B35</f>
        <v>CR4</v>
      </c>
      <c r="C36" s="12">
        <v>1</v>
      </c>
      <c r="D36" s="12">
        <v>2016</v>
      </c>
      <c r="E36" s="12" t="s">
        <v>59</v>
      </c>
      <c r="F36" s="11"/>
      <c r="H36" s="11">
        <f t="shared" si="10"/>
        <v>0</v>
      </c>
      <c r="I36" s="11">
        <f t="shared" si="11"/>
        <v>0</v>
      </c>
      <c r="J36" s="11">
        <f t="shared" si="11"/>
        <v>0</v>
      </c>
      <c r="K36" s="11">
        <f t="shared" si="11"/>
        <v>0</v>
      </c>
      <c r="L36" s="11">
        <f t="shared" si="11"/>
        <v>0</v>
      </c>
      <c r="M36" s="11">
        <f t="shared" si="11"/>
        <v>0</v>
      </c>
      <c r="N36" s="11">
        <f t="shared" si="11"/>
        <v>0</v>
      </c>
      <c r="O36" s="11">
        <f t="shared" si="11"/>
        <v>0</v>
      </c>
      <c r="P36" s="11">
        <f t="shared" si="11"/>
        <v>0</v>
      </c>
      <c r="Q36" s="11">
        <f t="shared" si="11"/>
        <v>0</v>
      </c>
      <c r="R36" s="11">
        <f t="shared" si="11"/>
        <v>0</v>
      </c>
      <c r="S36" s="11">
        <f t="shared" si="11"/>
        <v>0</v>
      </c>
      <c r="T36" s="11">
        <f t="shared" si="11"/>
        <v>0</v>
      </c>
      <c r="U36" s="11">
        <f t="shared" si="11"/>
        <v>0</v>
      </c>
      <c r="V36" s="11">
        <f t="shared" si="11"/>
        <v>0</v>
      </c>
      <c r="W36" s="11">
        <f t="shared" si="11"/>
        <v>0</v>
      </c>
      <c r="X36" s="11">
        <f t="shared" si="11"/>
        <v>0</v>
      </c>
      <c r="Y36" s="11">
        <f t="shared" si="11"/>
        <v>0</v>
      </c>
      <c r="Z36" s="11">
        <f t="shared" si="11"/>
        <v>0</v>
      </c>
      <c r="AA36" s="11">
        <f t="shared" si="11"/>
        <v>0</v>
      </c>
      <c r="AB36" s="11">
        <f t="shared" si="11"/>
        <v>0</v>
      </c>
      <c r="AC36" s="11">
        <f t="shared" si="11"/>
        <v>0</v>
      </c>
      <c r="AD36" s="11">
        <f t="shared" si="11"/>
        <v>0</v>
      </c>
      <c r="AE36" s="11">
        <f t="shared" si="11"/>
        <v>0</v>
      </c>
      <c r="AF36" s="11">
        <f t="shared" si="11"/>
        <v>0</v>
      </c>
      <c r="AG36" s="11">
        <f t="shared" si="11"/>
        <v>0</v>
      </c>
      <c r="AH36" s="11">
        <f t="shared" si="11"/>
        <v>0</v>
      </c>
      <c r="AI36" s="11">
        <f t="shared" si="11"/>
        <v>0</v>
      </c>
      <c r="AJ36" s="11">
        <f t="shared" si="11"/>
        <v>0</v>
      </c>
      <c r="AK36" s="11">
        <f t="shared" si="12"/>
        <v>0</v>
      </c>
    </row>
    <row r="37" spans="1:37" x14ac:dyDescent="0.3">
      <c r="A37" s="12" t="str">
        <f t="shared" si="2"/>
        <v>CR</v>
      </c>
      <c r="B37" s="12" t="str">
        <f t="shared" ref="B37:B39" si="13">B36</f>
        <v>CR4</v>
      </c>
      <c r="C37" s="12">
        <v>1</v>
      </c>
      <c r="D37" s="12">
        <v>2016</v>
      </c>
      <c r="E37" s="12" t="s">
        <v>56</v>
      </c>
      <c r="F37" s="11">
        <v>1191000</v>
      </c>
      <c r="H37" s="11">
        <f t="shared" si="10"/>
        <v>0</v>
      </c>
      <c r="I37" s="11">
        <f t="shared" si="11"/>
        <v>0</v>
      </c>
      <c r="J37" s="11">
        <f t="shared" si="11"/>
        <v>0</v>
      </c>
      <c r="K37" s="11">
        <f t="shared" si="11"/>
        <v>0</v>
      </c>
      <c r="L37" s="11">
        <f t="shared" si="11"/>
        <v>0</v>
      </c>
      <c r="M37" s="11">
        <f t="shared" si="11"/>
        <v>1341259.4413434241</v>
      </c>
      <c r="N37" s="11">
        <f t="shared" si="11"/>
        <v>1368084.6301702922</v>
      </c>
      <c r="O37" s="11">
        <f t="shared" si="11"/>
        <v>1395446.3227736983</v>
      </c>
      <c r="P37" s="11">
        <f t="shared" si="11"/>
        <v>1423355.2492291722</v>
      </c>
      <c r="Q37" s="11">
        <f t="shared" si="11"/>
        <v>1451822.3542137558</v>
      </c>
      <c r="R37" s="11">
        <f t="shared" si="11"/>
        <v>1480858.8012980307</v>
      </c>
      <c r="S37" s="11">
        <f t="shared" si="11"/>
        <v>1510475.9773239915</v>
      </c>
      <c r="T37" s="11">
        <f t="shared" si="11"/>
        <v>1540685.4968704712</v>
      </c>
      <c r="U37" s="11">
        <f t="shared" si="11"/>
        <v>1571499.2068078807</v>
      </c>
      <c r="V37" s="11">
        <f t="shared" si="11"/>
        <v>1602929.1909440379</v>
      </c>
      <c r="W37" s="11">
        <f t="shared" si="11"/>
        <v>1634987.7747629189</v>
      </c>
      <c r="X37" s="11">
        <f t="shared" si="11"/>
        <v>1667687.5302581775</v>
      </c>
      <c r="Y37" s="11">
        <f t="shared" si="11"/>
        <v>1701041.2808633407</v>
      </c>
      <c r="Z37" s="11">
        <f t="shared" si="11"/>
        <v>1735062.1064806075</v>
      </c>
      <c r="AA37" s="11">
        <f t="shared" si="11"/>
        <v>1769763.3486102198</v>
      </c>
      <c r="AB37" s="11">
        <f t="shared" si="11"/>
        <v>1805158.6155824242</v>
      </c>
      <c r="AC37" s="11">
        <f t="shared" si="11"/>
        <v>1841261.7878940727</v>
      </c>
      <c r="AD37" s="11">
        <f t="shared" si="11"/>
        <v>1878087.0236519538</v>
      </c>
      <c r="AE37" s="11">
        <f t="shared" si="11"/>
        <v>1915648.764124993</v>
      </c>
      <c r="AF37" s="11">
        <f t="shared" si="11"/>
        <v>1953961.7394074928</v>
      </c>
      <c r="AG37" s="11">
        <f t="shared" si="11"/>
        <v>1993040.9741956429</v>
      </c>
      <c r="AH37" s="11">
        <f t="shared" si="11"/>
        <v>2032901.7936795554</v>
      </c>
      <c r="AI37" s="11">
        <f t="shared" si="11"/>
        <v>2073559.8295531471</v>
      </c>
      <c r="AJ37" s="11">
        <f t="shared" si="11"/>
        <v>2115031.0261442098</v>
      </c>
      <c r="AK37" s="11">
        <f t="shared" si="12"/>
        <v>2157331.646667094</v>
      </c>
    </row>
    <row r="38" spans="1:37" x14ac:dyDescent="0.3">
      <c r="A38" s="12" t="str">
        <f t="shared" si="2"/>
        <v>CR</v>
      </c>
      <c r="B38" s="12" t="str">
        <f t="shared" si="13"/>
        <v>CR4</v>
      </c>
      <c r="C38" s="12">
        <v>1</v>
      </c>
      <c r="D38" s="12">
        <v>2016</v>
      </c>
      <c r="E38" s="12" t="s">
        <v>58</v>
      </c>
      <c r="F38" s="11">
        <v>174000</v>
      </c>
      <c r="H38" s="11">
        <f t="shared" si="10"/>
        <v>0</v>
      </c>
      <c r="I38" s="11">
        <f t="shared" si="11"/>
        <v>0</v>
      </c>
      <c r="J38" s="11">
        <f t="shared" si="11"/>
        <v>0</v>
      </c>
      <c r="K38" s="11">
        <f t="shared" si="11"/>
        <v>0</v>
      </c>
      <c r="L38" s="11">
        <f t="shared" si="11"/>
        <v>0</v>
      </c>
      <c r="M38" s="11">
        <f t="shared" si="11"/>
        <v>195952.26095193601</v>
      </c>
      <c r="N38" s="11">
        <f t="shared" si="11"/>
        <v>199871.30617097468</v>
      </c>
      <c r="O38" s="11">
        <f t="shared" si="11"/>
        <v>203868.7322943942</v>
      </c>
      <c r="P38" s="11">
        <f t="shared" si="11"/>
        <v>207946.10694028207</v>
      </c>
      <c r="Q38" s="11">
        <f t="shared" si="11"/>
        <v>212105.02907908775</v>
      </c>
      <c r="R38" s="11">
        <f t="shared" si="11"/>
        <v>216347.12966066945</v>
      </c>
      <c r="S38" s="11">
        <f t="shared" si="11"/>
        <v>220674.07225388288</v>
      </c>
      <c r="T38" s="11">
        <f t="shared" si="11"/>
        <v>225087.55369896052</v>
      </c>
      <c r="U38" s="11">
        <f t="shared" si="11"/>
        <v>229589.30477293977</v>
      </c>
      <c r="V38" s="11">
        <f t="shared" si="11"/>
        <v>234181.09086839849</v>
      </c>
      <c r="W38" s="11">
        <f t="shared" si="11"/>
        <v>238864.71268576648</v>
      </c>
      <c r="X38" s="11">
        <f t="shared" si="11"/>
        <v>243642.00693948186</v>
      </c>
      <c r="Y38" s="11">
        <f t="shared" si="11"/>
        <v>248514.84707827144</v>
      </c>
      <c r="Z38" s="11">
        <f t="shared" si="11"/>
        <v>253485.14401983688</v>
      </c>
      <c r="AA38" s="11">
        <f t="shared" si="11"/>
        <v>258554.84690023365</v>
      </c>
      <c r="AB38" s="11">
        <f t="shared" si="11"/>
        <v>263725.94383823831</v>
      </c>
      <c r="AC38" s="11">
        <f t="shared" si="11"/>
        <v>269000.46271500306</v>
      </c>
      <c r="AD38" s="11">
        <f t="shared" si="11"/>
        <v>274380.47196930309</v>
      </c>
      <c r="AE38" s="11">
        <f t="shared" si="11"/>
        <v>279868.08140868915</v>
      </c>
      <c r="AF38" s="11">
        <f t="shared" si="11"/>
        <v>285465.44303686294</v>
      </c>
      <c r="AG38" s="11">
        <f t="shared" si="11"/>
        <v>291174.75189760025</v>
      </c>
      <c r="AH38" s="11">
        <f t="shared" si="11"/>
        <v>296998.24693555216</v>
      </c>
      <c r="AI38" s="11">
        <f t="shared" si="11"/>
        <v>302938.2118742633</v>
      </c>
      <c r="AJ38" s="11">
        <f t="shared" si="11"/>
        <v>308996.97611174849</v>
      </c>
      <c r="AK38" s="11">
        <f t="shared" si="12"/>
        <v>315176.9156339835</v>
      </c>
    </row>
    <row r="39" spans="1:37" x14ac:dyDescent="0.3">
      <c r="A39" s="12" t="str">
        <f t="shared" si="2"/>
        <v>CR</v>
      </c>
      <c r="B39" s="12" t="str">
        <f t="shared" si="13"/>
        <v>CR4</v>
      </c>
      <c r="C39" s="12">
        <v>1</v>
      </c>
      <c r="D39" s="12">
        <v>2016</v>
      </c>
      <c r="E39" s="12" t="s">
        <v>57</v>
      </c>
      <c r="F39" s="11">
        <v>169000</v>
      </c>
      <c r="H39" s="11">
        <f t="shared" si="10"/>
        <v>0</v>
      </c>
      <c r="I39" s="11">
        <f t="shared" si="11"/>
        <v>0</v>
      </c>
      <c r="J39" s="11">
        <f t="shared" si="11"/>
        <v>0</v>
      </c>
      <c r="K39" s="11">
        <f t="shared" si="11"/>
        <v>0</v>
      </c>
      <c r="L39" s="11">
        <f t="shared" si="11"/>
        <v>0</v>
      </c>
      <c r="M39" s="11">
        <f t="shared" si="11"/>
        <v>190321.44885561601</v>
      </c>
      <c r="N39" s="11">
        <f t="shared" si="11"/>
        <v>194127.87783272829</v>
      </c>
      <c r="O39" s="11">
        <f t="shared" si="11"/>
        <v>198010.43538938288</v>
      </c>
      <c r="P39" s="11">
        <f t="shared" si="11"/>
        <v>201970.64409717053</v>
      </c>
      <c r="Q39" s="11">
        <f t="shared" si="11"/>
        <v>206010.05697911396</v>
      </c>
      <c r="R39" s="11">
        <f t="shared" si="11"/>
        <v>210130.25811869619</v>
      </c>
      <c r="S39" s="11">
        <f t="shared" si="11"/>
        <v>214332.86328107014</v>
      </c>
      <c r="T39" s="11">
        <f t="shared" si="11"/>
        <v>218619.52054669155</v>
      </c>
      <c r="U39" s="11">
        <f t="shared" si="11"/>
        <v>222991.9109576254</v>
      </c>
      <c r="V39" s="11">
        <f t="shared" si="11"/>
        <v>227451.74917677784</v>
      </c>
      <c r="W39" s="11">
        <f t="shared" si="11"/>
        <v>232000.78416031343</v>
      </c>
      <c r="X39" s="11">
        <f t="shared" si="11"/>
        <v>236640.79984351972</v>
      </c>
      <c r="Y39" s="11">
        <f t="shared" si="11"/>
        <v>241373.61584039009</v>
      </c>
      <c r="Z39" s="11">
        <f t="shared" si="11"/>
        <v>246201.0881571979</v>
      </c>
      <c r="AA39" s="11">
        <f t="shared" si="11"/>
        <v>251125.10992034187</v>
      </c>
      <c r="AB39" s="11">
        <f t="shared" si="11"/>
        <v>256147.61211874869</v>
      </c>
      <c r="AC39" s="11">
        <f t="shared" si="11"/>
        <v>261270.56436112366</v>
      </c>
      <c r="AD39" s="11">
        <f t="shared" si="11"/>
        <v>266495.97564834612</v>
      </c>
      <c r="AE39" s="11">
        <f t="shared" si="11"/>
        <v>271825.895161313</v>
      </c>
      <c r="AF39" s="11">
        <f t="shared" si="11"/>
        <v>277262.41306453932</v>
      </c>
      <c r="AG39" s="11">
        <f t="shared" si="11"/>
        <v>282807.66132583009</v>
      </c>
      <c r="AH39" s="11">
        <f t="shared" si="11"/>
        <v>288463.81455234665</v>
      </c>
      <c r="AI39" s="11">
        <f t="shared" si="11"/>
        <v>294233.09084339364</v>
      </c>
      <c r="AJ39" s="11">
        <f t="shared" si="11"/>
        <v>300117.75266026147</v>
      </c>
      <c r="AK39" s="11">
        <f t="shared" si="12"/>
        <v>306120.10771346674</v>
      </c>
    </row>
    <row r="40" spans="1:37" x14ac:dyDescent="0.3">
      <c r="A40" s="12" t="str">
        <f t="shared" si="2"/>
        <v>CR</v>
      </c>
      <c r="B40" s="12" t="s">
        <v>77</v>
      </c>
      <c r="C40" s="12">
        <v>1</v>
      </c>
      <c r="D40" s="12">
        <v>2016</v>
      </c>
      <c r="E40" s="12" t="s">
        <v>60</v>
      </c>
      <c r="F40" s="11">
        <v>1993000</v>
      </c>
      <c r="H40" s="11">
        <f t="shared" si="10"/>
        <v>0</v>
      </c>
      <c r="I40" s="11">
        <f t="shared" si="11"/>
        <v>0</v>
      </c>
      <c r="J40" s="11">
        <f t="shared" si="11"/>
        <v>0</v>
      </c>
      <c r="K40" s="11">
        <f t="shared" si="11"/>
        <v>0</v>
      </c>
      <c r="L40" s="11">
        <f t="shared" si="11"/>
        <v>0</v>
      </c>
      <c r="M40" s="11">
        <f t="shared" si="11"/>
        <v>2244441.7015931522</v>
      </c>
      <c r="N40" s="11">
        <f t="shared" si="11"/>
        <v>2289330.5356250145</v>
      </c>
      <c r="O40" s="11">
        <f t="shared" si="11"/>
        <v>2335117.1463375152</v>
      </c>
      <c r="P40" s="11">
        <f t="shared" si="11"/>
        <v>2381819.4892642656</v>
      </c>
      <c r="Q40" s="11">
        <f t="shared" si="11"/>
        <v>2429455.8790495507</v>
      </c>
      <c r="R40" s="11">
        <f t="shared" si="11"/>
        <v>2478044.9966305415</v>
      </c>
      <c r="S40" s="11">
        <f t="shared" si="11"/>
        <v>2527605.8965631528</v>
      </c>
      <c r="T40" s="11">
        <f t="shared" si="11"/>
        <v>2578158.0144944158</v>
      </c>
      <c r="U40" s="11">
        <f t="shared" si="11"/>
        <v>2629721.1747843041</v>
      </c>
      <c r="V40" s="11">
        <f t="shared" si="11"/>
        <v>2682315.5982799893</v>
      </c>
      <c r="W40" s="11">
        <f t="shared" si="11"/>
        <v>2735961.9102455899</v>
      </c>
      <c r="X40" s="11">
        <f t="shared" si="11"/>
        <v>2790681.1484505017</v>
      </c>
      <c r="Y40" s="11">
        <f t="shared" si="11"/>
        <v>2846494.7714195116</v>
      </c>
      <c r="Z40" s="11">
        <f t="shared" si="11"/>
        <v>2903424.6668479019</v>
      </c>
      <c r="AA40" s="11">
        <f t="shared" si="11"/>
        <v>2961493.1601848598</v>
      </c>
      <c r="AB40" s="11">
        <f t="shared" si="11"/>
        <v>3020723.0233885571</v>
      </c>
      <c r="AC40" s="11">
        <f t="shared" si="11"/>
        <v>3081137.4838563283</v>
      </c>
      <c r="AD40" s="11">
        <f t="shared" si="11"/>
        <v>3142760.2335334541</v>
      </c>
      <c r="AE40" s="11">
        <f t="shared" si="11"/>
        <v>3205615.4382041236</v>
      </c>
      <c r="AF40" s="11">
        <f t="shared" si="11"/>
        <v>3269727.746968206</v>
      </c>
      <c r="AG40" s="11">
        <f t="shared" si="11"/>
        <v>3335122.3019075706</v>
      </c>
      <c r="AH40" s="11">
        <f t="shared" si="11"/>
        <v>3401824.7479457213</v>
      </c>
      <c r="AI40" s="11">
        <f t="shared" si="11"/>
        <v>3469861.2429046365</v>
      </c>
      <c r="AJ40" s="11">
        <f t="shared" si="11"/>
        <v>3539258.4677627287</v>
      </c>
      <c r="AK40" s="11">
        <f t="shared" si="12"/>
        <v>3610043.6371179833</v>
      </c>
    </row>
    <row r="41" spans="1:37" x14ac:dyDescent="0.3">
      <c r="A41" s="12" t="str">
        <f t="shared" si="2"/>
        <v>CR</v>
      </c>
      <c r="B41" s="12" t="str">
        <f>B40</f>
        <v>CR5</v>
      </c>
      <c r="C41" s="12">
        <v>1</v>
      </c>
      <c r="D41" s="12">
        <v>2016</v>
      </c>
      <c r="E41" s="12" t="s">
        <v>59</v>
      </c>
      <c r="F41" s="11"/>
      <c r="H41" s="11">
        <f t="shared" si="10"/>
        <v>0</v>
      </c>
      <c r="I41" s="11">
        <f t="shared" si="11"/>
        <v>0</v>
      </c>
      <c r="J41" s="11">
        <f t="shared" si="11"/>
        <v>0</v>
      </c>
      <c r="K41" s="11">
        <f t="shared" si="11"/>
        <v>0</v>
      </c>
      <c r="L41" s="11">
        <f t="shared" si="11"/>
        <v>0</v>
      </c>
      <c r="M41" s="11">
        <f t="shared" si="11"/>
        <v>0</v>
      </c>
      <c r="N41" s="11">
        <f t="shared" si="11"/>
        <v>0</v>
      </c>
      <c r="O41" s="11">
        <f t="shared" si="11"/>
        <v>0</v>
      </c>
      <c r="P41" s="11">
        <f t="shared" si="11"/>
        <v>0</v>
      </c>
      <c r="Q41" s="11">
        <f t="shared" si="11"/>
        <v>0</v>
      </c>
      <c r="R41" s="11">
        <f t="shared" si="11"/>
        <v>0</v>
      </c>
      <c r="S41" s="11">
        <f t="shared" si="11"/>
        <v>0</v>
      </c>
      <c r="T41" s="11">
        <f t="shared" si="11"/>
        <v>0</v>
      </c>
      <c r="U41" s="11">
        <f t="shared" si="11"/>
        <v>0</v>
      </c>
      <c r="V41" s="11">
        <f t="shared" si="11"/>
        <v>0</v>
      </c>
      <c r="W41" s="11">
        <f t="shared" si="11"/>
        <v>0</v>
      </c>
      <c r="X41" s="11">
        <f t="shared" si="11"/>
        <v>0</v>
      </c>
      <c r="Y41" s="11">
        <f t="shared" si="11"/>
        <v>0</v>
      </c>
      <c r="Z41" s="11">
        <f t="shared" si="11"/>
        <v>0</v>
      </c>
      <c r="AA41" s="11">
        <f t="shared" si="11"/>
        <v>0</v>
      </c>
      <c r="AB41" s="11">
        <f t="shared" si="11"/>
        <v>0</v>
      </c>
      <c r="AC41" s="11">
        <f t="shared" si="11"/>
        <v>0</v>
      </c>
      <c r="AD41" s="11">
        <f t="shared" si="11"/>
        <v>0</v>
      </c>
      <c r="AE41" s="11">
        <f t="shared" si="11"/>
        <v>0</v>
      </c>
      <c r="AF41" s="11">
        <f t="shared" si="11"/>
        <v>0</v>
      </c>
      <c r="AG41" s="11">
        <f t="shared" si="11"/>
        <v>0</v>
      </c>
      <c r="AH41" s="11">
        <f t="shared" si="11"/>
        <v>0</v>
      </c>
      <c r="AI41" s="11">
        <f t="shared" si="11"/>
        <v>0</v>
      </c>
      <c r="AJ41" s="11">
        <f t="shared" si="11"/>
        <v>0</v>
      </c>
      <c r="AK41" s="11">
        <f t="shared" si="12"/>
        <v>0</v>
      </c>
    </row>
    <row r="42" spans="1:37" x14ac:dyDescent="0.3">
      <c r="A42" s="12" t="str">
        <f t="shared" si="2"/>
        <v>CR</v>
      </c>
      <c r="B42" s="12" t="str">
        <f t="shared" ref="B42:B44" si="14">B41</f>
        <v>CR5</v>
      </c>
      <c r="C42" s="12">
        <v>1</v>
      </c>
      <c r="D42" s="12">
        <v>2016</v>
      </c>
      <c r="E42" s="12" t="s">
        <v>56</v>
      </c>
      <c r="F42" s="11">
        <v>1251000</v>
      </c>
      <c r="H42" s="11">
        <f t="shared" si="10"/>
        <v>0</v>
      </c>
      <c r="I42" s="11">
        <f t="shared" si="11"/>
        <v>0</v>
      </c>
      <c r="J42" s="11">
        <f t="shared" si="11"/>
        <v>0</v>
      </c>
      <c r="K42" s="11">
        <f t="shared" si="11"/>
        <v>0</v>
      </c>
      <c r="L42" s="11">
        <f t="shared" si="11"/>
        <v>0</v>
      </c>
      <c r="M42" s="11">
        <f t="shared" si="11"/>
        <v>1408829.1864992641</v>
      </c>
      <c r="N42" s="11">
        <f t="shared" si="11"/>
        <v>1437005.770229249</v>
      </c>
      <c r="O42" s="11">
        <f t="shared" si="11"/>
        <v>1465745.8856338342</v>
      </c>
      <c r="P42" s="11">
        <f t="shared" si="11"/>
        <v>1495060.8033465107</v>
      </c>
      <c r="Q42" s="11">
        <f t="shared" si="11"/>
        <v>1524962.0194134412</v>
      </c>
      <c r="R42" s="11">
        <f t="shared" si="11"/>
        <v>1555461.2598017096</v>
      </c>
      <c r="S42" s="11">
        <f t="shared" si="11"/>
        <v>1586570.4849977442</v>
      </c>
      <c r="T42" s="11">
        <f t="shared" si="11"/>
        <v>1618301.894697699</v>
      </c>
      <c r="U42" s="11">
        <f t="shared" si="11"/>
        <v>1650667.932591653</v>
      </c>
      <c r="V42" s="11">
        <f t="shared" si="11"/>
        <v>1683681.2912434856</v>
      </c>
      <c r="W42" s="11">
        <f t="shared" si="11"/>
        <v>1717354.9170683557</v>
      </c>
      <c r="X42" s="11">
        <f t="shared" si="11"/>
        <v>1751702.0154097229</v>
      </c>
      <c r="Y42" s="11">
        <f t="shared" si="11"/>
        <v>1786736.0557179172</v>
      </c>
      <c r="Z42" s="11">
        <f t="shared" si="11"/>
        <v>1822470.7768322756</v>
      </c>
      <c r="AA42" s="11">
        <f t="shared" si="11"/>
        <v>1858920.1923689211</v>
      </c>
      <c r="AB42" s="11">
        <f t="shared" si="11"/>
        <v>1896098.5962162993</v>
      </c>
      <c r="AC42" s="11">
        <f t="shared" si="11"/>
        <v>1934020.5681406255</v>
      </c>
      <c r="AD42" s="11">
        <f t="shared" si="11"/>
        <v>1972700.9795034376</v>
      </c>
      <c r="AE42" s="11">
        <f t="shared" si="11"/>
        <v>2012154.9990935065</v>
      </c>
      <c r="AF42" s="11">
        <f t="shared" si="11"/>
        <v>2052398.0990753768</v>
      </c>
      <c r="AG42" s="11">
        <f t="shared" si="11"/>
        <v>2093446.0610568845</v>
      </c>
      <c r="AH42" s="11">
        <f t="shared" si="11"/>
        <v>2135314.9822780215</v>
      </c>
      <c r="AI42" s="11">
        <f t="shared" si="11"/>
        <v>2178021.2819235828</v>
      </c>
      <c r="AJ42" s="11">
        <f t="shared" si="11"/>
        <v>2221581.707562054</v>
      </c>
      <c r="AK42" s="11">
        <f t="shared" si="12"/>
        <v>2266013.3417132953</v>
      </c>
    </row>
    <row r="43" spans="1:37" x14ac:dyDescent="0.3">
      <c r="A43" s="12" t="str">
        <f t="shared" si="2"/>
        <v>CR</v>
      </c>
      <c r="B43" s="12" t="str">
        <f t="shared" si="14"/>
        <v>CR5</v>
      </c>
      <c r="C43" s="12">
        <v>1</v>
      </c>
      <c r="D43" s="12">
        <v>2016</v>
      </c>
      <c r="E43" s="12" t="s">
        <v>58</v>
      </c>
      <c r="F43" s="11">
        <v>177000</v>
      </c>
      <c r="H43" s="11">
        <f t="shared" si="10"/>
        <v>0</v>
      </c>
      <c r="I43" s="11">
        <f t="shared" si="11"/>
        <v>0</v>
      </c>
      <c r="J43" s="11">
        <f t="shared" si="11"/>
        <v>0</v>
      </c>
      <c r="K43" s="11">
        <f t="shared" ref="I43:AJ52" si="15">IF($D43&lt;K$3,$F43*(1+$D$1)^(K$3-$F$1),IF($D43=K$3,$F43*(12-$C43+1)/12*(1+$D$1)^(K$3-$F$1),0))</f>
        <v>0</v>
      </c>
      <c r="L43" s="11">
        <f t="shared" si="15"/>
        <v>0</v>
      </c>
      <c r="M43" s="11">
        <f t="shared" si="15"/>
        <v>199330.74820972802</v>
      </c>
      <c r="N43" s="11">
        <f t="shared" si="15"/>
        <v>203317.36317392252</v>
      </c>
      <c r="O43" s="11">
        <f t="shared" si="15"/>
        <v>207383.71043740099</v>
      </c>
      <c r="P43" s="11">
        <f t="shared" si="15"/>
        <v>211531.38464614903</v>
      </c>
      <c r="Q43" s="11">
        <f t="shared" si="15"/>
        <v>215762.01233907201</v>
      </c>
      <c r="R43" s="11">
        <f t="shared" si="15"/>
        <v>220077.25258585342</v>
      </c>
      <c r="S43" s="11">
        <f t="shared" si="15"/>
        <v>224478.7976375705</v>
      </c>
      <c r="T43" s="11">
        <f t="shared" si="15"/>
        <v>228968.37359032192</v>
      </c>
      <c r="U43" s="11">
        <f t="shared" si="15"/>
        <v>233547.74106212836</v>
      </c>
      <c r="V43" s="11">
        <f t="shared" si="15"/>
        <v>238218.69588337088</v>
      </c>
      <c r="W43" s="11">
        <f t="shared" si="15"/>
        <v>242983.06980103833</v>
      </c>
      <c r="X43" s="11">
        <f t="shared" si="15"/>
        <v>247842.73119705913</v>
      </c>
      <c r="Y43" s="11">
        <f t="shared" si="15"/>
        <v>252799.58582100028</v>
      </c>
      <c r="Z43" s="11">
        <f t="shared" si="15"/>
        <v>257855.57753742026</v>
      </c>
      <c r="AA43" s="11">
        <f t="shared" si="15"/>
        <v>263012.68908816873</v>
      </c>
      <c r="AB43" s="11">
        <f t="shared" si="15"/>
        <v>268272.94286993204</v>
      </c>
      <c r="AC43" s="11">
        <f t="shared" si="15"/>
        <v>273638.4017273307</v>
      </c>
      <c r="AD43" s="11">
        <f t="shared" si="15"/>
        <v>279111.16976187727</v>
      </c>
      <c r="AE43" s="11">
        <f t="shared" si="15"/>
        <v>284693.39315711486</v>
      </c>
      <c r="AF43" s="11">
        <f t="shared" si="15"/>
        <v>290387.26102025714</v>
      </c>
      <c r="AG43" s="11">
        <f t="shared" si="15"/>
        <v>296195.0062406623</v>
      </c>
      <c r="AH43" s="11">
        <f t="shared" si="15"/>
        <v>302118.9063654755</v>
      </c>
      <c r="AI43" s="11">
        <f t="shared" si="15"/>
        <v>308161.28449278505</v>
      </c>
      <c r="AJ43" s="11">
        <f t="shared" si="15"/>
        <v>314324.51018264075</v>
      </c>
      <c r="AK43" s="11">
        <f t="shared" si="12"/>
        <v>320611.00038629357</v>
      </c>
    </row>
    <row r="44" spans="1:37" x14ac:dyDescent="0.3">
      <c r="A44" s="12" t="str">
        <f t="shared" si="2"/>
        <v>CR</v>
      </c>
      <c r="B44" s="12" t="str">
        <f t="shared" si="14"/>
        <v>CR5</v>
      </c>
      <c r="C44" s="12">
        <v>1</v>
      </c>
      <c r="D44" s="12">
        <v>2016</v>
      </c>
      <c r="E44" s="12" t="s">
        <v>57</v>
      </c>
      <c r="F44" s="11">
        <v>172000</v>
      </c>
      <c r="H44" s="11">
        <f t="shared" si="10"/>
        <v>0</v>
      </c>
      <c r="I44" s="11">
        <f t="shared" si="15"/>
        <v>0</v>
      </c>
      <c r="J44" s="11">
        <f t="shared" si="15"/>
        <v>0</v>
      </c>
      <c r="K44" s="11">
        <f t="shared" si="15"/>
        <v>0</v>
      </c>
      <c r="L44" s="11">
        <f t="shared" si="15"/>
        <v>0</v>
      </c>
      <c r="M44" s="11">
        <f t="shared" si="15"/>
        <v>193699.93611340801</v>
      </c>
      <c r="N44" s="11">
        <f t="shared" si="15"/>
        <v>197573.93483567613</v>
      </c>
      <c r="O44" s="11">
        <f t="shared" si="15"/>
        <v>201525.41353238968</v>
      </c>
      <c r="P44" s="11">
        <f t="shared" si="15"/>
        <v>205555.92180303746</v>
      </c>
      <c r="Q44" s="11">
        <f t="shared" si="15"/>
        <v>209667.04023909822</v>
      </c>
      <c r="R44" s="11">
        <f t="shared" si="15"/>
        <v>213860.38104388016</v>
      </c>
      <c r="S44" s="11">
        <f t="shared" si="15"/>
        <v>218137.58866475779</v>
      </c>
      <c r="T44" s="11">
        <f t="shared" si="15"/>
        <v>222500.34043805292</v>
      </c>
      <c r="U44" s="11">
        <f t="shared" si="15"/>
        <v>226950.34724681402</v>
      </c>
      <c r="V44" s="11">
        <f t="shared" si="15"/>
        <v>231489.35419175023</v>
      </c>
      <c r="W44" s="11">
        <f t="shared" si="15"/>
        <v>236119.14127558528</v>
      </c>
      <c r="X44" s="11">
        <f t="shared" si="15"/>
        <v>240841.52410109699</v>
      </c>
      <c r="Y44" s="11">
        <f t="shared" si="15"/>
        <v>245658.3545831189</v>
      </c>
      <c r="Z44" s="11">
        <f t="shared" si="15"/>
        <v>250571.52167478128</v>
      </c>
      <c r="AA44" s="11">
        <f t="shared" si="15"/>
        <v>255582.95210827692</v>
      </c>
      <c r="AB44" s="11">
        <f t="shared" si="15"/>
        <v>260694.61115044245</v>
      </c>
      <c r="AC44" s="11">
        <f t="shared" si="15"/>
        <v>265908.5033734513</v>
      </c>
      <c r="AD44" s="11">
        <f t="shared" si="15"/>
        <v>271226.67344092031</v>
      </c>
      <c r="AE44" s="11">
        <f t="shared" si="15"/>
        <v>276651.20690973871</v>
      </c>
      <c r="AF44" s="11">
        <f t="shared" si="15"/>
        <v>282184.23104793346</v>
      </c>
      <c r="AG44" s="11">
        <f t="shared" si="15"/>
        <v>287827.91566889221</v>
      </c>
      <c r="AH44" s="11">
        <f t="shared" si="15"/>
        <v>293584.47398226999</v>
      </c>
      <c r="AI44" s="11">
        <f t="shared" si="15"/>
        <v>299456.16346191545</v>
      </c>
      <c r="AJ44" s="11">
        <f t="shared" si="15"/>
        <v>305445.28673115367</v>
      </c>
      <c r="AK44" s="11">
        <f t="shared" si="12"/>
        <v>311554.19246577681</v>
      </c>
    </row>
    <row r="45" spans="1:37" x14ac:dyDescent="0.3">
      <c r="A45" s="12" t="str">
        <f t="shared" si="2"/>
        <v>CR</v>
      </c>
      <c r="B45" s="12" t="s">
        <v>78</v>
      </c>
      <c r="C45" s="12">
        <v>1</v>
      </c>
      <c r="D45" s="12">
        <v>2016</v>
      </c>
      <c r="E45" s="12" t="s">
        <v>60</v>
      </c>
      <c r="F45" s="11">
        <v>2392000</v>
      </c>
      <c r="H45" s="11">
        <f t="shared" si="10"/>
        <v>0</v>
      </c>
      <c r="I45" s="11">
        <f t="shared" si="15"/>
        <v>0</v>
      </c>
      <c r="J45" s="11">
        <f t="shared" si="15"/>
        <v>0</v>
      </c>
      <c r="K45" s="11">
        <f t="shared" si="15"/>
        <v>0</v>
      </c>
      <c r="L45" s="11">
        <f t="shared" si="15"/>
        <v>0</v>
      </c>
      <c r="M45" s="11">
        <f t="shared" si="15"/>
        <v>2693780.506879488</v>
      </c>
      <c r="N45" s="11">
        <f t="shared" si="15"/>
        <v>2747656.1170170773</v>
      </c>
      <c r="O45" s="11">
        <f t="shared" si="15"/>
        <v>2802609.2393574193</v>
      </c>
      <c r="P45" s="11">
        <f t="shared" si="15"/>
        <v>2858661.4241445675</v>
      </c>
      <c r="Q45" s="11">
        <f t="shared" si="15"/>
        <v>2915834.6526274588</v>
      </c>
      <c r="R45" s="11">
        <f t="shared" si="15"/>
        <v>2974151.3456800077</v>
      </c>
      <c r="S45" s="11">
        <f t="shared" si="15"/>
        <v>3033634.3725936082</v>
      </c>
      <c r="T45" s="11">
        <f t="shared" si="15"/>
        <v>3094307.0600454803</v>
      </c>
      <c r="U45" s="11">
        <f t="shared" si="15"/>
        <v>3156193.2012463901</v>
      </c>
      <c r="V45" s="11">
        <f t="shared" si="15"/>
        <v>3219317.065271317</v>
      </c>
      <c r="W45" s="11">
        <f t="shared" si="15"/>
        <v>3283703.4065767438</v>
      </c>
      <c r="X45" s="11">
        <f t="shared" si="15"/>
        <v>3349377.4747082791</v>
      </c>
      <c r="Y45" s="11">
        <f t="shared" si="15"/>
        <v>3416365.0242024441</v>
      </c>
      <c r="Z45" s="11">
        <f t="shared" si="15"/>
        <v>3484692.3246864933</v>
      </c>
      <c r="AA45" s="11">
        <f t="shared" si="15"/>
        <v>3554386.1711802231</v>
      </c>
      <c r="AB45" s="11">
        <f t="shared" si="15"/>
        <v>3625473.8946038275</v>
      </c>
      <c r="AC45" s="11">
        <f t="shared" si="15"/>
        <v>3697983.3724959041</v>
      </c>
      <c r="AD45" s="11">
        <f t="shared" si="15"/>
        <v>3771943.0399458217</v>
      </c>
      <c r="AE45" s="11">
        <f t="shared" si="15"/>
        <v>3847381.9007447385</v>
      </c>
      <c r="AF45" s="11">
        <f t="shared" si="15"/>
        <v>3924329.538759633</v>
      </c>
      <c r="AG45" s="11">
        <f t="shared" si="15"/>
        <v>4002816.1295348261</v>
      </c>
      <c r="AH45" s="11">
        <f t="shared" si="15"/>
        <v>4082872.4521255218</v>
      </c>
      <c r="AI45" s="11">
        <f t="shared" si="15"/>
        <v>4164529.9011680335</v>
      </c>
      <c r="AJ45" s="11">
        <f t="shared" si="15"/>
        <v>4247820.4991913931</v>
      </c>
      <c r="AK45" s="11">
        <f t="shared" si="12"/>
        <v>4332776.9091752218</v>
      </c>
    </row>
    <row r="46" spans="1:37" x14ac:dyDescent="0.3">
      <c r="A46" s="12" t="str">
        <f t="shared" si="2"/>
        <v>CR</v>
      </c>
      <c r="B46" s="12" t="str">
        <f>B45</f>
        <v>CR6</v>
      </c>
      <c r="C46" s="12">
        <v>1</v>
      </c>
      <c r="D46" s="12">
        <v>2016</v>
      </c>
      <c r="E46" s="12" t="s">
        <v>59</v>
      </c>
      <c r="F46" s="11"/>
      <c r="H46" s="11">
        <f t="shared" si="10"/>
        <v>0</v>
      </c>
      <c r="I46" s="11">
        <f t="shared" si="15"/>
        <v>0</v>
      </c>
      <c r="J46" s="11">
        <f t="shared" si="15"/>
        <v>0</v>
      </c>
      <c r="K46" s="11">
        <f t="shared" si="15"/>
        <v>0</v>
      </c>
      <c r="L46" s="11">
        <f t="shared" si="15"/>
        <v>0</v>
      </c>
      <c r="M46" s="11">
        <f t="shared" si="15"/>
        <v>0</v>
      </c>
      <c r="N46" s="11">
        <f t="shared" si="15"/>
        <v>0</v>
      </c>
      <c r="O46" s="11">
        <f t="shared" si="15"/>
        <v>0</v>
      </c>
      <c r="P46" s="11">
        <f t="shared" si="15"/>
        <v>0</v>
      </c>
      <c r="Q46" s="11">
        <f t="shared" si="15"/>
        <v>0</v>
      </c>
      <c r="R46" s="11">
        <f t="shared" si="15"/>
        <v>0</v>
      </c>
      <c r="S46" s="11">
        <f t="shared" si="15"/>
        <v>0</v>
      </c>
      <c r="T46" s="11">
        <f t="shared" si="15"/>
        <v>0</v>
      </c>
      <c r="U46" s="11">
        <f t="shared" si="15"/>
        <v>0</v>
      </c>
      <c r="V46" s="11">
        <f t="shared" si="15"/>
        <v>0</v>
      </c>
      <c r="W46" s="11">
        <f t="shared" si="15"/>
        <v>0</v>
      </c>
      <c r="X46" s="11">
        <f t="shared" si="15"/>
        <v>0</v>
      </c>
      <c r="Y46" s="11">
        <f t="shared" si="15"/>
        <v>0</v>
      </c>
      <c r="Z46" s="11">
        <f t="shared" si="15"/>
        <v>0</v>
      </c>
      <c r="AA46" s="11">
        <f t="shared" si="15"/>
        <v>0</v>
      </c>
      <c r="AB46" s="11">
        <f t="shared" si="15"/>
        <v>0</v>
      </c>
      <c r="AC46" s="11">
        <f t="shared" si="15"/>
        <v>0</v>
      </c>
      <c r="AD46" s="11">
        <f t="shared" si="15"/>
        <v>0</v>
      </c>
      <c r="AE46" s="11">
        <f t="shared" si="15"/>
        <v>0</v>
      </c>
      <c r="AF46" s="11">
        <f t="shared" si="15"/>
        <v>0</v>
      </c>
      <c r="AG46" s="11">
        <f t="shared" si="15"/>
        <v>0</v>
      </c>
      <c r="AH46" s="11">
        <f t="shared" si="15"/>
        <v>0</v>
      </c>
      <c r="AI46" s="11">
        <f t="shared" si="15"/>
        <v>0</v>
      </c>
      <c r="AJ46" s="11">
        <f t="shared" si="15"/>
        <v>0</v>
      </c>
      <c r="AK46" s="11">
        <f t="shared" si="12"/>
        <v>0</v>
      </c>
    </row>
    <row r="47" spans="1:37" x14ac:dyDescent="0.3">
      <c r="A47" s="12" t="str">
        <f t="shared" si="2"/>
        <v>CR</v>
      </c>
      <c r="B47" s="12" t="str">
        <f t="shared" ref="B47:B49" si="16">B46</f>
        <v>CR6</v>
      </c>
      <c r="C47" s="12">
        <v>1</v>
      </c>
      <c r="D47" s="12">
        <v>2016</v>
      </c>
      <c r="E47" s="12" t="s">
        <v>56</v>
      </c>
      <c r="F47" s="11">
        <v>1632000</v>
      </c>
      <c r="H47" s="11">
        <f t="shared" si="10"/>
        <v>0</v>
      </c>
      <c r="I47" s="11">
        <f t="shared" si="15"/>
        <v>0</v>
      </c>
      <c r="J47" s="11">
        <f t="shared" si="15"/>
        <v>0</v>
      </c>
      <c r="K47" s="11">
        <f t="shared" si="15"/>
        <v>0</v>
      </c>
      <c r="L47" s="11">
        <f t="shared" si="15"/>
        <v>0</v>
      </c>
      <c r="M47" s="11">
        <f t="shared" si="15"/>
        <v>1837897.0682388481</v>
      </c>
      <c r="N47" s="11">
        <f t="shared" si="15"/>
        <v>1874655.0096036247</v>
      </c>
      <c r="O47" s="11">
        <f t="shared" si="15"/>
        <v>1912148.1097956973</v>
      </c>
      <c r="P47" s="11">
        <f t="shared" si="15"/>
        <v>1950391.0719916113</v>
      </c>
      <c r="Q47" s="11">
        <f t="shared" si="15"/>
        <v>1989398.8934314435</v>
      </c>
      <c r="R47" s="11">
        <f t="shared" si="15"/>
        <v>2029186.8713000722</v>
      </c>
      <c r="S47" s="11">
        <f t="shared" si="15"/>
        <v>2069770.608726074</v>
      </c>
      <c r="T47" s="11">
        <f t="shared" si="15"/>
        <v>2111166.020900595</v>
      </c>
      <c r="U47" s="11">
        <f t="shared" si="15"/>
        <v>2153389.3413186073</v>
      </c>
      <c r="V47" s="11">
        <f t="shared" si="15"/>
        <v>2196457.128144979</v>
      </c>
      <c r="W47" s="11">
        <f t="shared" si="15"/>
        <v>2240386.2707078787</v>
      </c>
      <c r="X47" s="11">
        <f t="shared" si="15"/>
        <v>2285193.9961220366</v>
      </c>
      <c r="Y47" s="11">
        <f t="shared" si="15"/>
        <v>2330897.8760444769</v>
      </c>
      <c r="Z47" s="11">
        <f t="shared" si="15"/>
        <v>2377515.8335653665</v>
      </c>
      <c r="AA47" s="11">
        <f t="shared" si="15"/>
        <v>2425066.1502366741</v>
      </c>
      <c r="AB47" s="11">
        <f t="shared" si="15"/>
        <v>2473567.4732414074</v>
      </c>
      <c r="AC47" s="11">
        <f t="shared" si="15"/>
        <v>2523038.8227062356</v>
      </c>
      <c r="AD47" s="11">
        <f t="shared" si="15"/>
        <v>2573499.5991603602</v>
      </c>
      <c r="AE47" s="11">
        <f t="shared" si="15"/>
        <v>2624969.5911435671</v>
      </c>
      <c r="AF47" s="11">
        <f t="shared" si="15"/>
        <v>2677468.9829664384</v>
      </c>
      <c r="AG47" s="11">
        <f t="shared" si="15"/>
        <v>2731018.3626257675</v>
      </c>
      <c r="AH47" s="11">
        <f t="shared" si="15"/>
        <v>2785638.7298782826</v>
      </c>
      <c r="AI47" s="11">
        <f t="shared" si="15"/>
        <v>2841351.5044758487</v>
      </c>
      <c r="AJ47" s="11">
        <f t="shared" si="15"/>
        <v>2898178.5345653654</v>
      </c>
      <c r="AK47" s="11">
        <f t="shared" si="12"/>
        <v>2956142.1052566729</v>
      </c>
    </row>
    <row r="48" spans="1:37" x14ac:dyDescent="0.3">
      <c r="A48" s="12" t="str">
        <f t="shared" si="2"/>
        <v>CR</v>
      </c>
      <c r="B48" s="12" t="str">
        <f t="shared" si="16"/>
        <v>CR6</v>
      </c>
      <c r="C48" s="12">
        <v>1</v>
      </c>
      <c r="D48" s="12">
        <v>2016</v>
      </c>
      <c r="E48" s="12" t="s">
        <v>58</v>
      </c>
      <c r="F48" s="11">
        <v>198000</v>
      </c>
      <c r="H48" s="11">
        <f t="shared" si="10"/>
        <v>0</v>
      </c>
      <c r="I48" s="11">
        <f t="shared" si="15"/>
        <v>0</v>
      </c>
      <c r="J48" s="11">
        <f t="shared" si="15"/>
        <v>0</v>
      </c>
      <c r="K48" s="11">
        <f t="shared" si="15"/>
        <v>0</v>
      </c>
      <c r="L48" s="11">
        <f t="shared" si="15"/>
        <v>0</v>
      </c>
      <c r="M48" s="11">
        <f t="shared" si="15"/>
        <v>222980.15901427201</v>
      </c>
      <c r="N48" s="11">
        <f t="shared" si="15"/>
        <v>227439.76219455741</v>
      </c>
      <c r="O48" s="11">
        <f t="shared" si="15"/>
        <v>231988.55743844857</v>
      </c>
      <c r="P48" s="11">
        <f t="shared" si="15"/>
        <v>236628.32858721755</v>
      </c>
      <c r="Q48" s="11">
        <f t="shared" si="15"/>
        <v>241360.89515896191</v>
      </c>
      <c r="R48" s="11">
        <f t="shared" si="15"/>
        <v>246188.11306214108</v>
      </c>
      <c r="S48" s="11">
        <f t="shared" si="15"/>
        <v>251111.87532338395</v>
      </c>
      <c r="T48" s="11">
        <f t="shared" si="15"/>
        <v>256134.11282985163</v>
      </c>
      <c r="U48" s="11">
        <f t="shared" si="15"/>
        <v>261256.79508644869</v>
      </c>
      <c r="V48" s="11">
        <f t="shared" si="15"/>
        <v>266481.9309881776</v>
      </c>
      <c r="W48" s="11">
        <f t="shared" si="15"/>
        <v>271811.5696079412</v>
      </c>
      <c r="X48" s="11">
        <f t="shared" si="15"/>
        <v>277247.80100010004</v>
      </c>
      <c r="Y48" s="11">
        <f t="shared" si="15"/>
        <v>282792.757020102</v>
      </c>
      <c r="Z48" s="11">
        <f t="shared" si="15"/>
        <v>288448.61216050404</v>
      </c>
      <c r="AA48" s="11">
        <f t="shared" si="15"/>
        <v>294217.58440371417</v>
      </c>
      <c r="AB48" s="11">
        <f t="shared" si="15"/>
        <v>300101.9360917884</v>
      </c>
      <c r="AC48" s="11">
        <f t="shared" si="15"/>
        <v>306103.97481362417</v>
      </c>
      <c r="AD48" s="11">
        <f t="shared" si="15"/>
        <v>312226.0543098966</v>
      </c>
      <c r="AE48" s="11">
        <f t="shared" si="15"/>
        <v>318470.57539609453</v>
      </c>
      <c r="AF48" s="11">
        <f t="shared" si="15"/>
        <v>324839.98690401646</v>
      </c>
      <c r="AG48" s="11">
        <f t="shared" si="15"/>
        <v>331336.78664209682</v>
      </c>
      <c r="AH48" s="11">
        <f t="shared" si="15"/>
        <v>337963.52237493871</v>
      </c>
      <c r="AI48" s="11">
        <f t="shared" si="15"/>
        <v>344722.79282243754</v>
      </c>
      <c r="AJ48" s="11">
        <f t="shared" si="15"/>
        <v>351617.24867888622</v>
      </c>
      <c r="AK48" s="11">
        <f t="shared" si="12"/>
        <v>358649.59365246398</v>
      </c>
    </row>
    <row r="49" spans="1:37" x14ac:dyDescent="0.3">
      <c r="A49" s="12" t="str">
        <f t="shared" si="2"/>
        <v>CR</v>
      </c>
      <c r="B49" s="12" t="str">
        <f t="shared" si="16"/>
        <v>CR6</v>
      </c>
      <c r="C49" s="12">
        <v>1</v>
      </c>
      <c r="D49" s="12">
        <v>2016</v>
      </c>
      <c r="E49" s="12" t="s">
        <v>57</v>
      </c>
      <c r="F49" s="11">
        <v>191000</v>
      </c>
      <c r="H49" s="11">
        <f t="shared" si="10"/>
        <v>0</v>
      </c>
      <c r="I49" s="11">
        <f t="shared" si="15"/>
        <v>0</v>
      </c>
      <c r="J49" s="11">
        <f t="shared" si="15"/>
        <v>0</v>
      </c>
      <c r="K49" s="11">
        <f t="shared" si="15"/>
        <v>0</v>
      </c>
      <c r="L49" s="11">
        <f t="shared" si="15"/>
        <v>0</v>
      </c>
      <c r="M49" s="11">
        <f t="shared" si="15"/>
        <v>215097.022079424</v>
      </c>
      <c r="N49" s="11">
        <f t="shared" si="15"/>
        <v>219398.96252101244</v>
      </c>
      <c r="O49" s="11">
        <f t="shared" si="15"/>
        <v>223786.94177143273</v>
      </c>
      <c r="P49" s="11">
        <f t="shared" si="15"/>
        <v>228262.68060686137</v>
      </c>
      <c r="Q49" s="11">
        <f t="shared" si="15"/>
        <v>232827.93421899862</v>
      </c>
      <c r="R49" s="11">
        <f t="shared" si="15"/>
        <v>237484.49290337853</v>
      </c>
      <c r="S49" s="11">
        <f t="shared" si="15"/>
        <v>242234.18276144614</v>
      </c>
      <c r="T49" s="11">
        <f t="shared" si="15"/>
        <v>247078.86641667507</v>
      </c>
      <c r="U49" s="11">
        <f t="shared" si="15"/>
        <v>252020.44374500858</v>
      </c>
      <c r="V49" s="11">
        <f t="shared" si="15"/>
        <v>257060.85261990869</v>
      </c>
      <c r="W49" s="11">
        <f t="shared" si="15"/>
        <v>262202.06967230688</v>
      </c>
      <c r="X49" s="11">
        <f t="shared" si="15"/>
        <v>267446.11106575304</v>
      </c>
      <c r="Y49" s="11">
        <f t="shared" si="15"/>
        <v>272795.03328706807</v>
      </c>
      <c r="Z49" s="11">
        <f t="shared" si="15"/>
        <v>278250.93395280943</v>
      </c>
      <c r="AA49" s="11">
        <f t="shared" si="15"/>
        <v>283815.95263186569</v>
      </c>
      <c r="AB49" s="11">
        <f t="shared" si="15"/>
        <v>289492.27168450295</v>
      </c>
      <c r="AC49" s="11">
        <f t="shared" si="15"/>
        <v>295282.11711819301</v>
      </c>
      <c r="AD49" s="11">
        <f t="shared" si="15"/>
        <v>301187.75946055684</v>
      </c>
      <c r="AE49" s="11">
        <f t="shared" si="15"/>
        <v>307211.51464976801</v>
      </c>
      <c r="AF49" s="11">
        <f t="shared" si="15"/>
        <v>313355.74494276335</v>
      </c>
      <c r="AG49" s="11">
        <f t="shared" si="15"/>
        <v>319622.85984161863</v>
      </c>
      <c r="AH49" s="11">
        <f t="shared" si="15"/>
        <v>326015.31703845097</v>
      </c>
      <c r="AI49" s="11">
        <f t="shared" si="15"/>
        <v>332535.62337922002</v>
      </c>
      <c r="AJ49" s="11">
        <f t="shared" si="15"/>
        <v>339186.33584680437</v>
      </c>
      <c r="AK49" s="11">
        <f t="shared" si="12"/>
        <v>345970.06256374053</v>
      </c>
    </row>
    <row r="50" spans="1:37" x14ac:dyDescent="0.3">
      <c r="A50" s="12" t="str">
        <f t="shared" si="2"/>
        <v>GR</v>
      </c>
      <c r="B50" s="12" t="s">
        <v>79</v>
      </c>
      <c r="C50" s="12">
        <v>1</v>
      </c>
      <c r="D50" s="12">
        <v>2016</v>
      </c>
      <c r="E50" s="12" t="s">
        <v>60</v>
      </c>
      <c r="F50" s="11">
        <v>0</v>
      </c>
      <c r="H50" s="11">
        <f t="shared" si="10"/>
        <v>0</v>
      </c>
      <c r="I50" s="11">
        <f t="shared" si="15"/>
        <v>0</v>
      </c>
      <c r="J50" s="11">
        <f t="shared" si="15"/>
        <v>0</v>
      </c>
      <c r="K50" s="11">
        <f t="shared" si="15"/>
        <v>0</v>
      </c>
      <c r="L50" s="11">
        <f t="shared" si="15"/>
        <v>0</v>
      </c>
      <c r="M50" s="11">
        <f t="shared" si="15"/>
        <v>0</v>
      </c>
      <c r="N50" s="11">
        <f t="shared" si="15"/>
        <v>0</v>
      </c>
      <c r="O50" s="11">
        <f t="shared" si="15"/>
        <v>0</v>
      </c>
      <c r="P50" s="11">
        <f t="shared" si="15"/>
        <v>0</v>
      </c>
      <c r="Q50" s="11">
        <f t="shared" si="15"/>
        <v>0</v>
      </c>
      <c r="R50" s="11">
        <f t="shared" si="15"/>
        <v>0</v>
      </c>
      <c r="S50" s="11">
        <f t="shared" si="15"/>
        <v>0</v>
      </c>
      <c r="T50" s="11">
        <f t="shared" si="15"/>
        <v>0</v>
      </c>
      <c r="U50" s="11">
        <f t="shared" si="15"/>
        <v>0</v>
      </c>
      <c r="V50" s="11">
        <f t="shared" si="15"/>
        <v>0</v>
      </c>
      <c r="W50" s="11">
        <f t="shared" si="15"/>
        <v>0</v>
      </c>
      <c r="X50" s="11">
        <f t="shared" si="15"/>
        <v>0</v>
      </c>
      <c r="Y50" s="11">
        <f t="shared" si="15"/>
        <v>0</v>
      </c>
      <c r="Z50" s="11">
        <f t="shared" si="15"/>
        <v>0</v>
      </c>
      <c r="AA50" s="11">
        <f t="shared" si="15"/>
        <v>0</v>
      </c>
      <c r="AB50" s="11">
        <f t="shared" si="15"/>
        <v>0</v>
      </c>
      <c r="AC50" s="11">
        <f t="shared" si="15"/>
        <v>0</v>
      </c>
      <c r="AD50" s="11">
        <f t="shared" si="15"/>
        <v>0</v>
      </c>
      <c r="AE50" s="11">
        <f t="shared" si="15"/>
        <v>0</v>
      </c>
      <c r="AF50" s="11">
        <f t="shared" si="15"/>
        <v>0</v>
      </c>
      <c r="AG50" s="11">
        <f t="shared" si="15"/>
        <v>0</v>
      </c>
      <c r="AH50" s="11">
        <f t="shared" si="15"/>
        <v>0</v>
      </c>
      <c r="AI50" s="11">
        <f t="shared" si="15"/>
        <v>0</v>
      </c>
      <c r="AJ50" s="11">
        <f t="shared" si="15"/>
        <v>0</v>
      </c>
      <c r="AK50" s="11">
        <f t="shared" si="12"/>
        <v>0</v>
      </c>
    </row>
    <row r="51" spans="1:37" x14ac:dyDescent="0.3">
      <c r="A51" s="12" t="str">
        <f t="shared" si="2"/>
        <v>GR</v>
      </c>
      <c r="B51" s="12" t="str">
        <f>B50</f>
        <v>GR3</v>
      </c>
      <c r="C51" s="12">
        <v>1</v>
      </c>
      <c r="D51" s="12">
        <v>2016</v>
      </c>
      <c r="E51" s="12" t="s">
        <v>61</v>
      </c>
      <c r="F51" s="11">
        <v>3322000</v>
      </c>
      <c r="H51" s="11">
        <f t="shared" si="10"/>
        <v>0</v>
      </c>
      <c r="I51" s="11">
        <f t="shared" si="15"/>
        <v>0</v>
      </c>
      <c r="J51" s="11">
        <f t="shared" si="15"/>
        <v>0</v>
      </c>
      <c r="K51" s="11">
        <f t="shared" si="15"/>
        <v>0</v>
      </c>
      <c r="L51" s="11">
        <f t="shared" si="15"/>
        <v>0</v>
      </c>
      <c r="M51" s="11">
        <f t="shared" si="15"/>
        <v>3741111.556795008</v>
      </c>
      <c r="N51" s="11">
        <f t="shared" si="15"/>
        <v>3815933.7879309077</v>
      </c>
      <c r="O51" s="11">
        <f t="shared" si="15"/>
        <v>3892252.4636895261</v>
      </c>
      <c r="P51" s="11">
        <f t="shared" si="15"/>
        <v>3970097.5129633164</v>
      </c>
      <c r="Q51" s="11">
        <f t="shared" si="15"/>
        <v>4049499.4632225833</v>
      </c>
      <c r="R51" s="11">
        <f t="shared" si="15"/>
        <v>4130489.4524870338</v>
      </c>
      <c r="S51" s="11">
        <f t="shared" si="15"/>
        <v>4213099.2415367756</v>
      </c>
      <c r="T51" s="11">
        <f t="shared" si="15"/>
        <v>4297361.2263675109</v>
      </c>
      <c r="U51" s="11">
        <f t="shared" si="15"/>
        <v>4383308.4508948615</v>
      </c>
      <c r="V51" s="11">
        <f t="shared" si="15"/>
        <v>4470974.6199127575</v>
      </c>
      <c r="W51" s="11">
        <f t="shared" si="15"/>
        <v>4560394.112311013</v>
      </c>
      <c r="X51" s="11">
        <f t="shared" si="15"/>
        <v>4651601.9945572335</v>
      </c>
      <c r="Y51" s="11">
        <f t="shared" si="15"/>
        <v>4744634.0344483778</v>
      </c>
      <c r="Z51" s="11">
        <f t="shared" si="15"/>
        <v>4839526.7151373457</v>
      </c>
      <c r="AA51" s="11">
        <f t="shared" si="15"/>
        <v>4936317.2494400926</v>
      </c>
      <c r="AB51" s="11">
        <f t="shared" si="15"/>
        <v>5035043.5944288941</v>
      </c>
      <c r="AC51" s="11">
        <f t="shared" si="15"/>
        <v>5135744.466317472</v>
      </c>
      <c r="AD51" s="11">
        <f t="shared" si="15"/>
        <v>5238459.3556438209</v>
      </c>
      <c r="AE51" s="11">
        <f t="shared" si="15"/>
        <v>5343228.5427566972</v>
      </c>
      <c r="AF51" s="11">
        <f t="shared" si="15"/>
        <v>5450093.1136118313</v>
      </c>
      <c r="AG51" s="11">
        <f t="shared" si="15"/>
        <v>5559094.9758840688</v>
      </c>
      <c r="AH51" s="11">
        <f t="shared" si="15"/>
        <v>5670276.8754017493</v>
      </c>
      <c r="AI51" s="11">
        <f t="shared" si="15"/>
        <v>5783682.4129097853</v>
      </c>
      <c r="AJ51" s="11">
        <f t="shared" si="15"/>
        <v>5899356.0611679805</v>
      </c>
      <c r="AK51" s="11">
        <f t="shared" si="12"/>
        <v>6017343.1823913399</v>
      </c>
    </row>
    <row r="52" spans="1:37" x14ac:dyDescent="0.3">
      <c r="A52" s="12" t="str">
        <f t="shared" si="2"/>
        <v>GR</v>
      </c>
      <c r="B52" s="12" t="str">
        <f>B51</f>
        <v>GR3</v>
      </c>
      <c r="C52" s="12">
        <v>1</v>
      </c>
      <c r="D52" s="12">
        <v>2016</v>
      </c>
      <c r="E52" s="12" t="s">
        <v>57</v>
      </c>
      <c r="F52" s="11">
        <v>141000</v>
      </c>
      <c r="H52" s="11">
        <f t="shared" si="10"/>
        <v>0</v>
      </c>
      <c r="I52" s="11">
        <f t="shared" si="15"/>
        <v>0</v>
      </c>
      <c r="J52" s="11">
        <f t="shared" si="15"/>
        <v>0</v>
      </c>
      <c r="K52" s="11">
        <f t="shared" si="15"/>
        <v>0</v>
      </c>
      <c r="L52" s="11">
        <f t="shared" si="15"/>
        <v>0</v>
      </c>
      <c r="M52" s="11">
        <f t="shared" si="15"/>
        <v>158788.90111622401</v>
      </c>
      <c r="N52" s="11">
        <f t="shared" ref="I52:AJ55" si="17">IF($D52&lt;N$3,$F52*(1+$D$1)^(N$3-$F$1),IF($D52=N$3,$F52*(12-$C52+1)/12*(1+$D$1)^(N$3-$F$1),0))</f>
        <v>161964.67913854847</v>
      </c>
      <c r="O52" s="11">
        <f t="shared" si="17"/>
        <v>165203.97272131944</v>
      </c>
      <c r="P52" s="11">
        <f t="shared" si="17"/>
        <v>168508.05217574583</v>
      </c>
      <c r="Q52" s="11">
        <f t="shared" si="17"/>
        <v>171878.21321926074</v>
      </c>
      <c r="R52" s="11">
        <f t="shared" si="17"/>
        <v>175315.77748364594</v>
      </c>
      <c r="S52" s="11">
        <f t="shared" si="17"/>
        <v>178822.09303331887</v>
      </c>
      <c r="T52" s="11">
        <f t="shared" si="17"/>
        <v>182398.53489398526</v>
      </c>
      <c r="U52" s="11">
        <f t="shared" si="17"/>
        <v>186046.50559186496</v>
      </c>
      <c r="V52" s="11">
        <f t="shared" si="17"/>
        <v>189767.43570370221</v>
      </c>
      <c r="W52" s="11">
        <f t="shared" si="17"/>
        <v>193562.7844177763</v>
      </c>
      <c r="X52" s="11">
        <f t="shared" si="17"/>
        <v>197434.04010613184</v>
      </c>
      <c r="Y52" s="11">
        <f t="shared" si="17"/>
        <v>201382.72090825444</v>
      </c>
      <c r="Z52" s="11">
        <f t="shared" si="17"/>
        <v>205410.37532641954</v>
      </c>
      <c r="AA52" s="11">
        <f t="shared" si="17"/>
        <v>209518.58283294796</v>
      </c>
      <c r="AB52" s="11">
        <f t="shared" si="17"/>
        <v>213708.9544896069</v>
      </c>
      <c r="AC52" s="11">
        <f t="shared" si="17"/>
        <v>217983.13357939903</v>
      </c>
      <c r="AD52" s="11">
        <f t="shared" si="17"/>
        <v>222342.79625098698</v>
      </c>
      <c r="AE52" s="11">
        <f t="shared" si="17"/>
        <v>226789.65217600673</v>
      </c>
      <c r="AF52" s="11">
        <f t="shared" si="17"/>
        <v>231325.44521952685</v>
      </c>
      <c r="AG52" s="11">
        <f t="shared" si="17"/>
        <v>235951.95412391744</v>
      </c>
      <c r="AH52" s="11">
        <f t="shared" si="17"/>
        <v>240670.99320639574</v>
      </c>
      <c r="AI52" s="11">
        <f t="shared" si="17"/>
        <v>245484.4130705237</v>
      </c>
      <c r="AJ52" s="11">
        <f t="shared" si="17"/>
        <v>250394.10133193413</v>
      </c>
      <c r="AK52" s="11">
        <f t="shared" si="12"/>
        <v>255401.98335857285</v>
      </c>
    </row>
    <row r="53" spans="1:37" x14ac:dyDescent="0.3">
      <c r="A53" s="12" t="str">
        <f t="shared" si="2"/>
        <v>GR</v>
      </c>
      <c r="B53" s="12" t="s">
        <v>80</v>
      </c>
      <c r="C53" s="12">
        <v>1</v>
      </c>
      <c r="D53" s="12">
        <v>2016</v>
      </c>
      <c r="E53" s="12" t="s">
        <v>60</v>
      </c>
      <c r="F53" s="11">
        <v>0</v>
      </c>
      <c r="H53" s="11">
        <f t="shared" si="10"/>
        <v>0</v>
      </c>
      <c r="I53" s="11">
        <f t="shared" si="17"/>
        <v>0</v>
      </c>
      <c r="J53" s="11">
        <f t="shared" si="17"/>
        <v>0</v>
      </c>
      <c r="K53" s="11">
        <f t="shared" si="17"/>
        <v>0</v>
      </c>
      <c r="L53" s="11">
        <f t="shared" si="17"/>
        <v>0</v>
      </c>
      <c r="M53" s="11">
        <f t="shared" si="17"/>
        <v>0</v>
      </c>
      <c r="N53" s="11">
        <f t="shared" si="17"/>
        <v>0</v>
      </c>
      <c r="O53" s="11">
        <f t="shared" si="17"/>
        <v>0</v>
      </c>
      <c r="P53" s="11">
        <f t="shared" si="17"/>
        <v>0</v>
      </c>
      <c r="Q53" s="11">
        <f t="shared" si="17"/>
        <v>0</v>
      </c>
      <c r="R53" s="11">
        <f t="shared" si="17"/>
        <v>0</v>
      </c>
      <c r="S53" s="11">
        <f t="shared" si="17"/>
        <v>0</v>
      </c>
      <c r="T53" s="11">
        <f t="shared" si="17"/>
        <v>0</v>
      </c>
      <c r="U53" s="11">
        <f t="shared" si="17"/>
        <v>0</v>
      </c>
      <c r="V53" s="11">
        <f t="shared" si="17"/>
        <v>0</v>
      </c>
      <c r="W53" s="11">
        <f t="shared" si="17"/>
        <v>0</v>
      </c>
      <c r="X53" s="11">
        <f t="shared" si="17"/>
        <v>0</v>
      </c>
      <c r="Y53" s="11">
        <f t="shared" si="17"/>
        <v>0</v>
      </c>
      <c r="Z53" s="11">
        <f t="shared" si="17"/>
        <v>0</v>
      </c>
      <c r="AA53" s="11">
        <f t="shared" si="17"/>
        <v>0</v>
      </c>
      <c r="AB53" s="11">
        <f t="shared" si="17"/>
        <v>0</v>
      </c>
      <c r="AC53" s="11">
        <f t="shared" si="17"/>
        <v>0</v>
      </c>
      <c r="AD53" s="11">
        <f t="shared" si="17"/>
        <v>0</v>
      </c>
      <c r="AE53" s="11">
        <f t="shared" si="17"/>
        <v>0</v>
      </c>
      <c r="AF53" s="11">
        <f t="shared" si="17"/>
        <v>0</v>
      </c>
      <c r="AG53" s="11">
        <f t="shared" si="17"/>
        <v>0</v>
      </c>
      <c r="AH53" s="11">
        <f t="shared" si="17"/>
        <v>0</v>
      </c>
      <c r="AI53" s="11">
        <f t="shared" si="17"/>
        <v>0</v>
      </c>
      <c r="AJ53" s="11">
        <f t="shared" si="17"/>
        <v>0</v>
      </c>
      <c r="AK53" s="11">
        <f t="shared" si="12"/>
        <v>0</v>
      </c>
    </row>
    <row r="54" spans="1:37" x14ac:dyDescent="0.3">
      <c r="A54" s="12" t="str">
        <f t="shared" si="2"/>
        <v>GR</v>
      </c>
      <c r="B54" s="12" t="str">
        <f>B53</f>
        <v>GR4</v>
      </c>
      <c r="C54" s="12">
        <v>1</v>
      </c>
      <c r="D54" s="12">
        <v>2016</v>
      </c>
      <c r="E54" s="12" t="s">
        <v>61</v>
      </c>
      <c r="F54" s="11">
        <v>4309000</v>
      </c>
      <c r="H54" s="11">
        <f t="shared" si="10"/>
        <v>0</v>
      </c>
      <c r="I54" s="11">
        <f t="shared" si="17"/>
        <v>0</v>
      </c>
      <c r="J54" s="11">
        <f t="shared" si="17"/>
        <v>0</v>
      </c>
      <c r="K54" s="11">
        <f t="shared" si="17"/>
        <v>0</v>
      </c>
      <c r="L54" s="11">
        <f t="shared" si="17"/>
        <v>0</v>
      </c>
      <c r="M54" s="11">
        <f t="shared" si="17"/>
        <v>4852633.8646085765</v>
      </c>
      <c r="N54" s="11">
        <f t="shared" si="17"/>
        <v>4949686.5419007465</v>
      </c>
      <c r="O54" s="11">
        <f t="shared" si="17"/>
        <v>5048680.2727387622</v>
      </c>
      <c r="P54" s="11">
        <f t="shared" si="17"/>
        <v>5149653.8781935377</v>
      </c>
      <c r="Q54" s="11">
        <f t="shared" si="17"/>
        <v>5252646.9557574084</v>
      </c>
      <c r="R54" s="11">
        <f t="shared" si="17"/>
        <v>5357699.8948725555</v>
      </c>
      <c r="S54" s="11">
        <f t="shared" si="17"/>
        <v>5464853.8927700073</v>
      </c>
      <c r="T54" s="11">
        <f t="shared" si="17"/>
        <v>5574150.9706254071</v>
      </c>
      <c r="U54" s="11">
        <f t="shared" si="17"/>
        <v>5685633.9900379162</v>
      </c>
      <c r="V54" s="11">
        <f t="shared" si="17"/>
        <v>5799346.6698386725</v>
      </c>
      <c r="W54" s="11">
        <f t="shared" si="17"/>
        <v>5915333.6032354468</v>
      </c>
      <c r="X54" s="11">
        <f t="shared" si="17"/>
        <v>6033640.2753001563</v>
      </c>
      <c r="Y54" s="11">
        <f t="shared" si="17"/>
        <v>6154313.0808061594</v>
      </c>
      <c r="Z54" s="11">
        <f t="shared" si="17"/>
        <v>6277399.3424222823</v>
      </c>
      <c r="AA54" s="11">
        <f t="shared" si="17"/>
        <v>6402947.3292707289</v>
      </c>
      <c r="AB54" s="11">
        <f t="shared" si="17"/>
        <v>6531006.2758561429</v>
      </c>
      <c r="AC54" s="11">
        <f t="shared" si="17"/>
        <v>6661626.4013732653</v>
      </c>
      <c r="AD54" s="11">
        <f t="shared" si="17"/>
        <v>6794858.9294007299</v>
      </c>
      <c r="AE54" s="11">
        <f t="shared" si="17"/>
        <v>6930756.107988745</v>
      </c>
      <c r="AF54" s="11">
        <f t="shared" si="17"/>
        <v>7069371.2301485194</v>
      </c>
      <c r="AG54" s="11">
        <f t="shared" si="17"/>
        <v>7210758.6547514908</v>
      </c>
      <c r="AH54" s="11">
        <f t="shared" si="17"/>
        <v>7354973.8278465196</v>
      </c>
      <c r="AI54" s="11">
        <f t="shared" si="17"/>
        <v>7502073.3044034513</v>
      </c>
      <c r="AJ54" s="11">
        <f t="shared" si="17"/>
        <v>7652114.770491519</v>
      </c>
      <c r="AK54" s="11">
        <f t="shared" si="12"/>
        <v>7805157.0659013502</v>
      </c>
    </row>
    <row r="55" spans="1:37" x14ac:dyDescent="0.3">
      <c r="A55" s="12" t="str">
        <f t="shared" si="2"/>
        <v>GR</v>
      </c>
      <c r="B55" s="12" t="str">
        <f>B54</f>
        <v>GR4</v>
      </c>
      <c r="C55" s="12">
        <v>1</v>
      </c>
      <c r="D55" s="12">
        <v>2016</v>
      </c>
      <c r="E55" s="12" t="s">
        <v>57</v>
      </c>
      <c r="F55" s="11">
        <v>150000</v>
      </c>
      <c r="H55" s="11">
        <f t="shared" si="10"/>
        <v>0</v>
      </c>
      <c r="I55" s="11">
        <f t="shared" si="17"/>
        <v>0</v>
      </c>
      <c r="J55" s="11">
        <f t="shared" si="17"/>
        <v>0</v>
      </c>
      <c r="K55" s="11">
        <f t="shared" si="17"/>
        <v>0</v>
      </c>
      <c r="L55" s="11">
        <f t="shared" si="17"/>
        <v>0</v>
      </c>
      <c r="M55" s="11">
        <f t="shared" si="17"/>
        <v>168924.36288960002</v>
      </c>
      <c r="N55" s="11">
        <f t="shared" si="17"/>
        <v>172302.85014739196</v>
      </c>
      <c r="O55" s="11">
        <f t="shared" si="17"/>
        <v>175748.90715033983</v>
      </c>
      <c r="P55" s="11">
        <f t="shared" si="17"/>
        <v>179263.88529334663</v>
      </c>
      <c r="Q55" s="11">
        <f t="shared" si="17"/>
        <v>182849.16299921356</v>
      </c>
      <c r="R55" s="11">
        <f t="shared" si="17"/>
        <v>186506.14625919779</v>
      </c>
      <c r="S55" s="11">
        <f t="shared" si="17"/>
        <v>190236.26918438179</v>
      </c>
      <c r="T55" s="11">
        <f t="shared" si="17"/>
        <v>194040.99456806941</v>
      </c>
      <c r="U55" s="11">
        <f t="shared" si="17"/>
        <v>197921.81445943081</v>
      </c>
      <c r="V55" s="11">
        <f t="shared" si="17"/>
        <v>201880.25074861938</v>
      </c>
      <c r="W55" s="11">
        <f t="shared" si="17"/>
        <v>205917.8557635918</v>
      </c>
      <c r="X55" s="11">
        <f t="shared" si="17"/>
        <v>210036.21287886365</v>
      </c>
      <c r="Y55" s="11">
        <f t="shared" si="17"/>
        <v>214236.93713644092</v>
      </c>
      <c r="Z55" s="11">
        <f t="shared" si="17"/>
        <v>218521.67587916972</v>
      </c>
      <c r="AA55" s="11">
        <f t="shared" si="17"/>
        <v>222892.10939675313</v>
      </c>
      <c r="AB55" s="11">
        <f t="shared" si="17"/>
        <v>227349.95158468818</v>
      </c>
      <c r="AC55" s="11">
        <f t="shared" si="17"/>
        <v>231896.95061638195</v>
      </c>
      <c r="AD55" s="11">
        <f t="shared" si="17"/>
        <v>236534.88962870956</v>
      </c>
      <c r="AE55" s="11">
        <f t="shared" si="17"/>
        <v>241265.58742128377</v>
      </c>
      <c r="AF55" s="11">
        <f t="shared" si="17"/>
        <v>246090.89916970945</v>
      </c>
      <c r="AG55" s="11">
        <f t="shared" si="17"/>
        <v>251012.71715310364</v>
      </c>
      <c r="AH55" s="11">
        <f t="shared" si="17"/>
        <v>256032.97149616567</v>
      </c>
      <c r="AI55" s="11">
        <f t="shared" si="17"/>
        <v>261153.63092608904</v>
      </c>
      <c r="AJ55" s="11">
        <f t="shared" si="17"/>
        <v>266376.70354461076</v>
      </c>
      <c r="AK55" s="11">
        <f t="shared" si="12"/>
        <v>271704.23761550302</v>
      </c>
    </row>
    <row r="56" spans="1:37" x14ac:dyDescent="0.3">
      <c r="F56" s="11"/>
    </row>
    <row r="57" spans="1:37" x14ac:dyDescent="0.3">
      <c r="F57" s="11"/>
    </row>
  </sheetData>
  <pageMargins left="0.5" right="0.5" top="1" bottom="1" header="0.3" footer="0.5"/>
  <pageSetup scale="55" fitToWidth="2" orientation="landscape" r:id="rId1"/>
  <headerFooter>
    <oddFooter>&amp;RAttachment to Response to Question No. 11
Page &amp;P of &amp;N
Schram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Z235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3" sqref="D3"/>
    </sheetView>
  </sheetViews>
  <sheetFormatPr defaultRowHeight="14.4" x14ac:dyDescent="0.3"/>
  <sheetData>
    <row r="1" spans="1:52" x14ac:dyDescent="0.3">
      <c r="D1" s="9" t="s">
        <v>3</v>
      </c>
    </row>
    <row r="2" spans="1:52" x14ac:dyDescent="0.3">
      <c r="A2" t="s">
        <v>49</v>
      </c>
      <c r="B2" t="s">
        <v>50</v>
      </c>
      <c r="C2" t="s">
        <v>112</v>
      </c>
      <c r="D2">
        <v>2011</v>
      </c>
      <c r="E2">
        <f>D2+1</f>
        <v>2012</v>
      </c>
      <c r="F2">
        <f t="shared" ref="F2:AZ2" si="0">E2+1</f>
        <v>2013</v>
      </c>
      <c r="G2">
        <f t="shared" si="0"/>
        <v>2014</v>
      </c>
      <c r="H2">
        <f t="shared" si="0"/>
        <v>2015</v>
      </c>
      <c r="I2">
        <f t="shared" si="0"/>
        <v>2016</v>
      </c>
      <c r="J2">
        <f t="shared" si="0"/>
        <v>2017</v>
      </c>
      <c r="K2">
        <f t="shared" si="0"/>
        <v>2018</v>
      </c>
      <c r="L2">
        <f t="shared" si="0"/>
        <v>2019</v>
      </c>
      <c r="M2">
        <f t="shared" si="0"/>
        <v>2020</v>
      </c>
      <c r="N2">
        <f t="shared" si="0"/>
        <v>2021</v>
      </c>
      <c r="O2">
        <f t="shared" si="0"/>
        <v>2022</v>
      </c>
      <c r="P2">
        <f t="shared" si="0"/>
        <v>2023</v>
      </c>
      <c r="Q2">
        <f t="shared" si="0"/>
        <v>2024</v>
      </c>
      <c r="R2">
        <f t="shared" si="0"/>
        <v>2025</v>
      </c>
      <c r="S2">
        <f t="shared" si="0"/>
        <v>2026</v>
      </c>
      <c r="T2">
        <f t="shared" si="0"/>
        <v>2027</v>
      </c>
      <c r="U2">
        <f t="shared" si="0"/>
        <v>2028</v>
      </c>
      <c r="V2">
        <f t="shared" si="0"/>
        <v>2029</v>
      </c>
      <c r="W2">
        <f t="shared" si="0"/>
        <v>2030</v>
      </c>
      <c r="X2">
        <f t="shared" si="0"/>
        <v>2031</v>
      </c>
      <c r="Y2">
        <f t="shared" si="0"/>
        <v>2032</v>
      </c>
      <c r="Z2">
        <f t="shared" si="0"/>
        <v>2033</v>
      </c>
      <c r="AA2">
        <f t="shared" si="0"/>
        <v>2034</v>
      </c>
      <c r="AB2">
        <f t="shared" si="0"/>
        <v>2035</v>
      </c>
      <c r="AC2">
        <f t="shared" si="0"/>
        <v>2036</v>
      </c>
      <c r="AD2">
        <f t="shared" si="0"/>
        <v>2037</v>
      </c>
      <c r="AE2">
        <f>AD2+1</f>
        <v>2038</v>
      </c>
      <c r="AF2">
        <f t="shared" si="0"/>
        <v>2039</v>
      </c>
      <c r="AG2">
        <f t="shared" si="0"/>
        <v>2040</v>
      </c>
      <c r="AH2">
        <f t="shared" si="0"/>
        <v>2041</v>
      </c>
      <c r="AI2">
        <f t="shared" si="0"/>
        <v>2042</v>
      </c>
      <c r="AJ2">
        <f t="shared" si="0"/>
        <v>2043</v>
      </c>
      <c r="AK2">
        <f t="shared" si="0"/>
        <v>2044</v>
      </c>
      <c r="AL2">
        <f t="shared" si="0"/>
        <v>2045</v>
      </c>
      <c r="AM2">
        <f t="shared" si="0"/>
        <v>2046</v>
      </c>
      <c r="AN2">
        <f t="shared" si="0"/>
        <v>2047</v>
      </c>
      <c r="AO2">
        <f t="shared" si="0"/>
        <v>2048</v>
      </c>
      <c r="AP2">
        <f t="shared" si="0"/>
        <v>2049</v>
      </c>
      <c r="AQ2">
        <f t="shared" si="0"/>
        <v>2050</v>
      </c>
      <c r="AR2">
        <f t="shared" si="0"/>
        <v>2051</v>
      </c>
      <c r="AS2">
        <f t="shared" si="0"/>
        <v>2052</v>
      </c>
      <c r="AT2">
        <f t="shared" si="0"/>
        <v>2053</v>
      </c>
      <c r="AU2">
        <f t="shared" si="0"/>
        <v>2054</v>
      </c>
      <c r="AV2">
        <f t="shared" si="0"/>
        <v>2055</v>
      </c>
      <c r="AW2">
        <f t="shared" si="0"/>
        <v>2056</v>
      </c>
      <c r="AX2">
        <f t="shared" si="0"/>
        <v>2057</v>
      </c>
      <c r="AY2">
        <f t="shared" si="0"/>
        <v>2058</v>
      </c>
      <c r="AZ2">
        <f t="shared" si="0"/>
        <v>2059</v>
      </c>
    </row>
    <row r="3" spans="1:52" x14ac:dyDescent="0.3">
      <c r="A3" t="str">
        <f>LEFT(B3,2)</f>
        <v>BR</v>
      </c>
      <c r="B3" t="s">
        <v>64</v>
      </c>
      <c r="C3">
        <f>LandfillCapital!C3</f>
        <v>101</v>
      </c>
      <c r="D3" s="3">
        <f t="shared" ref="D3:M5" si="1">($C3/SUM($C$3:$C$5))*SUMIF($C$26:$C$235,$A3,D$26:D$235)</f>
        <v>69.165818859649121</v>
      </c>
      <c r="E3" s="3">
        <f t="shared" si="1"/>
        <v>163.76486301535087</v>
      </c>
      <c r="F3" s="3">
        <f t="shared" si="1"/>
        <v>255.76362581880483</v>
      </c>
      <c r="G3" s="3">
        <f t="shared" si="1"/>
        <v>345.59641529468428</v>
      </c>
      <c r="H3" s="3">
        <f t="shared" si="1"/>
        <v>433.64029599868883</v>
      </c>
      <c r="I3" s="3">
        <f t="shared" si="1"/>
        <v>520.22299009456242</v>
      </c>
      <c r="J3" s="3">
        <f t="shared" si="1"/>
        <v>605.36842025628312</v>
      </c>
      <c r="K3" s="3">
        <f t="shared" si="1"/>
        <v>689.04068441766105</v>
      </c>
      <c r="L3" s="3">
        <f t="shared" si="1"/>
        <v>771.20293866260556</v>
      </c>
      <c r="M3" s="3">
        <f t="shared" si="1"/>
        <v>851.8174327432057</v>
      </c>
      <c r="N3" s="3">
        <f t="shared" ref="N3:W5" si="2">($C3/SUM($C$3:$C$5))*SUMIF($C$26:$C$235,$A3,N$26:N$235)</f>
        <v>930.84547265535286</v>
      </c>
      <c r="O3" s="3">
        <f t="shared" si="2"/>
        <v>1008.2473970448362</v>
      </c>
      <c r="P3" s="3">
        <f t="shared" si="2"/>
        <v>1085.1316495148167</v>
      </c>
      <c r="Q3" s="3">
        <f t="shared" si="2"/>
        <v>1162.6343847585349</v>
      </c>
      <c r="R3" s="3">
        <f t="shared" si="2"/>
        <v>1240.7710796114163</v>
      </c>
      <c r="S3" s="3">
        <f t="shared" si="2"/>
        <v>1319.5575682976082</v>
      </c>
      <c r="T3" s="3">
        <f t="shared" si="2"/>
        <v>1399.0100956629431</v>
      </c>
      <c r="U3" s="3">
        <f t="shared" si="2"/>
        <v>1479.1453274404814</v>
      </c>
      <c r="V3" s="3">
        <f t="shared" si="2"/>
        <v>1559.9803164744467</v>
      </c>
      <c r="W3" s="3">
        <f t="shared" si="2"/>
        <v>1641.5325714623311</v>
      </c>
      <c r="X3" s="3">
        <f t="shared" ref="X3:AG5" si="3">($C3/SUM($C$3:$C$5))*SUMIF($C$26:$C$235,$A3,X$26:X$235)</f>
        <v>1723.8200092869015</v>
      </c>
      <c r="Y3" s="3">
        <f t="shared" si="3"/>
        <v>1806.8610095190734</v>
      </c>
      <c r="Z3" s="3">
        <f t="shared" si="3"/>
        <v>1890.6744112190388</v>
      </c>
      <c r="AA3" s="3">
        <f t="shared" si="3"/>
        <v>1975.2795391895729</v>
      </c>
      <c r="AB3" s="3">
        <f t="shared" si="3"/>
        <v>2060.6961718213588</v>
      </c>
      <c r="AC3" s="3">
        <f t="shared" si="3"/>
        <v>2146.9446114970092</v>
      </c>
      <c r="AD3" s="3">
        <f t="shared" si="3"/>
        <v>2234.04563862654</v>
      </c>
      <c r="AE3" s="3">
        <f t="shared" si="3"/>
        <v>2322.0205678962971</v>
      </c>
      <c r="AF3" s="3">
        <f t="shared" si="3"/>
        <v>2410.8912616258681</v>
      </c>
      <c r="AG3" s="3">
        <f t="shared" si="3"/>
        <v>2500.6800991606665</v>
      </c>
      <c r="AH3" s="3">
        <f t="shared" ref="AH3:AQ5" si="4">($C3/SUM($C$3:$C$5))*SUMIF($C$26:$C$235,$A3,AH$26:AH$235)</f>
        <v>2446.3300548751799</v>
      </c>
      <c r="AI3" s="3">
        <f t="shared" si="4"/>
        <v>2339.5967413786593</v>
      </c>
      <c r="AJ3" s="3">
        <f t="shared" si="4"/>
        <v>2239.3064493345901</v>
      </c>
      <c r="AK3" s="3">
        <f t="shared" si="4"/>
        <v>2144.5729072008694</v>
      </c>
      <c r="AL3" s="3">
        <f t="shared" si="4"/>
        <v>2054.6305186861905</v>
      </c>
      <c r="AM3" s="3">
        <f t="shared" si="4"/>
        <v>1968.8178490854516</v>
      </c>
      <c r="AN3" s="3">
        <f t="shared" si="4"/>
        <v>1866.7200646846557</v>
      </c>
      <c r="AO3" s="3">
        <f t="shared" si="4"/>
        <v>1769.6248582601202</v>
      </c>
      <c r="AP3" s="3">
        <f t="shared" si="4"/>
        <v>1677.6573252341059</v>
      </c>
      <c r="AQ3" s="3">
        <f t="shared" si="4"/>
        <v>1590.9456574415758</v>
      </c>
      <c r="AR3" s="3">
        <f t="shared" ref="AR3:AZ5" si="5">($C3/SUM($C$3:$C$5))*SUMIF($C$26:$C$235,$A3,AR$26:AR$235)</f>
        <v>1509.6212515133666</v>
      </c>
      <c r="AS3" s="3">
        <f t="shared" si="5"/>
        <v>1433.8187889960868</v>
      </c>
      <c r="AT3" s="3">
        <f t="shared" si="5"/>
        <v>1361.2660109297728</v>
      </c>
      <c r="AU3" s="3">
        <f t="shared" si="5"/>
        <v>1289.6338518804628</v>
      </c>
      <c r="AV3" s="3">
        <f t="shared" si="5"/>
        <v>1218.945296350726</v>
      </c>
      <c r="AW3" s="3">
        <f t="shared" si="5"/>
        <v>1149.2239654014072</v>
      </c>
      <c r="AX3" s="3">
        <f t="shared" si="5"/>
        <v>1080.4940396470167</v>
      </c>
      <c r="AY3" s="3">
        <f t="shared" si="5"/>
        <v>1012.7802732445733</v>
      </c>
      <c r="AZ3" s="3">
        <f t="shared" si="5"/>
        <v>946.10810115072945</v>
      </c>
    </row>
    <row r="4" spans="1:52" x14ac:dyDescent="0.3">
      <c r="A4" t="str">
        <f t="shared" ref="A4:A21" si="6">LEFT(B4,2)</f>
        <v>BR</v>
      </c>
      <c r="B4" t="s">
        <v>65</v>
      </c>
      <c r="C4">
        <f>LandfillCapital!C4</f>
        <v>167</v>
      </c>
      <c r="D4" s="3">
        <f t="shared" si="1"/>
        <v>114.3632846491228</v>
      </c>
      <c r="E4" s="3">
        <f t="shared" si="1"/>
        <v>270.77952597587716</v>
      </c>
      <c r="F4" s="3">
        <f t="shared" si="1"/>
        <v>422.89629219544952</v>
      </c>
      <c r="G4" s="3">
        <f t="shared" si="1"/>
        <v>571.43169657635917</v>
      </c>
      <c r="H4" s="3">
        <f t="shared" si="1"/>
        <v>717.00920229486167</v>
      </c>
      <c r="I4" s="3">
        <f t="shared" si="1"/>
        <v>860.17068659199924</v>
      </c>
      <c r="J4" s="3">
        <f t="shared" si="1"/>
        <v>1000.9557047801909</v>
      </c>
      <c r="K4" s="3">
        <f t="shared" si="1"/>
        <v>1139.3048940371227</v>
      </c>
      <c r="L4" s="3">
        <f t="shared" si="1"/>
        <v>1275.157334224308</v>
      </c>
      <c r="M4" s="3">
        <f t="shared" si="1"/>
        <v>1408.4506066150034</v>
      </c>
      <c r="N4" s="3">
        <f t="shared" si="2"/>
        <v>1539.1207320142962</v>
      </c>
      <c r="O4" s="3">
        <f t="shared" si="2"/>
        <v>1667.1021317474024</v>
      </c>
      <c r="P4" s="3">
        <f t="shared" si="2"/>
        <v>1794.2275789007365</v>
      </c>
      <c r="Q4" s="3">
        <f t="shared" si="2"/>
        <v>1922.3756658878744</v>
      </c>
      <c r="R4" s="3">
        <f t="shared" si="2"/>
        <v>2051.5719831198667</v>
      </c>
      <c r="S4" s="3">
        <f t="shared" si="2"/>
        <v>2181.8427119376292</v>
      </c>
      <c r="T4" s="3">
        <f t="shared" si="2"/>
        <v>2313.2147126308068</v>
      </c>
      <c r="U4" s="3">
        <f t="shared" si="2"/>
        <v>2445.7155414114891</v>
      </c>
      <c r="V4" s="3">
        <f t="shared" si="2"/>
        <v>2579.373394566659</v>
      </c>
      <c r="W4" s="3">
        <f t="shared" si="2"/>
        <v>2714.2172221208839</v>
      </c>
      <c r="X4" s="3">
        <f t="shared" si="3"/>
        <v>2850.276649018936</v>
      </c>
      <c r="Y4" s="3">
        <f t="shared" si="3"/>
        <v>2987.5820652444081</v>
      </c>
      <c r="Z4" s="3">
        <f t="shared" si="3"/>
        <v>3126.1646205304896</v>
      </c>
      <c r="AA4" s="3">
        <f t="shared" si="3"/>
        <v>3266.0562677688977</v>
      </c>
      <c r="AB4" s="3">
        <f t="shared" si="3"/>
        <v>3407.2897098432363</v>
      </c>
      <c r="AC4" s="3">
        <f t="shared" si="3"/>
        <v>3549.8985160396096</v>
      </c>
      <c r="AD4" s="3">
        <f t="shared" si="3"/>
        <v>3693.9170460458631</v>
      </c>
      <c r="AE4" s="3">
        <f t="shared" si="3"/>
        <v>3839.3805429572435</v>
      </c>
      <c r="AF4" s="3">
        <f t="shared" si="3"/>
        <v>3986.3251553615837</v>
      </c>
      <c r="AG4" s="3">
        <f t="shared" si="3"/>
        <v>4134.7878867310028</v>
      </c>
      <c r="AH4" s="3">
        <f t="shared" si="4"/>
        <v>4044.9219719223274</v>
      </c>
      <c r="AI4" s="3">
        <f t="shared" si="4"/>
        <v>3868.4421367350105</v>
      </c>
      <c r="AJ4" s="3">
        <f t="shared" si="4"/>
        <v>3702.6156142463024</v>
      </c>
      <c r="AK4" s="3">
        <f t="shared" si="4"/>
        <v>3545.9769851737146</v>
      </c>
      <c r="AL4" s="3">
        <f t="shared" si="4"/>
        <v>3397.2603625801371</v>
      </c>
      <c r="AM4" s="3">
        <f t="shared" si="4"/>
        <v>3255.3720871016872</v>
      </c>
      <c r="AN4" s="3">
        <f t="shared" si="4"/>
        <v>3086.5569386370048</v>
      </c>
      <c r="AO4" s="3">
        <f t="shared" si="4"/>
        <v>2926.0133794994063</v>
      </c>
      <c r="AP4" s="3">
        <f t="shared" si="4"/>
        <v>2773.9482506346108</v>
      </c>
      <c r="AQ4" s="3">
        <f t="shared" si="4"/>
        <v>2630.5735127994371</v>
      </c>
      <c r="AR4" s="3">
        <f t="shared" si="5"/>
        <v>2496.1064257696257</v>
      </c>
      <c r="AS4" s="3">
        <f t="shared" si="5"/>
        <v>2370.7696808153119</v>
      </c>
      <c r="AT4" s="3">
        <f t="shared" si="5"/>
        <v>2250.8061764878421</v>
      </c>
      <c r="AU4" s="3">
        <f t="shared" si="5"/>
        <v>2132.3648838023491</v>
      </c>
      <c r="AV4" s="3">
        <f t="shared" si="5"/>
        <v>2015.4838068373388</v>
      </c>
      <c r="AW4" s="3">
        <f t="shared" si="5"/>
        <v>1900.2020021983665</v>
      </c>
      <c r="AX4" s="3">
        <f t="shared" si="5"/>
        <v>1786.5594516935819</v>
      </c>
      <c r="AY4" s="3">
        <f t="shared" si="5"/>
        <v>1674.5970854637994</v>
      </c>
      <c r="AZ4" s="3">
        <f t="shared" si="5"/>
        <v>1564.356959328434</v>
      </c>
    </row>
    <row r="5" spans="1:52" x14ac:dyDescent="0.3">
      <c r="A5" t="str">
        <f t="shared" si="6"/>
        <v>BR</v>
      </c>
      <c r="B5" t="s">
        <v>66</v>
      </c>
      <c r="C5">
        <f>LandfillCapital!C5</f>
        <v>416</v>
      </c>
      <c r="D5" s="3">
        <f t="shared" si="1"/>
        <v>284.88099649122807</v>
      </c>
      <c r="E5" s="3">
        <f t="shared" si="1"/>
        <v>674.5166635087719</v>
      </c>
      <c r="F5" s="3">
        <f t="shared" si="1"/>
        <v>1053.4422607982456</v>
      </c>
      <c r="G5" s="3">
        <f t="shared" si="1"/>
        <v>1423.4466214117688</v>
      </c>
      <c r="H5" s="3">
        <f t="shared" si="1"/>
        <v>1786.082803321332</v>
      </c>
      <c r="I5" s="3">
        <f t="shared" si="1"/>
        <v>2142.7006324686927</v>
      </c>
      <c r="J5" s="3">
        <f t="shared" si="1"/>
        <v>2493.3986418476611</v>
      </c>
      <c r="K5" s="3">
        <f t="shared" si="1"/>
        <v>2838.0289576014552</v>
      </c>
      <c r="L5" s="3">
        <f t="shared" si="1"/>
        <v>3176.4398265707314</v>
      </c>
      <c r="M5" s="3">
        <f t="shared" si="1"/>
        <v>3508.4757625858765</v>
      </c>
      <c r="N5" s="3">
        <f t="shared" si="2"/>
        <v>3833.9773923230368</v>
      </c>
      <c r="O5" s="3">
        <f t="shared" si="2"/>
        <v>4152.7813581252658</v>
      </c>
      <c r="P5" s="3">
        <f t="shared" si="2"/>
        <v>4469.4531306748886</v>
      </c>
      <c r="Q5" s="3">
        <f t="shared" si="2"/>
        <v>4788.6723174212921</v>
      </c>
      <c r="R5" s="3">
        <f t="shared" si="2"/>
        <v>5110.5026645381104</v>
      </c>
      <c r="S5" s="3">
        <f t="shared" si="2"/>
        <v>5435.0093902158906</v>
      </c>
      <c r="T5" s="3">
        <f t="shared" si="2"/>
        <v>5762.2594039186561</v>
      </c>
      <c r="U5" s="3">
        <f t="shared" si="2"/>
        <v>6092.3213486657442</v>
      </c>
      <c r="V5" s="3">
        <f t="shared" si="2"/>
        <v>6425.2654619145515</v>
      </c>
      <c r="W5" s="3">
        <f t="shared" si="2"/>
        <v>6761.1638586963336</v>
      </c>
      <c r="X5" s="3">
        <f t="shared" si="3"/>
        <v>7100.0903352807018</v>
      </c>
      <c r="Y5" s="3">
        <f t="shared" si="3"/>
        <v>7442.1205936627175</v>
      </c>
      <c r="Z5" s="3">
        <f t="shared" si="3"/>
        <v>7787.3322283873276</v>
      </c>
      <c r="AA5" s="3">
        <f t="shared" si="3"/>
        <v>8135.8048346818041</v>
      </c>
      <c r="AB5" s="3">
        <f t="shared" si="3"/>
        <v>8487.6198760166844</v>
      </c>
      <c r="AC5" s="3">
        <f t="shared" si="3"/>
        <v>8842.8609740866905</v>
      </c>
      <c r="AD5" s="3">
        <f t="shared" si="3"/>
        <v>9201.61371949149</v>
      </c>
      <c r="AE5" s="3">
        <f t="shared" si="3"/>
        <v>9563.9659034144497</v>
      </c>
      <c r="AF5" s="3">
        <f t="shared" si="3"/>
        <v>9930.0075726372379</v>
      </c>
      <c r="AG5" s="3">
        <f t="shared" si="3"/>
        <v>10299.830903473636</v>
      </c>
      <c r="AH5" s="3">
        <f t="shared" si="4"/>
        <v>10075.973295327474</v>
      </c>
      <c r="AI5" s="3">
        <f t="shared" si="4"/>
        <v>9636.3588555794267</v>
      </c>
      <c r="AJ5" s="3">
        <f t="shared" si="4"/>
        <v>9223.2820091404901</v>
      </c>
      <c r="AK5" s="3">
        <f t="shared" si="4"/>
        <v>8833.0923702530854</v>
      </c>
      <c r="AL5" s="3">
        <f t="shared" si="4"/>
        <v>8462.6365918163883</v>
      </c>
      <c r="AM5" s="3">
        <f t="shared" si="4"/>
        <v>8109.1903487083937</v>
      </c>
      <c r="AN5" s="3">
        <f t="shared" si="4"/>
        <v>7688.6687812754126</v>
      </c>
      <c r="AO5" s="3">
        <f t="shared" si="4"/>
        <v>7288.7518914476232</v>
      </c>
      <c r="AP5" s="3">
        <f t="shared" si="4"/>
        <v>6909.9549237365145</v>
      </c>
      <c r="AQ5" s="3">
        <f t="shared" si="4"/>
        <v>6552.8058761950042</v>
      </c>
      <c r="AR5" s="3">
        <f t="shared" si="5"/>
        <v>6217.8459468273313</v>
      </c>
      <c r="AS5" s="3">
        <f t="shared" si="5"/>
        <v>5905.6298635878429</v>
      </c>
      <c r="AT5" s="3">
        <f t="shared" si="5"/>
        <v>5606.7986192751041</v>
      </c>
      <c r="AU5" s="3">
        <f t="shared" si="5"/>
        <v>5311.7592315076481</v>
      </c>
      <c r="AV5" s="3">
        <f t="shared" si="5"/>
        <v>5020.6063691277423</v>
      </c>
      <c r="AW5" s="3">
        <f t="shared" si="5"/>
        <v>4733.4373228414397</v>
      </c>
      <c r="AX5" s="3">
        <f t="shared" si="5"/>
        <v>4450.3516880510779</v>
      </c>
      <c r="AY5" s="3">
        <f t="shared" si="5"/>
        <v>4171.4514224726972</v>
      </c>
      <c r="AZ5" s="3">
        <f t="shared" si="5"/>
        <v>3896.8412879079547</v>
      </c>
    </row>
    <row r="6" spans="1:52" x14ac:dyDescent="0.3">
      <c r="A6" t="str">
        <f t="shared" si="6"/>
        <v>CR</v>
      </c>
      <c r="B6" t="s">
        <v>76</v>
      </c>
      <c r="C6">
        <f>LandfillCapital!C6</f>
        <v>155</v>
      </c>
      <c r="D6" s="3">
        <f t="shared" ref="D6:M8" si="7">($C6/SUM($C$6:$C$8))*SUMIF($C$26:$C$235,$A6,D$26:D$235)</f>
        <v>77.37503641207816</v>
      </c>
      <c r="E6" s="3">
        <f t="shared" si="7"/>
        <v>204.19913434724688</v>
      </c>
      <c r="F6" s="3">
        <f t="shared" si="7"/>
        <v>327.26192087644313</v>
      </c>
      <c r="G6" s="3">
        <f t="shared" si="7"/>
        <v>447.02796889835423</v>
      </c>
      <c r="H6" s="3">
        <f t="shared" si="7"/>
        <v>563.89725959505813</v>
      </c>
      <c r="I6" s="3">
        <f t="shared" si="7"/>
        <v>678.2139743886645</v>
      </c>
      <c r="J6" s="3">
        <f t="shared" si="7"/>
        <v>789.98197028479331</v>
      </c>
      <c r="K6" s="3">
        <f t="shared" si="7"/>
        <v>899.13752931100714</v>
      </c>
      <c r="L6" s="3">
        <f t="shared" si="7"/>
        <v>1005.6153680766422</v>
      </c>
      <c r="M6" s="3">
        <f t="shared" si="7"/>
        <v>1109.3484885130163</v>
      </c>
      <c r="N6" s="3">
        <f t="shared" ref="N6:W8" si="8">($C6/SUM($C$6:$C$8))*SUMIF($C$26:$C$235,$A6,N$26:N$235)</f>
        <v>1210.2683277240651</v>
      </c>
      <c r="O6" s="3">
        <f t="shared" si="8"/>
        <v>1308.3045261480729</v>
      </c>
      <c r="P6" s="3">
        <f t="shared" si="8"/>
        <v>1404.6704741152737</v>
      </c>
      <c r="Q6" s="3">
        <f t="shared" si="8"/>
        <v>1500.6098967141584</v>
      </c>
      <c r="R6" s="3">
        <f t="shared" si="8"/>
        <v>1596.1121583416043</v>
      </c>
      <c r="S6" s="3">
        <f t="shared" si="8"/>
        <v>1691.1663024422403</v>
      </c>
      <c r="T6" s="3">
        <f t="shared" si="8"/>
        <v>1785.7611260778965</v>
      </c>
      <c r="U6" s="3">
        <f t="shared" si="8"/>
        <v>1879.8851462369485</v>
      </c>
      <c r="V6" s="3">
        <f t="shared" si="8"/>
        <v>1973.5266203635649</v>
      </c>
      <c r="W6" s="3">
        <f t="shared" si="8"/>
        <v>2022.864780909857</v>
      </c>
      <c r="X6" s="3">
        <f t="shared" ref="X6:AG8" si="9">($C6/SUM($C$6:$C$8))*SUMIF($C$26:$C$235,$A6,X$26:X$235)</f>
        <v>2073.4363954698056</v>
      </c>
      <c r="Y6" s="3">
        <f t="shared" si="9"/>
        <v>2125.272300393754</v>
      </c>
      <c r="Z6" s="3">
        <f t="shared" si="9"/>
        <v>2178.4041029408004</v>
      </c>
      <c r="AA6" s="3">
        <f t="shared" si="9"/>
        <v>2232.8642005515235</v>
      </c>
      <c r="AB6" s="3">
        <f t="shared" si="9"/>
        <v>2288.6858006025145</v>
      </c>
      <c r="AC6" s="3">
        <f t="shared" si="9"/>
        <v>2345.9029406547797</v>
      </c>
      <c r="AD6" s="3">
        <f t="shared" si="9"/>
        <v>2404.5505092083513</v>
      </c>
      <c r="AE6" s="3">
        <f t="shared" si="9"/>
        <v>2464.6642669757634</v>
      </c>
      <c r="AF6" s="3">
        <f t="shared" si="9"/>
        <v>2526.2808686873595</v>
      </c>
      <c r="AG6" s="3">
        <f t="shared" si="9"/>
        <v>2589.4378854417469</v>
      </c>
      <c r="AH6" s="3">
        <f t="shared" ref="AH6:AQ8" si="10">($C6/SUM($C$6:$C$8))*SUMIF($C$26:$C$235,$A6,AH$26:AH$235)</f>
        <v>2491.8744598067456</v>
      </c>
      <c r="AI6" s="3">
        <f t="shared" si="10"/>
        <v>2292.2066844592196</v>
      </c>
      <c r="AJ6" s="3">
        <f t="shared" si="10"/>
        <v>2102.0873724898811</v>
      </c>
      <c r="AK6" s="3">
        <f t="shared" si="10"/>
        <v>1920.5835223112792</v>
      </c>
      <c r="AL6" s="3">
        <f t="shared" si="10"/>
        <v>1746.8986546131721</v>
      </c>
      <c r="AM6" s="3">
        <f t="shared" si="10"/>
        <v>1580.3543965589872</v>
      </c>
      <c r="AN6" s="3">
        <f t="shared" si="10"/>
        <v>1420.9873180484453</v>
      </c>
      <c r="AO6" s="3">
        <f t="shared" si="10"/>
        <v>1268.9768485701379</v>
      </c>
      <c r="AP6" s="3">
        <f t="shared" si="10"/>
        <v>1124.506845601562</v>
      </c>
      <c r="AQ6" s="3">
        <f t="shared" si="10"/>
        <v>987.76593630207776</v>
      </c>
      <c r="AR6" s="3">
        <f t="shared" ref="AR6:AZ8" si="11">($C6/SUM($C$6:$C$8))*SUMIF($C$26:$C$235,$A6,AR$26:AR$235)</f>
        <v>858.94723251679591</v>
      </c>
      <c r="AS6" s="3">
        <f t="shared" si="11"/>
        <v>738.24884713187964</v>
      </c>
      <c r="AT6" s="3">
        <f t="shared" si="11"/>
        <v>623.17740410425029</v>
      </c>
      <c r="AU6" s="3">
        <f t="shared" si="11"/>
        <v>511.17719298975175</v>
      </c>
      <c r="AV6" s="3">
        <f t="shared" si="11"/>
        <v>402.32493683790443</v>
      </c>
      <c r="AW6" s="3">
        <f t="shared" si="11"/>
        <v>296.69939227108244</v>
      </c>
      <c r="AX6" s="3">
        <f t="shared" si="11"/>
        <v>194.38122707891165</v>
      </c>
      <c r="AY6" s="3">
        <f t="shared" si="11"/>
        <v>95.4531257457582</v>
      </c>
      <c r="AZ6" s="3">
        <f t="shared" si="11"/>
        <v>-2.1788021049078913E-4</v>
      </c>
    </row>
    <row r="7" spans="1:52" x14ac:dyDescent="0.3">
      <c r="A7" t="str">
        <f t="shared" si="6"/>
        <v>CR</v>
      </c>
      <c r="B7" t="s">
        <v>77</v>
      </c>
      <c r="C7">
        <f>LandfillCapital!C7</f>
        <v>168</v>
      </c>
      <c r="D7" s="3">
        <f t="shared" si="7"/>
        <v>83.864555595026644</v>
      </c>
      <c r="E7" s="3">
        <f t="shared" si="7"/>
        <v>221.32551335701598</v>
      </c>
      <c r="F7" s="3">
        <f t="shared" si="7"/>
        <v>354.70969488543511</v>
      </c>
      <c r="G7" s="3">
        <f t="shared" si="7"/>
        <v>484.52063725757102</v>
      </c>
      <c r="H7" s="3">
        <f t="shared" si="7"/>
        <v>611.19186846432103</v>
      </c>
      <c r="I7" s="3">
        <f t="shared" si="7"/>
        <v>735.09643675674602</v>
      </c>
      <c r="J7" s="3">
        <f t="shared" si="7"/>
        <v>856.2385226312598</v>
      </c>
      <c r="K7" s="3">
        <f t="shared" si="7"/>
        <v>974.54906402741403</v>
      </c>
      <c r="L7" s="3">
        <f t="shared" si="7"/>
        <v>1089.9573021733927</v>
      </c>
      <c r="M7" s="3">
        <f t="shared" si="7"/>
        <v>1202.3906198076563</v>
      </c>
      <c r="N7" s="3">
        <f t="shared" si="8"/>
        <v>1311.7747035976963</v>
      </c>
      <c r="O7" s="3">
        <f t="shared" si="8"/>
        <v>1418.0332928572661</v>
      </c>
      <c r="P7" s="3">
        <f t="shared" si="8"/>
        <v>1522.4815461378448</v>
      </c>
      <c r="Q7" s="3">
        <f t="shared" si="8"/>
        <v>1626.4675009547007</v>
      </c>
      <c r="R7" s="3">
        <f t="shared" si="8"/>
        <v>1729.9796296863838</v>
      </c>
      <c r="S7" s="3">
        <f t="shared" si="8"/>
        <v>1833.0060568406216</v>
      </c>
      <c r="T7" s="3">
        <f t="shared" si="8"/>
        <v>1935.534639877978</v>
      </c>
      <c r="U7" s="3">
        <f t="shared" si="8"/>
        <v>2037.5529326955311</v>
      </c>
      <c r="V7" s="3">
        <f t="shared" si="8"/>
        <v>2139.0482078779282</v>
      </c>
      <c r="W7" s="3">
        <f t="shared" si="8"/>
        <v>2192.5244076958447</v>
      </c>
      <c r="X7" s="3">
        <f t="shared" si="9"/>
        <v>2247.3375125092089</v>
      </c>
      <c r="Y7" s="3">
        <f t="shared" si="9"/>
        <v>2303.5209449429076</v>
      </c>
      <c r="Z7" s="3">
        <f t="shared" si="9"/>
        <v>2361.1089631874484</v>
      </c>
      <c r="AA7" s="3">
        <f t="shared" si="9"/>
        <v>2420.1366818881024</v>
      </c>
      <c r="AB7" s="3">
        <f t="shared" si="9"/>
        <v>2480.6400935562738</v>
      </c>
      <c r="AC7" s="3">
        <f t="shared" si="9"/>
        <v>2542.6560905161482</v>
      </c>
      <c r="AD7" s="3">
        <f t="shared" si="9"/>
        <v>2606.2224874000194</v>
      </c>
      <c r="AE7" s="3">
        <f t="shared" si="9"/>
        <v>2671.3780442059883</v>
      </c>
      <c r="AF7" s="3">
        <f t="shared" si="9"/>
        <v>2738.1624899321059</v>
      </c>
      <c r="AG7" s="3">
        <f t="shared" si="9"/>
        <v>2806.6165468013769</v>
      </c>
      <c r="AH7" s="3">
        <f t="shared" si="10"/>
        <v>2700.8703822421498</v>
      </c>
      <c r="AI7" s="3">
        <f t="shared" si="10"/>
        <v>2484.4562773493476</v>
      </c>
      <c r="AJ7" s="3">
        <f t="shared" si="10"/>
        <v>2278.3914746987098</v>
      </c>
      <c r="AK7" s="3">
        <f t="shared" si="10"/>
        <v>2081.6647209567413</v>
      </c>
      <c r="AL7" s="3">
        <f t="shared" si="10"/>
        <v>1893.4127353226638</v>
      </c>
      <c r="AM7" s="3">
        <f t="shared" si="10"/>
        <v>1712.9002491736117</v>
      </c>
      <c r="AN7" s="3">
        <f t="shared" si="10"/>
        <v>1540.166899562186</v>
      </c>
      <c r="AO7" s="3">
        <f t="shared" si="10"/>
        <v>1375.4071649018267</v>
      </c>
      <c r="AP7" s="3">
        <f t="shared" si="10"/>
        <v>1218.8203229745961</v>
      </c>
      <c r="AQ7" s="3">
        <f t="shared" si="10"/>
        <v>1070.6108212822521</v>
      </c>
      <c r="AR7" s="3">
        <f t="shared" si="11"/>
        <v>930.98796814723687</v>
      </c>
      <c r="AS7" s="3">
        <f t="shared" si="11"/>
        <v>800.16649237519857</v>
      </c>
      <c r="AT7" s="3">
        <f t="shared" si="11"/>
        <v>675.443896061381</v>
      </c>
      <c r="AU7" s="3">
        <f t="shared" si="11"/>
        <v>554.05011885340832</v>
      </c>
      <c r="AV7" s="3">
        <f t="shared" si="11"/>
        <v>436.06831863721254</v>
      </c>
      <c r="AW7" s="3">
        <f t="shared" si="11"/>
        <v>321.58385742930221</v>
      </c>
      <c r="AX7" s="3">
        <f t="shared" si="11"/>
        <v>210.68416870488485</v>
      </c>
      <c r="AY7" s="3">
        <f t="shared" si="11"/>
        <v>103.4588717760476</v>
      </c>
      <c r="AZ7" s="3">
        <f t="shared" si="11"/>
        <v>-2.3615403459646819E-4</v>
      </c>
    </row>
    <row r="8" spans="1:52" x14ac:dyDescent="0.3">
      <c r="A8" t="str">
        <f t="shared" si="6"/>
        <v>CR</v>
      </c>
      <c r="B8" t="s">
        <v>78</v>
      </c>
      <c r="C8">
        <f>LandfillCapital!C8</f>
        <v>240</v>
      </c>
      <c r="D8" s="3">
        <f t="shared" si="7"/>
        <v>119.80650799289521</v>
      </c>
      <c r="E8" s="3">
        <f t="shared" si="7"/>
        <v>316.1793047957371</v>
      </c>
      <c r="F8" s="3">
        <f t="shared" si="7"/>
        <v>506.72813555062163</v>
      </c>
      <c r="G8" s="3">
        <f t="shared" si="7"/>
        <v>692.17233893938715</v>
      </c>
      <c r="H8" s="3">
        <f t="shared" si="7"/>
        <v>873.13124066331579</v>
      </c>
      <c r="I8" s="3">
        <f t="shared" si="7"/>
        <v>1050.1377667953514</v>
      </c>
      <c r="J8" s="3">
        <f t="shared" si="7"/>
        <v>1223.1978894732283</v>
      </c>
      <c r="K8" s="3">
        <f t="shared" si="7"/>
        <v>1392.2129486105916</v>
      </c>
      <c r="L8" s="3">
        <f t="shared" si="7"/>
        <v>1557.0818602477038</v>
      </c>
      <c r="M8" s="3">
        <f t="shared" si="7"/>
        <v>1717.700885439509</v>
      </c>
      <c r="N8" s="3">
        <f t="shared" si="8"/>
        <v>1873.9638622824234</v>
      </c>
      <c r="O8" s="3">
        <f t="shared" si="8"/>
        <v>2025.7618469389515</v>
      </c>
      <c r="P8" s="3">
        <f t="shared" si="8"/>
        <v>2174.9736373397786</v>
      </c>
      <c r="Q8" s="3">
        <f t="shared" si="8"/>
        <v>2323.5250013638583</v>
      </c>
      <c r="R8" s="3">
        <f t="shared" si="8"/>
        <v>2471.3994709805484</v>
      </c>
      <c r="S8" s="3">
        <f t="shared" si="8"/>
        <v>2618.5800812008883</v>
      </c>
      <c r="T8" s="3">
        <f t="shared" si="8"/>
        <v>2765.0494855399688</v>
      </c>
      <c r="U8" s="3">
        <f t="shared" si="8"/>
        <v>2910.7899038507589</v>
      </c>
      <c r="V8" s="3">
        <f t="shared" si="8"/>
        <v>3055.783154111326</v>
      </c>
      <c r="W8" s="3">
        <f t="shared" si="8"/>
        <v>3132.1777252797788</v>
      </c>
      <c r="X8" s="3">
        <f t="shared" si="9"/>
        <v>3210.4821607274412</v>
      </c>
      <c r="Y8" s="3">
        <f t="shared" si="9"/>
        <v>3290.7442070612965</v>
      </c>
      <c r="Z8" s="3">
        <f t="shared" si="9"/>
        <v>3373.0128045534975</v>
      </c>
      <c r="AA8" s="3">
        <f t="shared" si="9"/>
        <v>3457.3381169830036</v>
      </c>
      <c r="AB8" s="3">
        <f t="shared" si="9"/>
        <v>3543.7715622232481</v>
      </c>
      <c r="AC8" s="3">
        <f t="shared" si="9"/>
        <v>3632.3658435944972</v>
      </c>
      <c r="AD8" s="3">
        <f t="shared" si="9"/>
        <v>3723.1749820000277</v>
      </c>
      <c r="AE8" s="3">
        <f t="shared" si="9"/>
        <v>3816.2543488656979</v>
      </c>
      <c r="AF8" s="3">
        <f t="shared" si="9"/>
        <v>3911.6606999030087</v>
      </c>
      <c r="AG8" s="3">
        <f t="shared" si="9"/>
        <v>4009.4522097162526</v>
      </c>
      <c r="AH8" s="3">
        <f t="shared" si="10"/>
        <v>3858.3862603459283</v>
      </c>
      <c r="AI8" s="3">
        <f t="shared" si="10"/>
        <v>3549.223253356211</v>
      </c>
      <c r="AJ8" s="3">
        <f t="shared" si="10"/>
        <v>3254.8449638552997</v>
      </c>
      <c r="AK8" s="3">
        <f t="shared" si="10"/>
        <v>2973.8067442239162</v>
      </c>
      <c r="AL8" s="3">
        <f t="shared" si="10"/>
        <v>2704.8753361752338</v>
      </c>
      <c r="AM8" s="3">
        <f t="shared" si="10"/>
        <v>2447.0003559623024</v>
      </c>
      <c r="AN8" s="3">
        <f t="shared" si="10"/>
        <v>2200.2384279459798</v>
      </c>
      <c r="AO8" s="3">
        <f t="shared" si="10"/>
        <v>1964.8673784311811</v>
      </c>
      <c r="AP8" s="3">
        <f t="shared" si="10"/>
        <v>1741.171889963709</v>
      </c>
      <c r="AQ8" s="3">
        <f t="shared" si="10"/>
        <v>1529.4440304032171</v>
      </c>
      <c r="AR8" s="3">
        <f t="shared" si="11"/>
        <v>1329.9828116389099</v>
      </c>
      <c r="AS8" s="3">
        <f t="shared" si="11"/>
        <v>1143.0949891074265</v>
      </c>
      <c r="AT8" s="3">
        <f t="shared" si="11"/>
        <v>964.91985151625852</v>
      </c>
      <c r="AU8" s="3">
        <f t="shared" si="11"/>
        <v>791.5001697905833</v>
      </c>
      <c r="AV8" s="3">
        <f t="shared" si="11"/>
        <v>622.9547409103036</v>
      </c>
      <c r="AW8" s="3">
        <f t="shared" si="11"/>
        <v>459.40551061328887</v>
      </c>
      <c r="AX8" s="3">
        <f t="shared" si="11"/>
        <v>300.97738386412124</v>
      </c>
      <c r="AY8" s="3">
        <f t="shared" si="11"/>
        <v>147.79838825149656</v>
      </c>
      <c r="AZ8" s="3">
        <f t="shared" si="11"/>
        <v>-3.3736290656638312E-4</v>
      </c>
    </row>
    <row r="9" spans="1:52" x14ac:dyDescent="0.3">
      <c r="A9" t="str">
        <f t="shared" si="6"/>
        <v>GH</v>
      </c>
      <c r="B9" t="s">
        <v>67</v>
      </c>
      <c r="C9">
        <f>LandfillCapital!C9</f>
        <v>475</v>
      </c>
      <c r="D9" s="3">
        <f t="shared" ref="D9:M12" si="12">($C9/SUM($C$9:$C$12))*SUMIF($C$26:$C$235,$A9,D$26:D$235)</f>
        <v>510.41573253388952</v>
      </c>
      <c r="E9" s="3">
        <f t="shared" si="12"/>
        <v>1205.6525596324295</v>
      </c>
      <c r="F9" s="3">
        <f t="shared" si="12"/>
        <v>1883.9967542280369</v>
      </c>
      <c r="G9" s="3">
        <f t="shared" si="12"/>
        <v>2548.1409900806093</v>
      </c>
      <c r="H9" s="3">
        <f t="shared" si="12"/>
        <v>3200.4559460109353</v>
      </c>
      <c r="I9" s="3">
        <f t="shared" si="12"/>
        <v>3843.0310438270067</v>
      </c>
      <c r="J9" s="3">
        <f t="shared" si="12"/>
        <v>4476.735495626539</v>
      </c>
      <c r="K9" s="3">
        <f t="shared" si="12"/>
        <v>5101.347782912927</v>
      </c>
      <c r="L9" s="3">
        <f t="shared" si="12"/>
        <v>5716.6406015733419</v>
      </c>
      <c r="M9" s="3">
        <f t="shared" si="12"/>
        <v>6322.3807172383258</v>
      </c>
      <c r="N9" s="3">
        <f t="shared" ref="N9:W12" si="13">($C9/SUM($C$9:$C$12))*SUMIF($C$26:$C$235,$A9,N$26:N$235)</f>
        <v>6918.3295599868034</v>
      </c>
      <c r="O9" s="3">
        <f t="shared" si="13"/>
        <v>7504.2423479958561</v>
      </c>
      <c r="P9" s="3">
        <f t="shared" si="13"/>
        <v>8079.867932243199</v>
      </c>
      <c r="Q9" s="3">
        <f t="shared" si="13"/>
        <v>8652.7403213730522</v>
      </c>
      <c r="R9" s="3">
        <f t="shared" si="13"/>
        <v>9230.5816265919457</v>
      </c>
      <c r="S9" s="3">
        <f t="shared" si="13"/>
        <v>9813.5160708021049</v>
      </c>
      <c r="T9" s="3">
        <f t="shared" si="13"/>
        <v>10401.67098247831</v>
      </c>
      <c r="U9" s="3">
        <f t="shared" si="13"/>
        <v>10995.176625653403</v>
      </c>
      <c r="V9" s="3">
        <f t="shared" si="13"/>
        <v>11594.167016268671</v>
      </c>
      <c r="W9" s="3">
        <f t="shared" si="13"/>
        <v>12198.77927301011</v>
      </c>
      <c r="X9" s="3">
        <f t="shared" ref="X9:AG12" si="14">($C9/SUM($C$9:$C$12))*SUMIF($C$26:$C$235,$A9,X$26:X$235)</f>
        <v>12809.153942530873</v>
      </c>
      <c r="Y9" s="3">
        <f t="shared" si="14"/>
        <v>13425.435085150459</v>
      </c>
      <c r="Z9" s="3">
        <f t="shared" si="14"/>
        <v>14047.770115042515</v>
      </c>
      <c r="AA9" s="3">
        <f t="shared" si="14"/>
        <v>14676.310627042663</v>
      </c>
      <c r="AB9" s="3">
        <f t="shared" si="14"/>
        <v>15311.211758203608</v>
      </c>
      <c r="AC9" s="3">
        <f t="shared" si="14"/>
        <v>15952.63252400437</v>
      </c>
      <c r="AD9" s="3">
        <f t="shared" si="14"/>
        <v>16600.735915310946</v>
      </c>
      <c r="AE9" s="3">
        <f t="shared" si="14"/>
        <v>17255.688849168695</v>
      </c>
      <c r="AF9" s="3">
        <f t="shared" si="14"/>
        <v>17917.662687968295</v>
      </c>
      <c r="AG9" s="3">
        <f t="shared" si="14"/>
        <v>18586.832954333295</v>
      </c>
      <c r="AH9" s="3">
        <f t="shared" ref="AH9:AQ12" si="15">($C9/SUM($C$9:$C$12))*SUMIF($C$26:$C$235,$A9,AH$26:AH$235)</f>
        <v>18192.748091301852</v>
      </c>
      <c r="AI9" s="3">
        <f t="shared" si="15"/>
        <v>17418.549239711221</v>
      </c>
      <c r="AJ9" s="3">
        <f t="shared" si="15"/>
        <v>16687.533592397369</v>
      </c>
      <c r="AK9" s="3">
        <f t="shared" si="15"/>
        <v>15994.246828330826</v>
      </c>
      <c r="AL9" s="3">
        <f t="shared" si="15"/>
        <v>15333.914876230776</v>
      </c>
      <c r="AM9" s="3">
        <f t="shared" si="15"/>
        <v>14702.358585101698</v>
      </c>
      <c r="AN9" s="3">
        <f t="shared" si="15"/>
        <v>14097.96338985259</v>
      </c>
      <c r="AO9" s="3">
        <f t="shared" si="15"/>
        <v>13375.002365488257</v>
      </c>
      <c r="AP9" s="3">
        <f t="shared" si="15"/>
        <v>12686.269692841628</v>
      </c>
      <c r="AQ9" s="3">
        <f t="shared" si="15"/>
        <v>12032.621600176248</v>
      </c>
      <c r="AR9" s="3">
        <f t="shared" ref="AR9:AZ12" si="16">($C9/SUM($C$9:$C$12))*SUMIF($C$26:$C$235,$A9,AR$26:AR$235)</f>
        <v>11414.93468252104</v>
      </c>
      <c r="AS9" s="3">
        <f t="shared" si="16"/>
        <v>10834.107969251265</v>
      </c>
      <c r="AT9" s="3">
        <f t="shared" si="16"/>
        <v>10291.063484947159</v>
      </c>
      <c r="AU9" s="3">
        <f t="shared" si="16"/>
        <v>9770.4032404329555</v>
      </c>
      <c r="AV9" s="3">
        <f t="shared" si="16"/>
        <v>9256.3448162740988</v>
      </c>
      <c r="AW9" s="3">
        <f t="shared" si="16"/>
        <v>8749.0532579794708</v>
      </c>
      <c r="AX9" s="3">
        <f t="shared" si="16"/>
        <v>8248.6977371956837</v>
      </c>
      <c r="AY9" s="3">
        <f t="shared" si="16"/>
        <v>7755.4521743310934</v>
      </c>
      <c r="AZ9" s="3">
        <f t="shared" si="16"/>
        <v>7269.4937988630936</v>
      </c>
    </row>
    <row r="10" spans="1:52" x14ac:dyDescent="0.3">
      <c r="A10" t="str">
        <f t="shared" si="6"/>
        <v>GH</v>
      </c>
      <c r="B10" t="s">
        <v>68</v>
      </c>
      <c r="C10">
        <f>LandfillCapital!C10</f>
        <v>484</v>
      </c>
      <c r="D10" s="3">
        <f t="shared" si="12"/>
        <v>520.08676746611059</v>
      </c>
      <c r="E10" s="3">
        <f t="shared" si="12"/>
        <v>1228.4965028675704</v>
      </c>
      <c r="F10" s="3">
        <f t="shared" si="12"/>
        <v>1919.693534834463</v>
      </c>
      <c r="G10" s="3">
        <f t="shared" si="12"/>
        <v>2596.4215562084528</v>
      </c>
      <c r="H10" s="3">
        <f t="shared" si="12"/>
        <v>3261.0961639353536</v>
      </c>
      <c r="I10" s="3">
        <f t="shared" si="12"/>
        <v>3915.8463688679394</v>
      </c>
      <c r="J10" s="3">
        <f t="shared" si="12"/>
        <v>4561.5578523857794</v>
      </c>
      <c r="K10" s="3">
        <f t="shared" si="12"/>
        <v>5198.0048987996988</v>
      </c>
      <c r="L10" s="3">
        <f t="shared" si="12"/>
        <v>5824.9558971821007</v>
      </c>
      <c r="M10" s="3">
        <f t="shared" si="12"/>
        <v>6442.1731939860001</v>
      </c>
      <c r="N10" s="3">
        <f t="shared" si="13"/>
        <v>7049.4136990181332</v>
      </c>
      <c r="O10" s="3">
        <f t="shared" si="13"/>
        <v>7646.4279924841985</v>
      </c>
      <c r="P10" s="3">
        <f t="shared" si="13"/>
        <v>8232.9601667488605</v>
      </c>
      <c r="Q10" s="3">
        <f t="shared" si="13"/>
        <v>8816.6869800938057</v>
      </c>
      <c r="R10" s="3">
        <f t="shared" si="13"/>
        <v>9405.4768574115824</v>
      </c>
      <c r="S10" s="3">
        <f t="shared" si="13"/>
        <v>9999.4563753015136</v>
      </c>
      <c r="T10" s="3">
        <f t="shared" si="13"/>
        <v>10598.755274777899</v>
      </c>
      <c r="U10" s="3">
        <f t="shared" si="13"/>
        <v>11203.506288034205</v>
      </c>
      <c r="V10" s="3">
        <f t="shared" si="13"/>
        <v>11813.845970261131</v>
      </c>
      <c r="W10" s="3">
        <f t="shared" si="13"/>
        <v>12429.914038182933</v>
      </c>
      <c r="X10" s="3">
        <f t="shared" si="14"/>
        <v>13051.853701441985</v>
      </c>
      <c r="Y10" s="3">
        <f t="shared" si="14"/>
        <v>13679.811749921731</v>
      </c>
      <c r="Z10" s="3">
        <f t="shared" si="14"/>
        <v>14313.938390906478</v>
      </c>
      <c r="AA10" s="3">
        <f t="shared" si="14"/>
        <v>14954.388091555051</v>
      </c>
      <c r="AB10" s="3">
        <f t="shared" si="14"/>
        <v>15601.318928359045</v>
      </c>
      <c r="AC10" s="3">
        <f t="shared" si="14"/>
        <v>16254.892929722349</v>
      </c>
      <c r="AD10" s="3">
        <f t="shared" si="14"/>
        <v>16915.276174758947</v>
      </c>
      <c r="AE10" s="3">
        <f t="shared" si="14"/>
        <v>17582.638743152944</v>
      </c>
      <c r="AF10" s="3">
        <f t="shared" si="14"/>
        <v>18257.155244161379</v>
      </c>
      <c r="AG10" s="3">
        <f t="shared" si="14"/>
        <v>18939.004526099612</v>
      </c>
      <c r="AH10" s="3">
        <f t="shared" si="15"/>
        <v>18537.452791979151</v>
      </c>
      <c r="AI10" s="3">
        <f t="shared" si="15"/>
        <v>17748.584909516278</v>
      </c>
      <c r="AJ10" s="3">
        <f t="shared" si="15"/>
        <v>17003.718439411216</v>
      </c>
      <c r="AK10" s="3">
        <f t="shared" si="15"/>
        <v>16297.295715604463</v>
      </c>
      <c r="AL10" s="3">
        <f t="shared" si="15"/>
        <v>15624.452210727781</v>
      </c>
      <c r="AM10" s="3">
        <f t="shared" si="15"/>
        <v>14980.929589872047</v>
      </c>
      <c r="AN10" s="3">
        <f t="shared" si="15"/>
        <v>14365.082696186639</v>
      </c>
      <c r="AO10" s="3">
        <f t="shared" si="15"/>
        <v>13628.423462939614</v>
      </c>
      <c r="AP10" s="3">
        <f t="shared" si="15"/>
        <v>12926.641118600734</v>
      </c>
      <c r="AQ10" s="3">
        <f t="shared" si="15"/>
        <v>12260.608114705903</v>
      </c>
      <c r="AR10" s="3">
        <f t="shared" si="16"/>
        <v>11631.217655453018</v>
      </c>
      <c r="AS10" s="3">
        <f t="shared" si="16"/>
        <v>11039.385804458132</v>
      </c>
      <c r="AT10" s="3">
        <f t="shared" si="16"/>
        <v>10486.052056240896</v>
      </c>
      <c r="AU10" s="3">
        <f t="shared" si="16"/>
        <v>9955.5266702516856</v>
      </c>
      <c r="AV10" s="3">
        <f t="shared" si="16"/>
        <v>9431.7281917403452</v>
      </c>
      <c r="AW10" s="3">
        <f t="shared" si="16"/>
        <v>8914.8247933938201</v>
      </c>
      <c r="AX10" s="3">
        <f t="shared" si="16"/>
        <v>8404.9888522162346</v>
      </c>
      <c r="AY10" s="3">
        <f t="shared" si="16"/>
        <v>7902.397583949999</v>
      </c>
      <c r="AZ10" s="3">
        <f t="shared" si="16"/>
        <v>7407.2315761047112</v>
      </c>
    </row>
    <row r="11" spans="1:52" x14ac:dyDescent="0.3">
      <c r="A11" t="str">
        <f t="shared" si="6"/>
        <v>GH</v>
      </c>
      <c r="B11" t="s">
        <v>69</v>
      </c>
      <c r="C11">
        <f>LandfillCapital!C11</f>
        <v>480</v>
      </c>
      <c r="D11" s="3">
        <f t="shared" si="12"/>
        <v>515.78852971845686</v>
      </c>
      <c r="E11" s="3">
        <f t="shared" si="12"/>
        <v>1218.3436392075077</v>
      </c>
      <c r="F11" s="3">
        <f t="shared" si="12"/>
        <v>1903.8282990093849</v>
      </c>
      <c r="G11" s="3">
        <f t="shared" si="12"/>
        <v>2574.9635268183006</v>
      </c>
      <c r="H11" s="3">
        <f t="shared" si="12"/>
        <v>3234.1449559689454</v>
      </c>
      <c r="I11" s="3">
        <f t="shared" si="12"/>
        <v>3883.4840021830805</v>
      </c>
      <c r="J11" s="3">
        <f t="shared" si="12"/>
        <v>4523.8590271594503</v>
      </c>
      <c r="K11" s="3">
        <f t="shared" si="12"/>
        <v>5155.0461806278008</v>
      </c>
      <c r="L11" s="3">
        <f t="shared" si="12"/>
        <v>5776.8157658004302</v>
      </c>
      <c r="M11" s="3">
        <f t="shared" si="12"/>
        <v>6388.9320932092569</v>
      </c>
      <c r="N11" s="3">
        <f t="shared" si="13"/>
        <v>6991.1540816708757</v>
      </c>
      <c r="O11" s="3">
        <f t="shared" si="13"/>
        <v>7583.2343727116022</v>
      </c>
      <c r="P11" s="3">
        <f t="shared" si="13"/>
        <v>8164.9191736352332</v>
      </c>
      <c r="Q11" s="3">
        <f t="shared" si="13"/>
        <v>8743.8217984401381</v>
      </c>
      <c r="R11" s="3">
        <f t="shared" si="13"/>
        <v>9327.7456437139663</v>
      </c>
      <c r="S11" s="3">
        <f t="shared" si="13"/>
        <v>9916.8162399684425</v>
      </c>
      <c r="T11" s="3">
        <f t="shared" si="13"/>
        <v>10511.162255978083</v>
      </c>
      <c r="U11" s="3">
        <f t="shared" si="13"/>
        <v>11110.915326976072</v>
      </c>
      <c r="V11" s="3">
        <f t="shared" si="13"/>
        <v>11716.210879597817</v>
      </c>
      <c r="W11" s="3">
        <f t="shared" si="13"/>
        <v>12327.1874758839</v>
      </c>
      <c r="X11" s="3">
        <f t="shared" si="14"/>
        <v>12943.987141925936</v>
      </c>
      <c r="Y11" s="3">
        <f t="shared" si="14"/>
        <v>13566.755454467833</v>
      </c>
      <c r="Z11" s="3">
        <f t="shared" si="14"/>
        <v>14195.641379411383</v>
      </c>
      <c r="AA11" s="3">
        <f t="shared" si="14"/>
        <v>14830.798107327324</v>
      </c>
      <c r="AB11" s="3">
        <f t="shared" si="14"/>
        <v>15472.382408289963</v>
      </c>
      <c r="AC11" s="3">
        <f t="shared" si="14"/>
        <v>16120.55497162547</v>
      </c>
      <c r="AD11" s="3">
        <f t="shared" si="14"/>
        <v>16775.48050389317</v>
      </c>
      <c r="AE11" s="3">
        <f t="shared" si="14"/>
        <v>17437.327679159946</v>
      </c>
      <c r="AF11" s="3">
        <f t="shared" si="14"/>
        <v>18106.269663631119</v>
      </c>
      <c r="AG11" s="3">
        <f t="shared" si="14"/>
        <v>18782.483827536806</v>
      </c>
      <c r="AH11" s="3">
        <f t="shared" si="15"/>
        <v>18384.250702789242</v>
      </c>
      <c r="AI11" s="3">
        <f t="shared" si="15"/>
        <v>17601.902389602918</v>
      </c>
      <c r="AJ11" s="3">
        <f t="shared" si="15"/>
        <v>16863.191840738396</v>
      </c>
      <c r="AK11" s="3">
        <f t="shared" si="15"/>
        <v>16162.607321260626</v>
      </c>
      <c r="AL11" s="3">
        <f t="shared" si="15"/>
        <v>15495.324506506891</v>
      </c>
      <c r="AM11" s="3">
        <f t="shared" si="15"/>
        <v>14857.120254418558</v>
      </c>
      <c r="AN11" s="3">
        <f t="shared" si="15"/>
        <v>14246.363004482617</v>
      </c>
      <c r="AO11" s="3">
        <f t="shared" si="15"/>
        <v>13515.791864072346</v>
      </c>
      <c r="AP11" s="3">
        <f t="shared" si="15"/>
        <v>12819.809373818911</v>
      </c>
      <c r="AQ11" s="3">
        <f t="shared" si="15"/>
        <v>12159.280774914945</v>
      </c>
      <c r="AR11" s="3">
        <f t="shared" si="16"/>
        <v>11535.091889705473</v>
      </c>
      <c r="AS11" s="3">
        <f t="shared" si="16"/>
        <v>10948.151211032859</v>
      </c>
      <c r="AT11" s="3">
        <f t="shared" si="16"/>
        <v>10399.390468999236</v>
      </c>
      <c r="AU11" s="3">
        <f t="shared" si="16"/>
        <v>9873.2495903322506</v>
      </c>
      <c r="AV11" s="3">
        <f t="shared" si="16"/>
        <v>9353.7800248664571</v>
      </c>
      <c r="AW11" s="3">
        <f t="shared" si="16"/>
        <v>8841.1485554318879</v>
      </c>
      <c r="AX11" s="3">
        <f t="shared" si="16"/>
        <v>8335.5261344293231</v>
      </c>
      <c r="AY11" s="3">
        <f t="shared" si="16"/>
        <v>7837.0885130082643</v>
      </c>
      <c r="AZ11" s="3">
        <f t="shared" si="16"/>
        <v>7346.0147862195481</v>
      </c>
    </row>
    <row r="12" spans="1:52" x14ac:dyDescent="0.3">
      <c r="A12" t="str">
        <f t="shared" si="6"/>
        <v>GH</v>
      </c>
      <c r="B12" t="s">
        <v>70</v>
      </c>
      <c r="C12">
        <f>LandfillCapital!C12</f>
        <v>479</v>
      </c>
      <c r="D12" s="3">
        <f t="shared" si="12"/>
        <v>514.71397028154331</v>
      </c>
      <c r="E12" s="3">
        <f t="shared" si="12"/>
        <v>1215.8054232924919</v>
      </c>
      <c r="F12" s="3">
        <f t="shared" si="12"/>
        <v>1899.8619900531151</v>
      </c>
      <c r="G12" s="3">
        <f t="shared" si="12"/>
        <v>2569.599019470762</v>
      </c>
      <c r="H12" s="3">
        <f t="shared" si="12"/>
        <v>3227.4071539773431</v>
      </c>
      <c r="I12" s="3">
        <f t="shared" si="12"/>
        <v>3875.3934105118656</v>
      </c>
      <c r="J12" s="3">
        <f t="shared" si="12"/>
        <v>4514.434320852868</v>
      </c>
      <c r="K12" s="3">
        <f t="shared" si="12"/>
        <v>5144.3065010848259</v>
      </c>
      <c r="L12" s="3">
        <f t="shared" si="12"/>
        <v>5764.7807329550124</v>
      </c>
      <c r="M12" s="3">
        <f t="shared" si="12"/>
        <v>6375.6218180150699</v>
      </c>
      <c r="N12" s="3">
        <f t="shared" si="13"/>
        <v>6976.5891773340609</v>
      </c>
      <c r="O12" s="3">
        <f t="shared" si="13"/>
        <v>7567.4359677684524</v>
      </c>
      <c r="P12" s="3">
        <f t="shared" si="13"/>
        <v>8147.9089253568263</v>
      </c>
      <c r="Q12" s="3">
        <f t="shared" si="13"/>
        <v>8725.6055030267198</v>
      </c>
      <c r="R12" s="3">
        <f t="shared" si="13"/>
        <v>9308.3128402895618</v>
      </c>
      <c r="S12" s="3">
        <f t="shared" si="13"/>
        <v>9896.1562061351742</v>
      </c>
      <c r="T12" s="3">
        <f t="shared" si="13"/>
        <v>10489.264001278127</v>
      </c>
      <c r="U12" s="3">
        <f t="shared" si="13"/>
        <v>11087.767586711538</v>
      </c>
      <c r="V12" s="3">
        <f t="shared" si="13"/>
        <v>11691.802106931986</v>
      </c>
      <c r="W12" s="3">
        <f t="shared" si="13"/>
        <v>12301.505835309141</v>
      </c>
      <c r="X12" s="3">
        <f t="shared" si="14"/>
        <v>12917.020502046922</v>
      </c>
      <c r="Y12" s="3">
        <f t="shared" si="14"/>
        <v>13538.491380604357</v>
      </c>
      <c r="Z12" s="3">
        <f t="shared" si="14"/>
        <v>14166.06712653761</v>
      </c>
      <c r="AA12" s="3">
        <f t="shared" si="14"/>
        <v>14799.90061127039</v>
      </c>
      <c r="AB12" s="3">
        <f t="shared" si="14"/>
        <v>15440.148278272691</v>
      </c>
      <c r="AC12" s="3">
        <f t="shared" si="14"/>
        <v>16086.970482101249</v>
      </c>
      <c r="AD12" s="3">
        <f t="shared" si="14"/>
        <v>16740.531586176723</v>
      </c>
      <c r="AE12" s="3">
        <f t="shared" si="14"/>
        <v>17400.999913161693</v>
      </c>
      <c r="AF12" s="3">
        <f t="shared" si="14"/>
        <v>18068.548268498555</v>
      </c>
      <c r="AG12" s="3">
        <f t="shared" si="14"/>
        <v>18743.353652896101</v>
      </c>
      <c r="AH12" s="3">
        <f t="shared" si="15"/>
        <v>18345.950180491764</v>
      </c>
      <c r="AI12" s="3">
        <f t="shared" si="15"/>
        <v>17565.231759624578</v>
      </c>
      <c r="AJ12" s="3">
        <f t="shared" si="15"/>
        <v>16828.060191070188</v>
      </c>
      <c r="AK12" s="3">
        <f t="shared" si="15"/>
        <v>16128.935222674663</v>
      </c>
      <c r="AL12" s="3">
        <f t="shared" si="15"/>
        <v>15463.042580451665</v>
      </c>
      <c r="AM12" s="3">
        <f t="shared" si="15"/>
        <v>14826.167920555185</v>
      </c>
      <c r="AN12" s="3">
        <f t="shared" si="15"/>
        <v>14216.68308155661</v>
      </c>
      <c r="AO12" s="3">
        <f t="shared" si="15"/>
        <v>13487.633964355526</v>
      </c>
      <c r="AP12" s="3">
        <f t="shared" si="15"/>
        <v>12793.101437623453</v>
      </c>
      <c r="AQ12" s="3">
        <f t="shared" si="15"/>
        <v>12133.948939967206</v>
      </c>
      <c r="AR12" s="3">
        <f t="shared" si="16"/>
        <v>11511.060448268585</v>
      </c>
      <c r="AS12" s="3">
        <f t="shared" si="16"/>
        <v>10925.342562676538</v>
      </c>
      <c r="AT12" s="3">
        <f t="shared" si="16"/>
        <v>10377.725072188819</v>
      </c>
      <c r="AU12" s="3">
        <f t="shared" si="16"/>
        <v>9852.6803203523905</v>
      </c>
      <c r="AV12" s="3">
        <f t="shared" si="16"/>
        <v>9334.2929831479851</v>
      </c>
      <c r="AW12" s="3">
        <f t="shared" si="16"/>
        <v>8822.729495941403</v>
      </c>
      <c r="AX12" s="3">
        <f t="shared" si="16"/>
        <v>8318.1604549825952</v>
      </c>
      <c r="AY12" s="3">
        <f t="shared" si="16"/>
        <v>7820.761245272829</v>
      </c>
      <c r="AZ12" s="3">
        <f t="shared" si="16"/>
        <v>7330.7105887482567</v>
      </c>
    </row>
    <row r="13" spans="1:52" x14ac:dyDescent="0.3">
      <c r="A13" t="str">
        <f t="shared" si="6"/>
        <v>GR</v>
      </c>
      <c r="B13" t="s">
        <v>79</v>
      </c>
      <c r="C13">
        <f>LandfillCapital!C13</f>
        <v>68</v>
      </c>
      <c r="D13" s="3">
        <f t="shared" ref="D13:M14" si="17">($C13/SUM($C$13:$C$14))*SUMIF($C$26:$C$235,$A13,D$26:D$235)</f>
        <v>39.082073865030672</v>
      </c>
      <c r="E13" s="3">
        <f t="shared" si="17"/>
        <v>95.862428779141098</v>
      </c>
      <c r="F13" s="3">
        <f t="shared" si="17"/>
        <v>151.03842017346625</v>
      </c>
      <c r="G13" s="3">
        <f t="shared" si="17"/>
        <v>204.85207638332434</v>
      </c>
      <c r="H13" s="3">
        <f t="shared" si="17"/>
        <v>257.5130126487357</v>
      </c>
      <c r="I13" s="3">
        <f t="shared" si="17"/>
        <v>309.20283551096634</v>
      </c>
      <c r="J13" s="3">
        <f t="shared" si="17"/>
        <v>359.93147572389381</v>
      </c>
      <c r="K13" s="3">
        <f t="shared" si="17"/>
        <v>409.67485365993593</v>
      </c>
      <c r="L13" s="3">
        <f t="shared" si="17"/>
        <v>458.40835862106621</v>
      </c>
      <c r="M13" s="3">
        <f t="shared" si="17"/>
        <v>506.10674378291179</v>
      </c>
      <c r="N13" s="3">
        <f t="shared" ref="N13:W14" si="18">($C13/SUM($C$13:$C$14))*SUMIF($C$26:$C$235,$A13,N$26:N$235)</f>
        <v>552.74413115049072</v>
      </c>
      <c r="O13" s="3">
        <f t="shared" si="18"/>
        <v>598.29399577894628</v>
      </c>
      <c r="P13" s="3">
        <f t="shared" si="18"/>
        <v>643.37844947710084</v>
      </c>
      <c r="Q13" s="3">
        <f t="shared" si="18"/>
        <v>688.63515684899744</v>
      </c>
      <c r="R13" s="3">
        <f t="shared" si="18"/>
        <v>734.06841589292185</v>
      </c>
      <c r="S13" s="3">
        <f t="shared" si="18"/>
        <v>779.68264874423278</v>
      </c>
      <c r="T13" s="3">
        <f t="shared" si="18"/>
        <v>825.48237557633547</v>
      </c>
      <c r="U13" s="3">
        <f t="shared" si="18"/>
        <v>871.47223373874988</v>
      </c>
      <c r="V13" s="3">
        <f t="shared" si="18"/>
        <v>917.65698068651295</v>
      </c>
      <c r="W13" s="3">
        <f t="shared" si="18"/>
        <v>964.04148446747934</v>
      </c>
      <c r="X13" s="3">
        <f t="shared" ref="X13:AG14" si="19">($C13/SUM($C$13:$C$14))*SUMIF($C$26:$C$235,$A13,X$26:X$235)</f>
        <v>1010.6307431742586</v>
      </c>
      <c r="Y13" s="3">
        <f t="shared" si="19"/>
        <v>1057.4298715082164</v>
      </c>
      <c r="Z13" s="3">
        <f t="shared" si="19"/>
        <v>1104.4441203818112</v>
      </c>
      <c r="AA13" s="3">
        <f t="shared" si="19"/>
        <v>1151.6788636367548</v>
      </c>
      <c r="AB13" s="3">
        <f t="shared" si="19"/>
        <v>1199.139613632582</v>
      </c>
      <c r="AC13" s="3">
        <f t="shared" si="19"/>
        <v>1246.8320247095926</v>
      </c>
      <c r="AD13" s="3">
        <f t="shared" si="19"/>
        <v>1294.7618842230381</v>
      </c>
      <c r="AE13" s="3">
        <f t="shared" si="19"/>
        <v>1342.9351325556079</v>
      </c>
      <c r="AF13" s="3">
        <f t="shared" si="19"/>
        <v>1376.5085049944062</v>
      </c>
      <c r="AG13" s="3">
        <f t="shared" si="19"/>
        <v>1410.9212117441743</v>
      </c>
      <c r="AH13" s="3">
        <f t="shared" ref="AH13:AQ14" si="20">($C13/SUM($C$13:$C$14))*SUMIF($C$26:$C$235,$A13,AH$26:AH$235)</f>
        <v>1364.2169451001196</v>
      </c>
      <c r="AI13" s="3">
        <f t="shared" si="20"/>
        <v>1281.2711635324997</v>
      </c>
      <c r="AJ13" s="3">
        <f t="shared" si="20"/>
        <v>1202.5945141197676</v>
      </c>
      <c r="AK13" s="3">
        <f t="shared" si="20"/>
        <v>1127.7019228538084</v>
      </c>
      <c r="AL13" s="3">
        <f t="shared" si="20"/>
        <v>1056.1768693038741</v>
      </c>
      <c r="AM13" s="3">
        <f t="shared" si="20"/>
        <v>987.66216222017533</v>
      </c>
      <c r="AN13" s="3">
        <f t="shared" si="20"/>
        <v>922.16130543724569</v>
      </c>
      <c r="AO13" s="3">
        <f t="shared" si="20"/>
        <v>859.74975021966839</v>
      </c>
      <c r="AP13" s="3">
        <f t="shared" si="20"/>
        <v>800.50468535363404</v>
      </c>
      <c r="AQ13" s="3">
        <f t="shared" si="20"/>
        <v>744.50527309793131</v>
      </c>
      <c r="AR13" s="3">
        <f t="shared" ref="AR13:AZ14" si="21">($C13/SUM($C$13:$C$14))*SUMIF($C$26:$C$235,$A13,AR$26:AR$235)</f>
        <v>691.8326547678181</v>
      </c>
      <c r="AS13" s="3">
        <f t="shared" si="21"/>
        <v>642.57000021143438</v>
      </c>
      <c r="AT13" s="3">
        <f t="shared" si="21"/>
        <v>595.44060815139574</v>
      </c>
      <c r="AU13" s="3">
        <f t="shared" si="21"/>
        <v>549.13585977838341</v>
      </c>
      <c r="AV13" s="3">
        <f t="shared" si="21"/>
        <v>503.67638868575034</v>
      </c>
      <c r="AW13" s="3">
        <f t="shared" si="21"/>
        <v>459.08330930432868</v>
      </c>
      <c r="AX13" s="3">
        <f t="shared" si="21"/>
        <v>415.37829017748726</v>
      </c>
      <c r="AY13" s="3">
        <f t="shared" si="21"/>
        <v>372.58353281159066</v>
      </c>
      <c r="AZ13" s="3">
        <f t="shared" si="21"/>
        <v>330.72178500007385</v>
      </c>
    </row>
    <row r="14" spans="1:52" x14ac:dyDescent="0.3">
      <c r="A14" t="str">
        <f t="shared" si="6"/>
        <v>GR</v>
      </c>
      <c r="B14" t="s">
        <v>80</v>
      </c>
      <c r="C14">
        <f>LandfillCapital!C14</f>
        <v>95</v>
      </c>
      <c r="D14" s="3">
        <f t="shared" si="17"/>
        <v>54.599956134969318</v>
      </c>
      <c r="E14" s="3">
        <f t="shared" si="17"/>
        <v>133.92545197085889</v>
      </c>
      <c r="F14" s="3">
        <f t="shared" si="17"/>
        <v>211.00955759528372</v>
      </c>
      <c r="G14" s="3">
        <f t="shared" si="17"/>
        <v>286.19040082964432</v>
      </c>
      <c r="H14" s="3">
        <f t="shared" si="17"/>
        <v>359.76082649455719</v>
      </c>
      <c r="I14" s="3">
        <f t="shared" si="17"/>
        <v>431.97454961090881</v>
      </c>
      <c r="J14" s="3">
        <f t="shared" si="17"/>
        <v>502.84544402602808</v>
      </c>
      <c r="K14" s="3">
        <f t="shared" si="17"/>
        <v>572.33986908373402</v>
      </c>
      <c r="L14" s="3">
        <f t="shared" si="17"/>
        <v>640.42344219119548</v>
      </c>
      <c r="M14" s="3">
        <f t="shared" si="17"/>
        <v>707.06089204965622</v>
      </c>
      <c r="N14" s="3">
        <f t="shared" si="18"/>
        <v>772.21606557789141</v>
      </c>
      <c r="O14" s="3">
        <f t="shared" si="18"/>
        <v>835.85190586764554</v>
      </c>
      <c r="P14" s="3">
        <f t="shared" si="18"/>
        <v>898.83753971065562</v>
      </c>
      <c r="Q14" s="3">
        <f t="shared" si="18"/>
        <v>962.0638220684524</v>
      </c>
      <c r="R14" s="3">
        <f t="shared" si="18"/>
        <v>1025.5367574974644</v>
      </c>
      <c r="S14" s="3">
        <f t="shared" si="18"/>
        <v>1089.2625239809133</v>
      </c>
      <c r="T14" s="3">
        <f t="shared" si="18"/>
        <v>1153.2474364669392</v>
      </c>
      <c r="U14" s="3">
        <f t="shared" si="18"/>
        <v>1217.4979736056064</v>
      </c>
      <c r="V14" s="3">
        <f t="shared" si="18"/>
        <v>1282.0207818414519</v>
      </c>
      <c r="W14" s="3">
        <f t="shared" si="18"/>
        <v>1346.8226621236843</v>
      </c>
      <c r="X14" s="3">
        <f t="shared" si="19"/>
        <v>1411.9105970816847</v>
      </c>
      <c r="Y14" s="3">
        <f t="shared" si="19"/>
        <v>1477.2917322541257</v>
      </c>
      <c r="Z14" s="3">
        <f t="shared" si="19"/>
        <v>1542.9734034745891</v>
      </c>
      <c r="AA14" s="3">
        <f t="shared" si="19"/>
        <v>1608.9631183160545</v>
      </c>
      <c r="AB14" s="3">
        <f t="shared" si="19"/>
        <v>1675.2685778690484</v>
      </c>
      <c r="AC14" s="3">
        <f t="shared" si="19"/>
        <v>1741.8976815795779</v>
      </c>
      <c r="AD14" s="3">
        <f t="shared" si="19"/>
        <v>1808.8585147233621</v>
      </c>
      <c r="AE14" s="3">
        <f t="shared" si="19"/>
        <v>1876.1593763644521</v>
      </c>
      <c r="AF14" s="3">
        <f t="shared" si="19"/>
        <v>1923.0633525657145</v>
      </c>
      <c r="AG14" s="3">
        <f t="shared" si="19"/>
        <v>1971.1399281720085</v>
      </c>
      <c r="AH14" s="3">
        <f t="shared" si="20"/>
        <v>1905.8913203604611</v>
      </c>
      <c r="AI14" s="3">
        <f t="shared" si="20"/>
        <v>1790.0111843468744</v>
      </c>
      <c r="AJ14" s="3">
        <f t="shared" si="20"/>
        <v>1680.0952770790871</v>
      </c>
      <c r="AK14" s="3">
        <f t="shared" si="20"/>
        <v>1575.4659216339971</v>
      </c>
      <c r="AL14" s="3">
        <f t="shared" si="20"/>
        <v>1475.5412144686477</v>
      </c>
      <c r="AM14" s="3">
        <f t="shared" si="20"/>
        <v>1379.8221383958332</v>
      </c>
      <c r="AN14" s="3">
        <f t="shared" si="20"/>
        <v>1288.3135884785049</v>
      </c>
      <c r="AO14" s="3">
        <f t="shared" si="20"/>
        <v>1201.1209745715955</v>
      </c>
      <c r="AP14" s="3">
        <f t="shared" si="20"/>
        <v>1118.3521339499298</v>
      </c>
      <c r="AQ14" s="3">
        <f t="shared" si="20"/>
        <v>1040.1176609456393</v>
      </c>
      <c r="AR14" s="3">
        <f t="shared" si="21"/>
        <v>966.53091474915755</v>
      </c>
      <c r="AS14" s="3">
        <f t="shared" si="21"/>
        <v>897.70808853068047</v>
      </c>
      <c r="AT14" s="3">
        <f t="shared" si="21"/>
        <v>831.86555550562639</v>
      </c>
      <c r="AU14" s="3">
        <f t="shared" si="21"/>
        <v>767.17509821980036</v>
      </c>
      <c r="AV14" s="3">
        <f t="shared" si="21"/>
        <v>703.6655430168571</v>
      </c>
      <c r="AW14" s="3">
        <f t="shared" si="21"/>
        <v>641.36638799869445</v>
      </c>
      <c r="AX14" s="3">
        <f t="shared" si="21"/>
        <v>580.30790539501891</v>
      </c>
      <c r="AY14" s="3">
        <f t="shared" si="21"/>
        <v>520.52111201619289</v>
      </c>
      <c r="AZ14" s="3">
        <f t="shared" si="21"/>
        <v>462.03778786775018</v>
      </c>
    </row>
    <row r="15" spans="1:52" x14ac:dyDescent="0.3">
      <c r="A15" t="str">
        <f t="shared" si="6"/>
        <v>MC</v>
      </c>
      <c r="B15" t="s">
        <v>71</v>
      </c>
      <c r="C15">
        <f>LandfillCapital!C15</f>
        <v>303</v>
      </c>
      <c r="D15" s="3">
        <f t="shared" ref="D15:M18" si="22">($C15/SUM($C$15:$C$18))*SUMIF($C$26:$C$235,$A15,D$26:D$235)</f>
        <v>308.53963043478262</v>
      </c>
      <c r="E15" s="3">
        <f t="shared" si="22"/>
        <v>766.72540312499996</v>
      </c>
      <c r="F15" s="3">
        <f t="shared" si="22"/>
        <v>1213.1601781487773</v>
      </c>
      <c r="G15" s="3">
        <f t="shared" si="22"/>
        <v>1649.4332267601053</v>
      </c>
      <c r="H15" s="3">
        <f t="shared" si="22"/>
        <v>2076.9382741410645</v>
      </c>
      <c r="I15" s="3">
        <f t="shared" si="22"/>
        <v>2496.8976345271999</v>
      </c>
      <c r="J15" s="3">
        <f t="shared" si="22"/>
        <v>2909.7955645208144</v>
      </c>
      <c r="K15" s="3">
        <f t="shared" si="22"/>
        <v>3315.4555283620953</v>
      </c>
      <c r="L15" s="3">
        <f t="shared" si="22"/>
        <v>3713.6965768972341</v>
      </c>
      <c r="M15" s="3">
        <f t="shared" si="22"/>
        <v>4104.3330314011864</v>
      </c>
      <c r="N15" s="3">
        <f t="shared" ref="N15:W18" si="23">($C15/SUM($C$15:$C$18))*SUMIF($C$26:$C$235,$A15,N$26:N$235)</f>
        <v>4487.1749828655638</v>
      </c>
      <c r="O15" s="3">
        <f t="shared" si="23"/>
        <v>4862.0275687143767</v>
      </c>
      <c r="P15" s="3">
        <f t="shared" si="23"/>
        <v>5228.6910548072374</v>
      </c>
      <c r="Q15" s="3">
        <f t="shared" si="23"/>
        <v>5591.6701817208941</v>
      </c>
      <c r="R15" s="3">
        <f t="shared" si="23"/>
        <v>5955.5825143889169</v>
      </c>
      <c r="S15" s="3">
        <f t="shared" si="23"/>
        <v>6320.45117711277</v>
      </c>
      <c r="T15" s="3">
        <f t="shared" si="23"/>
        <v>6686.300283986242</v>
      </c>
      <c r="U15" s="3">
        <f t="shared" si="23"/>
        <v>7053.1542431918751</v>
      </c>
      <c r="V15" s="3">
        <f t="shared" si="23"/>
        <v>7421.0381760379769</v>
      </c>
      <c r="W15" s="3">
        <f t="shared" si="23"/>
        <v>7789.9778524497951</v>
      </c>
      <c r="X15" s="3">
        <f t="shared" ref="X15:AG18" si="24">($C15/SUM($C$15:$C$18))*SUMIF($C$26:$C$235,$A15,X$26:X$235)</f>
        <v>8159.9996454322345</v>
      </c>
      <c r="Y15" s="3">
        <f t="shared" si="24"/>
        <v>8531.1305873153233</v>
      </c>
      <c r="Z15" s="3">
        <f t="shared" si="24"/>
        <v>8903.398427405813</v>
      </c>
      <c r="AA15" s="3">
        <f t="shared" si="24"/>
        <v>9276.831608743134</v>
      </c>
      <c r="AB15" s="3">
        <f t="shared" si="24"/>
        <v>9651.4592442742105</v>
      </c>
      <c r="AC15" s="3">
        <f t="shared" si="24"/>
        <v>10027.311195353892</v>
      </c>
      <c r="AD15" s="3">
        <f t="shared" si="24"/>
        <v>10277.993970908765</v>
      </c>
      <c r="AE15" s="3">
        <f t="shared" si="24"/>
        <v>10534.943815852514</v>
      </c>
      <c r="AF15" s="3">
        <f t="shared" si="24"/>
        <v>10798.317406919852</v>
      </c>
      <c r="AG15" s="3">
        <f t="shared" si="24"/>
        <v>11068.275337763876</v>
      </c>
      <c r="AH15" s="3">
        <f t="shared" ref="AH15:AQ18" si="25">($C15/SUM($C$15:$C$18))*SUMIF($C$26:$C$235,$A15,AH$26:AH$235)</f>
        <v>10697.799491217123</v>
      </c>
      <c r="AI15" s="3">
        <f t="shared" si="25"/>
        <v>10020.348420318587</v>
      </c>
      <c r="AJ15" s="3">
        <f t="shared" si="25"/>
        <v>9374.6364749243658</v>
      </c>
      <c r="AK15" s="3">
        <f t="shared" si="25"/>
        <v>8757.5073165221565</v>
      </c>
      <c r="AL15" s="3">
        <f t="shared" si="25"/>
        <v>8166.2192093339199</v>
      </c>
      <c r="AM15" s="3">
        <f t="shared" si="25"/>
        <v>7598.3945060502228</v>
      </c>
      <c r="AN15" s="3">
        <f t="shared" si="25"/>
        <v>7053.2083411096728</v>
      </c>
      <c r="AO15" s="3">
        <f t="shared" si="25"/>
        <v>6531.2266779708516</v>
      </c>
      <c r="AP15" s="3">
        <f t="shared" si="25"/>
        <v>6033.029629178799</v>
      </c>
      <c r="AQ15" s="3">
        <f t="shared" si="25"/>
        <v>5559.212241860514</v>
      </c>
      <c r="AR15" s="3">
        <f t="shared" ref="AR15:AZ18" si="26">($C15/SUM($C$15:$C$18))*SUMIF($C$26:$C$235,$A15,AR$26:AR$235)</f>
        <v>5110.3835757845127</v>
      </c>
      <c r="AS15" s="3">
        <f t="shared" si="26"/>
        <v>4687.1683489818524</v>
      </c>
      <c r="AT15" s="3">
        <f t="shared" si="26"/>
        <v>4290.2068974343665</v>
      </c>
      <c r="AU15" s="3">
        <f t="shared" si="26"/>
        <v>3910.2771379837127</v>
      </c>
      <c r="AV15" s="3">
        <f t="shared" si="26"/>
        <v>3537.9260036242654</v>
      </c>
      <c r="AW15" s="3">
        <f t="shared" si="26"/>
        <v>3173.3433917516318</v>
      </c>
      <c r="AX15" s="3">
        <f t="shared" si="26"/>
        <v>2816.723083659655</v>
      </c>
      <c r="AY15" s="3">
        <f t="shared" si="26"/>
        <v>2468.2643528270137</v>
      </c>
      <c r="AZ15" s="3">
        <f t="shared" si="26"/>
        <v>2128.1712386851937</v>
      </c>
    </row>
    <row r="16" spans="1:52" x14ac:dyDescent="0.3">
      <c r="A16" t="str">
        <f t="shared" si="6"/>
        <v>MC</v>
      </c>
      <c r="B16" t="s">
        <v>72</v>
      </c>
      <c r="C16">
        <f>LandfillCapital!C16</f>
        <v>301</v>
      </c>
      <c r="D16" s="3">
        <f t="shared" si="22"/>
        <v>306.50306521739134</v>
      </c>
      <c r="E16" s="3">
        <f t="shared" si="22"/>
        <v>761.66450937499997</v>
      </c>
      <c r="F16" s="3">
        <f t="shared" si="22"/>
        <v>1205.152520207201</v>
      </c>
      <c r="G16" s="3">
        <f t="shared" si="22"/>
        <v>1638.5458787286855</v>
      </c>
      <c r="H16" s="3">
        <f t="shared" si="22"/>
        <v>2063.2291106153807</v>
      </c>
      <c r="I16" s="3">
        <f t="shared" si="22"/>
        <v>2480.4164620220699</v>
      </c>
      <c r="J16" s="3">
        <f t="shared" si="22"/>
        <v>2890.5889931378383</v>
      </c>
      <c r="K16" s="3">
        <f t="shared" si="22"/>
        <v>3293.5713334554143</v>
      </c>
      <c r="L16" s="3">
        <f t="shared" si="22"/>
        <v>3689.1837282048432</v>
      </c>
      <c r="M16" s="3">
        <f t="shared" si="22"/>
        <v>4077.241724263225</v>
      </c>
      <c r="N16" s="3">
        <f t="shared" si="23"/>
        <v>4457.5566661469793</v>
      </c>
      <c r="O16" s="3">
        <f t="shared" si="23"/>
        <v>4829.9349775017408</v>
      </c>
      <c r="P16" s="3">
        <f t="shared" si="23"/>
        <v>5194.178242564285</v>
      </c>
      <c r="Q16" s="3">
        <f t="shared" si="23"/>
        <v>5554.7614676501289</v>
      </c>
      <c r="R16" s="3">
        <f t="shared" si="23"/>
        <v>5916.271738716383</v>
      </c>
      <c r="S16" s="3">
        <f t="shared" si="23"/>
        <v>6278.7320274288577</v>
      </c>
      <c r="T16" s="3">
        <f t="shared" si="23"/>
        <v>6642.1662887124057</v>
      </c>
      <c r="U16" s="3">
        <f t="shared" si="23"/>
        <v>7006.5987696394532</v>
      </c>
      <c r="V16" s="3">
        <f t="shared" si="23"/>
        <v>7372.0544257010924</v>
      </c>
      <c r="W16" s="3">
        <f t="shared" si="23"/>
        <v>7738.5588567240538</v>
      </c>
      <c r="X16" s="3">
        <f t="shared" si="24"/>
        <v>8106.1382616340015</v>
      </c>
      <c r="Y16" s="3">
        <f t="shared" si="24"/>
        <v>8474.819494329744</v>
      </c>
      <c r="Z16" s="3">
        <f t="shared" si="24"/>
        <v>8844.6301209542889</v>
      </c>
      <c r="AA16" s="3">
        <f t="shared" si="24"/>
        <v>9215.5983968042347</v>
      </c>
      <c r="AB16" s="3">
        <f t="shared" si="24"/>
        <v>9587.75324266184</v>
      </c>
      <c r="AC16" s="3">
        <f t="shared" si="24"/>
        <v>9961.1243227772975</v>
      </c>
      <c r="AD16" s="3">
        <f t="shared" si="24"/>
        <v>10210.15242654633</v>
      </c>
      <c r="AE16" s="3">
        <f t="shared" si="24"/>
        <v>10465.406232909592</v>
      </c>
      <c r="AF16" s="3">
        <f t="shared" si="24"/>
        <v>10727.041384431934</v>
      </c>
      <c r="AG16" s="3">
        <f t="shared" si="24"/>
        <v>10995.217414742332</v>
      </c>
      <c r="AH16" s="3">
        <f t="shared" si="25"/>
        <v>10627.186953321299</v>
      </c>
      <c r="AI16" s="3">
        <f t="shared" si="25"/>
        <v>9954.2075066531179</v>
      </c>
      <c r="AJ16" s="3">
        <f t="shared" si="25"/>
        <v>9312.7576863110025</v>
      </c>
      <c r="AK16" s="3">
        <f t="shared" si="25"/>
        <v>8699.7019877002276</v>
      </c>
      <c r="AL16" s="3">
        <f t="shared" si="25"/>
        <v>8112.3167723086126</v>
      </c>
      <c r="AM16" s="3">
        <f t="shared" si="25"/>
        <v>7548.2400868683726</v>
      </c>
      <c r="AN16" s="3">
        <f t="shared" si="25"/>
        <v>7006.6525104752855</v>
      </c>
      <c r="AO16" s="3">
        <f t="shared" si="25"/>
        <v>6488.1162708555321</v>
      </c>
      <c r="AP16" s="3">
        <f t="shared" si="25"/>
        <v>5993.2076514284436</v>
      </c>
      <c r="AQ16" s="3">
        <f t="shared" si="25"/>
        <v>5522.5177716172102</v>
      </c>
      <c r="AR16" s="3">
        <f t="shared" si="26"/>
        <v>5076.651670993856</v>
      </c>
      <c r="AS16" s="3">
        <f t="shared" si="26"/>
        <v>4656.2299440380775</v>
      </c>
      <c r="AT16" s="3">
        <f t="shared" si="26"/>
        <v>4261.8887000915656</v>
      </c>
      <c r="AU16" s="3">
        <f t="shared" si="26"/>
        <v>3884.4667278320048</v>
      </c>
      <c r="AV16" s="3">
        <f t="shared" si="26"/>
        <v>3514.5733567356565</v>
      </c>
      <c r="AW16" s="3">
        <f t="shared" si="26"/>
        <v>3152.3972307499707</v>
      </c>
      <c r="AX16" s="3">
        <f t="shared" si="26"/>
        <v>2798.1308520843436</v>
      </c>
      <c r="AY16" s="3">
        <f t="shared" si="26"/>
        <v>2451.9721788809607</v>
      </c>
      <c r="AZ16" s="3">
        <f t="shared" si="26"/>
        <v>2114.1239037763808</v>
      </c>
    </row>
    <row r="17" spans="1:52" x14ac:dyDescent="0.3">
      <c r="A17" t="str">
        <f t="shared" si="6"/>
        <v>MC</v>
      </c>
      <c r="B17" t="s">
        <v>73</v>
      </c>
      <c r="C17">
        <f>LandfillCapital!C17</f>
        <v>391</v>
      </c>
      <c r="D17" s="3">
        <f t="shared" si="22"/>
        <v>398.14850000000001</v>
      </c>
      <c r="E17" s="3">
        <f t="shared" si="22"/>
        <v>989.40472812499991</v>
      </c>
      <c r="F17" s="3">
        <f t="shared" si="22"/>
        <v>1565.4971275781249</v>
      </c>
      <c r="G17" s="3">
        <f t="shared" si="22"/>
        <v>2128.476540142578</v>
      </c>
      <c r="H17" s="3">
        <f t="shared" si="22"/>
        <v>2680.1414692711423</v>
      </c>
      <c r="I17" s="3">
        <f t="shared" si="22"/>
        <v>3222.0692247529209</v>
      </c>
      <c r="J17" s="3">
        <f t="shared" si="22"/>
        <v>3754.8847053717436</v>
      </c>
      <c r="K17" s="3">
        <f t="shared" si="22"/>
        <v>4278.3601042560367</v>
      </c>
      <c r="L17" s="3">
        <f t="shared" si="22"/>
        <v>4792.2619193624369</v>
      </c>
      <c r="M17" s="3">
        <f t="shared" si="22"/>
        <v>5296.3505454714978</v>
      </c>
      <c r="N17" s="3">
        <f t="shared" si="23"/>
        <v>5790.3809184832844</v>
      </c>
      <c r="O17" s="3">
        <f t="shared" si="23"/>
        <v>6274.1015820703669</v>
      </c>
      <c r="P17" s="3">
        <f t="shared" si="23"/>
        <v>6747.2547934971271</v>
      </c>
      <c r="Q17" s="3">
        <f t="shared" si="23"/>
        <v>7215.6536008345529</v>
      </c>
      <c r="R17" s="3">
        <f t="shared" si="23"/>
        <v>7685.2566439804168</v>
      </c>
      <c r="S17" s="3">
        <f t="shared" si="23"/>
        <v>8156.0937632049272</v>
      </c>
      <c r="T17" s="3">
        <f t="shared" si="23"/>
        <v>8628.1960760350521</v>
      </c>
      <c r="U17" s="3">
        <f t="shared" si="23"/>
        <v>9101.5950794984255</v>
      </c>
      <c r="V17" s="3">
        <f t="shared" si="23"/>
        <v>9576.3231908608868</v>
      </c>
      <c r="W17" s="3">
        <f t="shared" si="23"/>
        <v>10052.413664382408</v>
      </c>
      <c r="X17" s="3">
        <f t="shared" si="24"/>
        <v>10529.900532554468</v>
      </c>
      <c r="Y17" s="3">
        <f t="shared" si="24"/>
        <v>11008.818678680829</v>
      </c>
      <c r="Z17" s="3">
        <f t="shared" si="24"/>
        <v>11489.203911272847</v>
      </c>
      <c r="AA17" s="3">
        <f t="shared" si="24"/>
        <v>11971.09293405467</v>
      </c>
      <c r="AB17" s="3">
        <f t="shared" si="24"/>
        <v>12454.523315218536</v>
      </c>
      <c r="AC17" s="3">
        <f t="shared" si="24"/>
        <v>12939.533588723998</v>
      </c>
      <c r="AD17" s="3">
        <f t="shared" si="24"/>
        <v>13263.021922855864</v>
      </c>
      <c r="AE17" s="3">
        <f t="shared" si="24"/>
        <v>13594.59746534103</v>
      </c>
      <c r="AF17" s="3">
        <f t="shared" si="24"/>
        <v>13934.462396388324</v>
      </c>
      <c r="AG17" s="3">
        <f t="shared" si="24"/>
        <v>14282.8239507118</v>
      </c>
      <c r="AH17" s="3">
        <f t="shared" si="25"/>
        <v>13804.751158633317</v>
      </c>
      <c r="AI17" s="3">
        <f t="shared" si="25"/>
        <v>12930.548621599233</v>
      </c>
      <c r="AJ17" s="3">
        <f t="shared" si="25"/>
        <v>12097.3031739123</v>
      </c>
      <c r="AK17" s="3">
        <f t="shared" si="25"/>
        <v>11300.941784687006</v>
      </c>
      <c r="AL17" s="3">
        <f t="shared" si="25"/>
        <v>10537.926438447401</v>
      </c>
      <c r="AM17" s="3">
        <f t="shared" si="25"/>
        <v>9805.1889500516063</v>
      </c>
      <c r="AN17" s="3">
        <f t="shared" si="25"/>
        <v>9101.6648890227134</v>
      </c>
      <c r="AO17" s="3">
        <f t="shared" si="25"/>
        <v>8428.0845910448934</v>
      </c>
      <c r="AP17" s="3">
        <f t="shared" si="25"/>
        <v>7785.1966501944235</v>
      </c>
      <c r="AQ17" s="3">
        <f t="shared" si="25"/>
        <v>7173.7689325658775</v>
      </c>
      <c r="AR17" s="3">
        <f t="shared" si="26"/>
        <v>6594.5873865734138</v>
      </c>
      <c r="AS17" s="3">
        <f t="shared" si="26"/>
        <v>6048.4581665079349</v>
      </c>
      <c r="AT17" s="3">
        <f t="shared" si="26"/>
        <v>5536.2075805176146</v>
      </c>
      <c r="AU17" s="3">
        <f t="shared" si="26"/>
        <v>5045.9351846588497</v>
      </c>
      <c r="AV17" s="3">
        <f t="shared" si="26"/>
        <v>4565.4424667230614</v>
      </c>
      <c r="AW17" s="3">
        <f t="shared" si="26"/>
        <v>4094.974475824713</v>
      </c>
      <c r="AX17" s="3">
        <f t="shared" si="26"/>
        <v>3634.78127297335</v>
      </c>
      <c r="AY17" s="3">
        <f t="shared" si="26"/>
        <v>3185.1200064533409</v>
      </c>
      <c r="AZ17" s="3">
        <f t="shared" si="26"/>
        <v>2746.2539746729726</v>
      </c>
    </row>
    <row r="18" spans="1:52" x14ac:dyDescent="0.3">
      <c r="A18" t="str">
        <f t="shared" si="6"/>
        <v>MC</v>
      </c>
      <c r="B18" t="s">
        <v>74</v>
      </c>
      <c r="C18">
        <f>LandfillCapital!C18</f>
        <v>477</v>
      </c>
      <c r="D18" s="3">
        <f t="shared" si="22"/>
        <v>485.72080434782612</v>
      </c>
      <c r="E18" s="3">
        <f t="shared" si="22"/>
        <v>1207.023159375</v>
      </c>
      <c r="F18" s="3">
        <f t="shared" si="22"/>
        <v>1909.8264190658967</v>
      </c>
      <c r="G18" s="3">
        <f t="shared" si="22"/>
        <v>2596.632505493631</v>
      </c>
      <c r="H18" s="3">
        <f t="shared" si="22"/>
        <v>3269.6355008755368</v>
      </c>
      <c r="I18" s="3">
        <f t="shared" si="22"/>
        <v>3930.7596424735125</v>
      </c>
      <c r="J18" s="3">
        <f t="shared" si="22"/>
        <v>4580.7672748396972</v>
      </c>
      <c r="K18" s="3">
        <f t="shared" si="22"/>
        <v>5219.3804852432977</v>
      </c>
      <c r="L18" s="3">
        <f t="shared" si="22"/>
        <v>5846.3144131352501</v>
      </c>
      <c r="M18" s="3">
        <f t="shared" si="22"/>
        <v>6461.2767524038481</v>
      </c>
      <c r="N18" s="3">
        <f t="shared" si="23"/>
        <v>7063.9685373824223</v>
      </c>
      <c r="O18" s="3">
        <f t="shared" si="23"/>
        <v>7654.0830042137222</v>
      </c>
      <c r="P18" s="3">
        <f t="shared" si="23"/>
        <v>8231.3057199440664</v>
      </c>
      <c r="Q18" s="3">
        <f t="shared" si="23"/>
        <v>8802.7283058774465</v>
      </c>
      <c r="R18" s="3">
        <f t="shared" si="23"/>
        <v>9375.6199978993845</v>
      </c>
      <c r="S18" s="3">
        <f t="shared" si="23"/>
        <v>9950.0171996131721</v>
      </c>
      <c r="T18" s="3">
        <f t="shared" si="23"/>
        <v>10525.957872810024</v>
      </c>
      <c r="U18" s="3">
        <f t="shared" si="23"/>
        <v>11103.480442252556</v>
      </c>
      <c r="V18" s="3">
        <f t="shared" si="23"/>
        <v>11682.624455346913</v>
      </c>
      <c r="W18" s="3">
        <f t="shared" si="23"/>
        <v>12263.430480589281</v>
      </c>
      <c r="X18" s="3">
        <f t="shared" si="24"/>
        <v>12845.940035878468</v>
      </c>
      <c r="Y18" s="3">
        <f t="shared" si="24"/>
        <v>13430.195677060758</v>
      </c>
      <c r="Z18" s="3">
        <f t="shared" si="24"/>
        <v>14016.241088688359</v>
      </c>
      <c r="AA18" s="3">
        <f t="shared" si="24"/>
        <v>14604.121047427308</v>
      </c>
      <c r="AB18" s="3">
        <f t="shared" si="24"/>
        <v>15193.88138455049</v>
      </c>
      <c r="AC18" s="3">
        <f t="shared" si="24"/>
        <v>15785.569109517512</v>
      </c>
      <c r="AD18" s="3">
        <f t="shared" si="24"/>
        <v>16180.20833044053</v>
      </c>
      <c r="AE18" s="3">
        <f t="shared" si="24"/>
        <v>16584.713531886628</v>
      </c>
      <c r="AF18" s="3">
        <f t="shared" si="24"/>
        <v>16999.331363368878</v>
      </c>
      <c r="AG18" s="3">
        <f t="shared" si="24"/>
        <v>17424.314640638178</v>
      </c>
      <c r="AH18" s="3">
        <f t="shared" si="25"/>
        <v>16841.090288153689</v>
      </c>
      <c r="AI18" s="3">
        <f t="shared" si="25"/>
        <v>15774.60790921441</v>
      </c>
      <c r="AJ18" s="3">
        <f t="shared" si="25"/>
        <v>14758.091084286873</v>
      </c>
      <c r="AK18" s="3">
        <f t="shared" si="25"/>
        <v>13786.570924029929</v>
      </c>
      <c r="AL18" s="3">
        <f t="shared" si="25"/>
        <v>12855.731230535575</v>
      </c>
      <c r="AM18" s="3">
        <f t="shared" si="25"/>
        <v>11961.828974871141</v>
      </c>
      <c r="AN18" s="3">
        <f t="shared" si="25"/>
        <v>11103.565606301367</v>
      </c>
      <c r="AO18" s="3">
        <f t="shared" si="25"/>
        <v>10281.832097003617</v>
      </c>
      <c r="AP18" s="3">
        <f t="shared" si="25"/>
        <v>9497.5416934596924</v>
      </c>
      <c r="AQ18" s="3">
        <f t="shared" si="25"/>
        <v>8751.6311530279381</v>
      </c>
      <c r="AR18" s="3">
        <f t="shared" si="26"/>
        <v>8045.0592925716583</v>
      </c>
      <c r="AS18" s="3">
        <f t="shared" si="26"/>
        <v>7378.8095790902426</v>
      </c>
      <c r="AT18" s="3">
        <f t="shared" si="26"/>
        <v>6753.8900662580618</v>
      </c>
      <c r="AU18" s="3">
        <f t="shared" si="26"/>
        <v>6155.7828211822798</v>
      </c>
      <c r="AV18" s="3">
        <f t="shared" si="26"/>
        <v>5569.6062829332495</v>
      </c>
      <c r="AW18" s="3">
        <f t="shared" si="26"/>
        <v>4995.6593988961331</v>
      </c>
      <c r="AX18" s="3">
        <f t="shared" si="26"/>
        <v>4434.2472307117341</v>
      </c>
      <c r="AY18" s="3">
        <f t="shared" si="26"/>
        <v>3885.6834861336156</v>
      </c>
      <c r="AZ18" s="3">
        <f t="shared" si="26"/>
        <v>3350.2893757519387</v>
      </c>
    </row>
    <row r="19" spans="1:52" x14ac:dyDescent="0.3">
      <c r="A19" t="str">
        <f t="shared" si="6"/>
        <v>TC</v>
      </c>
      <c r="B19" t="s">
        <v>75</v>
      </c>
      <c r="C19">
        <f>LandfillCapital!C19</f>
        <v>383</v>
      </c>
      <c r="D19" s="3">
        <f t="shared" ref="D19:M20" si="27">($C19/SUM($C$19:$C$20))*SUMIF($C$26:$C$235,$A19,D$26:D$235)</f>
        <v>115.49426641630902</v>
      </c>
      <c r="E19" s="3">
        <f t="shared" si="27"/>
        <v>269.58258498658796</v>
      </c>
      <c r="F19" s="3">
        <f t="shared" si="27"/>
        <v>419.9794909202655</v>
      </c>
      <c r="G19" s="3">
        <f t="shared" si="27"/>
        <v>567.29755040357259</v>
      </c>
      <c r="H19" s="3">
        <f t="shared" si="27"/>
        <v>712.07657843404809</v>
      </c>
      <c r="I19" s="3">
        <f t="shared" si="27"/>
        <v>854.79271006228134</v>
      </c>
      <c r="J19" s="3">
        <f t="shared" si="27"/>
        <v>995.64628167649926</v>
      </c>
      <c r="K19" s="3">
        <f t="shared" si="27"/>
        <v>1134.590688181931</v>
      </c>
      <c r="L19" s="3">
        <f t="shared" si="27"/>
        <v>1271.5782004508569</v>
      </c>
      <c r="M19" s="3">
        <f t="shared" si="27"/>
        <v>1406.559896127364</v>
      </c>
      <c r="N19" s="3">
        <f t="shared" ref="N19:W20" si="28">($C19/SUM($C$19:$C$20))*SUMIF($C$26:$C$235,$A19,N$26:N$235)</f>
        <v>1539.4856297966428</v>
      </c>
      <c r="O19" s="3">
        <f t="shared" si="28"/>
        <v>1670.3040435029318</v>
      </c>
      <c r="P19" s="3">
        <f t="shared" si="28"/>
        <v>1798.9624131527366</v>
      </c>
      <c r="Q19" s="3">
        <f t="shared" si="28"/>
        <v>1927.169606099581</v>
      </c>
      <c r="R19" s="3">
        <f t="shared" si="28"/>
        <v>2056.6772935696672</v>
      </c>
      <c r="S19" s="3">
        <f t="shared" si="28"/>
        <v>2187.517946831656</v>
      </c>
      <c r="T19" s="3">
        <f t="shared" si="28"/>
        <v>2319.7249311247642</v>
      </c>
      <c r="U19" s="3">
        <f t="shared" si="28"/>
        <v>2453.3324047247715</v>
      </c>
      <c r="V19" s="3">
        <f t="shared" si="28"/>
        <v>2588.3753387699294</v>
      </c>
      <c r="W19" s="3">
        <f t="shared" si="28"/>
        <v>2724.8896608657869</v>
      </c>
      <c r="X19" s="3">
        <f t="shared" ref="X19:AG20" si="29">($C19/SUM($C$19:$C$20))*SUMIF($C$26:$C$235,$A19,X$26:X$235)</f>
        <v>2862.912114619191</v>
      </c>
      <c r="Y19" s="3">
        <f t="shared" si="29"/>
        <v>3002.4804444160004</v>
      </c>
      <c r="Z19" s="3">
        <f t="shared" si="29"/>
        <v>3143.633297157302</v>
      </c>
      <c r="AA19" s="3">
        <f t="shared" si="29"/>
        <v>3286.410244822287</v>
      </c>
      <c r="AB19" s="3">
        <f t="shared" si="29"/>
        <v>3430.8519308784653</v>
      </c>
      <c r="AC19" s="3">
        <f t="shared" si="29"/>
        <v>3576.9999326911998</v>
      </c>
      <c r="AD19" s="3">
        <f t="shared" si="29"/>
        <v>3724.8969492488227</v>
      </c>
      <c r="AE19" s="3">
        <f t="shared" si="29"/>
        <v>3874.5867059199572</v>
      </c>
      <c r="AF19" s="3">
        <f t="shared" si="29"/>
        <v>4026.1139801130207</v>
      </c>
      <c r="AG19" s="3">
        <f t="shared" si="29"/>
        <v>4179.5247508604807</v>
      </c>
      <c r="AH19" s="3">
        <f t="shared" ref="AH19:AQ20" si="30">($C19/SUM($C$19:$C$20))*SUMIF($C$26:$C$235,$A19,AH$26:AH$235)</f>
        <v>4092.6090356770928</v>
      </c>
      <c r="AI19" s="3">
        <f t="shared" si="30"/>
        <v>3926.7185354902504</v>
      </c>
      <c r="AJ19" s="3">
        <f t="shared" si="30"/>
        <v>3770.5993004051411</v>
      </c>
      <c r="AK19" s="3">
        <f t="shared" si="30"/>
        <v>3623.0171794847602</v>
      </c>
      <c r="AL19" s="3">
        <f t="shared" si="30"/>
        <v>3482.8918499333045</v>
      </c>
      <c r="AM19" s="3">
        <f t="shared" si="30"/>
        <v>3349.2778202437521</v>
      </c>
      <c r="AN19" s="3">
        <f t="shared" si="30"/>
        <v>3221.8095223883515</v>
      </c>
      <c r="AO19" s="3">
        <f t="shared" si="30"/>
        <v>3100.640665314068</v>
      </c>
      <c r="AP19" s="3">
        <f t="shared" si="30"/>
        <v>2985.9287391498738</v>
      </c>
      <c r="AQ19" s="3">
        <f t="shared" si="30"/>
        <v>2877.8351671685182</v>
      </c>
      <c r="AR19" s="3">
        <f t="shared" ref="AR19:AZ20" si="31">($C19/SUM($C$19:$C$20))*SUMIF($C$26:$C$235,$A19,AR$26:AR$235)</f>
        <v>2776.5254041151334</v>
      </c>
      <c r="AS19" s="3">
        <f t="shared" si="31"/>
        <v>2652.267447728449</v>
      </c>
      <c r="AT19" s="3">
        <f t="shared" si="31"/>
        <v>2536.2938923977995</v>
      </c>
      <c r="AU19" s="3">
        <f t="shared" si="31"/>
        <v>2425.1141124323249</v>
      </c>
      <c r="AV19" s="3">
        <f t="shared" si="31"/>
        <v>2315.1500441022472</v>
      </c>
      <c r="AW19" s="3">
        <f t="shared" si="31"/>
        <v>2206.4321663967758</v>
      </c>
      <c r="AX19" s="3">
        <f t="shared" si="31"/>
        <v>2098.9915478832017</v>
      </c>
      <c r="AY19" s="3">
        <f t="shared" si="31"/>
        <v>1992.8601200413223</v>
      </c>
      <c r="AZ19" s="3">
        <f t="shared" si="31"/>
        <v>1888.070698836254</v>
      </c>
    </row>
    <row r="20" spans="1:52" x14ac:dyDescent="0.3">
      <c r="A20" t="str">
        <f t="shared" si="6"/>
        <v>TC</v>
      </c>
      <c r="B20" t="s">
        <v>119</v>
      </c>
      <c r="C20">
        <v>549</v>
      </c>
      <c r="D20" s="3">
        <f t="shared" si="27"/>
        <v>165.55183358369098</v>
      </c>
      <c r="E20" s="3">
        <f t="shared" si="27"/>
        <v>386.42516751341196</v>
      </c>
      <c r="F20" s="3">
        <f t="shared" si="27"/>
        <v>602.00715539223438</v>
      </c>
      <c r="G20" s="3">
        <f t="shared" si="27"/>
        <v>813.1758620667398</v>
      </c>
      <c r="H20" s="3">
        <f t="shared" si="27"/>
        <v>1020.705069348022</v>
      </c>
      <c r="I20" s="3">
        <f t="shared" si="27"/>
        <v>1225.2772789143405</v>
      </c>
      <c r="J20" s="3">
        <f t="shared" si="27"/>
        <v>1427.1796570245381</v>
      </c>
      <c r="K20" s="3">
        <f t="shared" si="27"/>
        <v>1626.3453989866321</v>
      </c>
      <c r="L20" s="3">
        <f t="shared" si="27"/>
        <v>1822.7060888969202</v>
      </c>
      <c r="M20" s="3">
        <f t="shared" si="27"/>
        <v>2016.1916004541065</v>
      </c>
      <c r="N20" s="3">
        <f t="shared" si="28"/>
        <v>2206.730054199365</v>
      </c>
      <c r="O20" s="3">
        <f t="shared" si="28"/>
        <v>2394.2478325929756</v>
      </c>
      <c r="P20" s="3">
        <f t="shared" si="28"/>
        <v>2578.6693598455677</v>
      </c>
      <c r="Q20" s="3">
        <f t="shared" si="28"/>
        <v>2762.4441612236815</v>
      </c>
      <c r="R20" s="3">
        <f t="shared" si="28"/>
        <v>2948.0831179366769</v>
      </c>
      <c r="S20" s="3">
        <f t="shared" si="28"/>
        <v>3135.6327749623474</v>
      </c>
      <c r="T20" s="3">
        <f t="shared" si="28"/>
        <v>3325.1409587140874</v>
      </c>
      <c r="U20" s="3">
        <f t="shared" si="28"/>
        <v>3516.6566323600509</v>
      </c>
      <c r="V20" s="3">
        <f t="shared" si="28"/>
        <v>3710.229924242014</v>
      </c>
      <c r="W20" s="3">
        <f t="shared" si="28"/>
        <v>3905.9123337214546</v>
      </c>
      <c r="X20" s="3">
        <f t="shared" si="29"/>
        <v>4103.7565298327308</v>
      </c>
      <c r="Y20" s="3">
        <f t="shared" si="29"/>
        <v>4303.8166161472172</v>
      </c>
      <c r="Z20" s="3">
        <f t="shared" si="29"/>
        <v>4506.1479899199967</v>
      </c>
      <c r="AA20" s="3">
        <f t="shared" si="29"/>
        <v>4710.8073744319463</v>
      </c>
      <c r="AB20" s="3">
        <f t="shared" si="29"/>
        <v>4917.853028857121</v>
      </c>
      <c r="AC20" s="3">
        <f t="shared" si="29"/>
        <v>5127.3445510377769</v>
      </c>
      <c r="AD20" s="3">
        <f t="shared" si="29"/>
        <v>5339.3431465733775</v>
      </c>
      <c r="AE20" s="3">
        <f t="shared" si="29"/>
        <v>5553.9114922977978</v>
      </c>
      <c r="AF20" s="3">
        <f t="shared" si="29"/>
        <v>5771.1137730601786</v>
      </c>
      <c r="AG20" s="3">
        <f t="shared" si="29"/>
        <v>5991.0158961420466</v>
      </c>
      <c r="AH20" s="3">
        <f t="shared" si="30"/>
        <v>5866.4291399131171</v>
      </c>
      <c r="AI20" s="3">
        <f t="shared" si="30"/>
        <v>5628.6383184964689</v>
      </c>
      <c r="AJ20" s="3">
        <f t="shared" si="30"/>
        <v>5404.8538274736875</v>
      </c>
      <c r="AK20" s="3">
        <f t="shared" si="30"/>
        <v>5193.3066097575283</v>
      </c>
      <c r="AL20" s="3">
        <f t="shared" si="30"/>
        <v>4992.4481086511332</v>
      </c>
      <c r="AM20" s="3">
        <f t="shared" si="30"/>
        <v>4800.9230373728979</v>
      </c>
      <c r="AN20" s="3">
        <f t="shared" si="30"/>
        <v>4618.2073832668539</v>
      </c>
      <c r="AO20" s="3">
        <f t="shared" si="30"/>
        <v>4444.5214758679458</v>
      </c>
      <c r="AP20" s="3">
        <f t="shared" si="30"/>
        <v>4280.0910647344144</v>
      </c>
      <c r="AQ20" s="3">
        <f t="shared" si="30"/>
        <v>4125.1475372728892</v>
      </c>
      <c r="AR20" s="3">
        <f t="shared" si="31"/>
        <v>3979.9280596846165</v>
      </c>
      <c r="AS20" s="3">
        <f t="shared" si="31"/>
        <v>3801.8141744201525</v>
      </c>
      <c r="AT20" s="3">
        <f t="shared" si="31"/>
        <v>3635.5753183456709</v>
      </c>
      <c r="AU20" s="3">
        <f t="shared" si="31"/>
        <v>3476.2079575074317</v>
      </c>
      <c r="AV20" s="3">
        <f t="shared" si="31"/>
        <v>3318.5832224859892</v>
      </c>
      <c r="AW20" s="3">
        <f t="shared" si="31"/>
        <v>3162.7448024851956</v>
      </c>
      <c r="AX20" s="3">
        <f t="shared" si="31"/>
        <v>3008.7372318221351</v>
      </c>
      <c r="AY20" s="3">
        <f t="shared" si="31"/>
        <v>2856.6062817302504</v>
      </c>
      <c r="AZ20" s="3">
        <f t="shared" si="31"/>
        <v>2706.3989912822544</v>
      </c>
    </row>
    <row r="21" spans="1:52" x14ac:dyDescent="0.3">
      <c r="A21" t="str">
        <f t="shared" si="6"/>
        <v>TY</v>
      </c>
      <c r="B21" t="s">
        <v>84</v>
      </c>
      <c r="C21">
        <f>LandfillCapital!C21</f>
        <v>71</v>
      </c>
      <c r="D21" s="3">
        <f t="shared" ref="D21:AI21" si="32">SUMIF($C$26:$C$235,$A21,D$26:D$235)</f>
        <v>93.682029999999997</v>
      </c>
      <c r="E21" s="3">
        <f t="shared" si="32"/>
        <v>232.57938074999998</v>
      </c>
      <c r="F21" s="3">
        <f t="shared" si="32"/>
        <v>367.51766526874997</v>
      </c>
      <c r="G21" s="3">
        <f t="shared" si="32"/>
        <v>499.07420690046865</v>
      </c>
      <c r="H21" s="3">
        <f t="shared" si="32"/>
        <v>627.74856207298035</v>
      </c>
      <c r="I21" s="3">
        <f t="shared" si="32"/>
        <v>753.97307612480483</v>
      </c>
      <c r="J21" s="3">
        <f t="shared" si="32"/>
        <v>877.76840302792493</v>
      </c>
      <c r="K21" s="3">
        <f t="shared" si="32"/>
        <v>999.07384310362306</v>
      </c>
      <c r="L21" s="3">
        <f t="shared" si="32"/>
        <v>1117.8271291812134</v>
      </c>
      <c r="M21" s="3">
        <f t="shared" si="32"/>
        <v>1233.9644774107437</v>
      </c>
      <c r="N21" s="3">
        <f t="shared" si="32"/>
        <v>1347.4204793460121</v>
      </c>
      <c r="O21" s="3">
        <f t="shared" si="32"/>
        <v>1458.1281113296627</v>
      </c>
      <c r="P21" s="3">
        <f t="shared" si="32"/>
        <v>1567.5750541129039</v>
      </c>
      <c r="Q21" s="3">
        <f t="shared" si="32"/>
        <v>1677.2862004657266</v>
      </c>
      <c r="R21" s="3">
        <f t="shared" si="32"/>
        <v>1787.2681554773696</v>
      </c>
      <c r="S21" s="3">
        <f t="shared" si="32"/>
        <v>1897.527699364304</v>
      </c>
      <c r="T21" s="3">
        <f t="shared" si="32"/>
        <v>2008.0717718484113</v>
      </c>
      <c r="U21" s="3">
        <f t="shared" si="32"/>
        <v>2118.9074761446213</v>
      </c>
      <c r="V21" s="3">
        <f t="shared" si="32"/>
        <v>2230.0421030482366</v>
      </c>
      <c r="W21" s="3">
        <f t="shared" si="32"/>
        <v>2341.4831256244429</v>
      </c>
      <c r="X21" s="3">
        <f t="shared" si="32"/>
        <v>2453.2382137650534</v>
      </c>
      <c r="Y21" s="3">
        <f t="shared" si="32"/>
        <v>2565.3152091091797</v>
      </c>
      <c r="Z21" s="3">
        <f t="shared" si="32"/>
        <v>2677.722159336909</v>
      </c>
      <c r="AA21" s="3">
        <f t="shared" si="32"/>
        <v>2790.4673133203323</v>
      </c>
      <c r="AB21" s="3">
        <f t="shared" si="32"/>
        <v>2903.55912615334</v>
      </c>
      <c r="AC21" s="3">
        <f t="shared" si="32"/>
        <v>3017.0062643071733</v>
      </c>
      <c r="AD21" s="3">
        <f t="shared" si="32"/>
        <v>3092.4314115262282</v>
      </c>
      <c r="AE21" s="3">
        <f t="shared" si="32"/>
        <v>3169.7421874257607</v>
      </c>
      <c r="AF21" s="3">
        <f t="shared" si="32"/>
        <v>3248.9857327227805</v>
      </c>
      <c r="AG21" s="3">
        <f t="shared" si="32"/>
        <v>3330.2103666522253</v>
      </c>
      <c r="AH21" s="3">
        <f t="shared" si="32"/>
        <v>3216.961227559339</v>
      </c>
      <c r="AI21" s="3">
        <f t="shared" si="32"/>
        <v>3010.9512788279112</v>
      </c>
      <c r="AJ21" s="3">
        <f t="shared" ref="AJ21:AZ21" si="33">SUMIF($C$26:$C$235,$A21,AJ$26:AJ$235)</f>
        <v>2815.3791548421441</v>
      </c>
      <c r="AK21" s="3">
        <f t="shared" si="33"/>
        <v>2629.0872162669452</v>
      </c>
      <c r="AL21" s="3">
        <f t="shared" si="33"/>
        <v>2451.0822785146393</v>
      </c>
      <c r="AM21" s="3">
        <f t="shared" si="33"/>
        <v>2280.5135035189078</v>
      </c>
      <c r="AN21" s="3">
        <f t="shared" si="33"/>
        <v>2117.3950045639385</v>
      </c>
      <c r="AO21" s="3">
        <f t="shared" si="33"/>
        <v>1961.9129756237242</v>
      </c>
      <c r="AP21" s="3">
        <f t="shared" si="33"/>
        <v>1814.2583703999849</v>
      </c>
      <c r="AQ21" s="3">
        <f t="shared" si="33"/>
        <v>1674.6268325342803</v>
      </c>
      <c r="AR21" s="3">
        <f t="shared" si="33"/>
        <v>1543.2189596862377</v>
      </c>
      <c r="AS21" s="3">
        <f t="shared" si="33"/>
        <v>1420.2403225056228</v>
      </c>
      <c r="AT21" s="3">
        <f t="shared" si="33"/>
        <v>1302.6370186797137</v>
      </c>
      <c r="AU21" s="3">
        <f t="shared" si="33"/>
        <v>1187.2787563866198</v>
      </c>
      <c r="AV21" s="3">
        <f t="shared" si="33"/>
        <v>1074.2216616646613</v>
      </c>
      <c r="AW21" s="3">
        <f t="shared" si="33"/>
        <v>963.5232427274409</v>
      </c>
      <c r="AX21" s="3">
        <f t="shared" si="33"/>
        <v>855.24246646957704</v>
      </c>
      <c r="AY21" s="3">
        <f t="shared" si="33"/>
        <v>749.43979493372944</v>
      </c>
      <c r="AZ21" s="3">
        <f t="shared" si="33"/>
        <v>646.17718073794833</v>
      </c>
    </row>
    <row r="24" spans="1:52" x14ac:dyDescent="0.3">
      <c r="C24" s="1">
        <v>2.5000000000000001E-2</v>
      </c>
      <c r="D24" t="s">
        <v>122</v>
      </c>
    </row>
    <row r="25" spans="1:52" x14ac:dyDescent="0.3"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x14ac:dyDescent="0.3">
      <c r="B26">
        <v>2011</v>
      </c>
      <c r="C26" t="s">
        <v>121</v>
      </c>
      <c r="D26" s="4">
        <v>281.04610000000002</v>
      </c>
      <c r="E26" s="4">
        <v>453.63170000000002</v>
      </c>
      <c r="F26" s="4">
        <v>428.45319999999998</v>
      </c>
      <c r="G26" s="4">
        <v>405.30369999999999</v>
      </c>
      <c r="H26" s="4">
        <v>383.90640000000002</v>
      </c>
      <c r="I26" s="4">
        <v>364.02229999999997</v>
      </c>
      <c r="J26" s="4">
        <v>344.38400000000001</v>
      </c>
      <c r="K26" s="4">
        <v>324.7457</v>
      </c>
      <c r="L26" s="4">
        <v>305.10750000000002</v>
      </c>
      <c r="M26" s="4">
        <v>285.46910000000003</v>
      </c>
      <c r="N26" s="4">
        <v>265.83089999999999</v>
      </c>
      <c r="O26" s="4">
        <v>246.1926</v>
      </c>
      <c r="P26" s="4">
        <v>231.2235</v>
      </c>
      <c r="Q26" s="4">
        <v>220.92359999999999</v>
      </c>
      <c r="R26" s="4">
        <v>210.62379999999999</v>
      </c>
      <c r="S26" s="4">
        <v>200.32390000000001</v>
      </c>
      <c r="T26" s="4">
        <v>190.024</v>
      </c>
      <c r="U26" s="4">
        <v>179.72409999999999</v>
      </c>
      <c r="V26" s="4">
        <v>169.42429999999999</v>
      </c>
      <c r="W26" s="4">
        <v>-1.8026160000000001E-5</v>
      </c>
      <c r="X26" s="4">
        <v>-1.8026160000000001E-5</v>
      </c>
      <c r="Y26" s="4">
        <v>-1.8026160000000001E-5</v>
      </c>
      <c r="Z26" s="4">
        <v>-1.8026160000000001E-5</v>
      </c>
      <c r="AA26" s="4">
        <v>-1.8026160000000001E-5</v>
      </c>
      <c r="AB26" s="4">
        <v>-1.8026160000000001E-5</v>
      </c>
      <c r="AC26" s="4">
        <v>-1.8026160000000001E-5</v>
      </c>
      <c r="AD26" s="4">
        <v>-1.8026160000000001E-5</v>
      </c>
      <c r="AE26" s="4">
        <v>-1.8026160000000001E-5</v>
      </c>
      <c r="AF26" s="4">
        <v>-1.8026160000000001E-5</v>
      </c>
      <c r="AG26" s="4">
        <v>-1.8026160000000001E-5</v>
      </c>
      <c r="AH26" s="4">
        <v>-1.8026160000000001E-5</v>
      </c>
      <c r="AI26" s="4">
        <v>-1.8026160000000001E-5</v>
      </c>
      <c r="AJ26" s="4">
        <v>-1.8026160000000001E-5</v>
      </c>
      <c r="AK26" s="4">
        <v>-1.8026160000000001E-5</v>
      </c>
      <c r="AL26" s="4">
        <v>-1.8026160000000001E-5</v>
      </c>
      <c r="AM26" s="4">
        <v>-1.8026160000000001E-5</v>
      </c>
      <c r="AN26" s="4">
        <v>-1.8026160000000001E-5</v>
      </c>
      <c r="AO26" s="4">
        <v>-1.8026160000000001E-5</v>
      </c>
      <c r="AP26" s="4">
        <v>-1.8026160000000001E-5</v>
      </c>
      <c r="AQ26" s="4">
        <v>-1.8026160000000001E-5</v>
      </c>
      <c r="AR26" s="4">
        <v>-1.8026160000000001E-5</v>
      </c>
      <c r="AS26" s="4">
        <v>-1.8026160000000001E-5</v>
      </c>
      <c r="AT26" s="4">
        <v>-1.8026160000000001E-5</v>
      </c>
      <c r="AU26" s="4">
        <v>-1.8026160000000001E-5</v>
      </c>
      <c r="AV26" s="4">
        <v>-1.8026160000000001E-5</v>
      </c>
      <c r="AW26" s="4">
        <v>-1.8026160000000001E-5</v>
      </c>
      <c r="AX26" s="4">
        <v>-1.8026160000000001E-5</v>
      </c>
      <c r="AY26" s="4">
        <v>-1.8026160000000001E-5</v>
      </c>
      <c r="AZ26" s="4">
        <v>-1.8026160000000001E-5</v>
      </c>
    </row>
    <row r="27" spans="1:52" x14ac:dyDescent="0.3">
      <c r="B27">
        <f>B26+1</f>
        <v>2012</v>
      </c>
      <c r="C27" t="str">
        <f>C26</f>
        <v>CR</v>
      </c>
      <c r="D27" s="3"/>
      <c r="E27" s="3">
        <f>D26*(1+$C$24)^(E$2-D$2)</f>
        <v>288.07225249999999</v>
      </c>
      <c r="F27" s="3">
        <f>E26*(1+$C$24)^(F$2-E$2)</f>
        <v>464.97249249999999</v>
      </c>
      <c r="G27" s="3">
        <f t="shared" ref="G27:AG27" si="34">F26*(1+$C$24)^(G$2-F$2)</f>
        <v>439.16452999999996</v>
      </c>
      <c r="H27" s="3">
        <f t="shared" si="34"/>
        <v>415.43629249999998</v>
      </c>
      <c r="I27" s="3">
        <f t="shared" si="34"/>
        <v>393.50405999999998</v>
      </c>
      <c r="J27" s="3">
        <f t="shared" si="34"/>
        <v>373.12285749999995</v>
      </c>
      <c r="K27" s="3">
        <f t="shared" si="34"/>
        <v>352.99359999999996</v>
      </c>
      <c r="L27" s="3">
        <f t="shared" si="34"/>
        <v>332.86434249999996</v>
      </c>
      <c r="M27" s="3">
        <f t="shared" si="34"/>
        <v>312.73518749999999</v>
      </c>
      <c r="N27" s="3">
        <f t="shared" si="34"/>
        <v>292.60582749999998</v>
      </c>
      <c r="O27" s="3">
        <f t="shared" si="34"/>
        <v>272.47667249999995</v>
      </c>
      <c r="P27" s="3">
        <f t="shared" si="34"/>
        <v>252.34741499999998</v>
      </c>
      <c r="Q27" s="3">
        <f t="shared" si="34"/>
        <v>237.00408749999997</v>
      </c>
      <c r="R27" s="3">
        <f t="shared" si="34"/>
        <v>226.44668999999996</v>
      </c>
      <c r="S27" s="3">
        <f t="shared" si="34"/>
        <v>215.88939499999998</v>
      </c>
      <c r="T27" s="3">
        <f t="shared" si="34"/>
        <v>205.3319975</v>
      </c>
      <c r="U27" s="3">
        <f t="shared" si="34"/>
        <v>194.77459999999999</v>
      </c>
      <c r="V27" s="3">
        <f t="shared" si="34"/>
        <v>184.21720249999998</v>
      </c>
      <c r="W27" s="3">
        <f t="shared" si="34"/>
        <v>173.65990749999997</v>
      </c>
      <c r="X27" s="3">
        <f t="shared" si="34"/>
        <v>-1.8476814000000001E-5</v>
      </c>
      <c r="Y27" s="3">
        <f t="shared" si="34"/>
        <v>-1.8476814000000001E-5</v>
      </c>
      <c r="Z27" s="3">
        <f t="shared" si="34"/>
        <v>-1.8476814000000001E-5</v>
      </c>
      <c r="AA27" s="3">
        <f t="shared" si="34"/>
        <v>-1.8476814000000001E-5</v>
      </c>
      <c r="AB27" s="3">
        <f t="shared" si="34"/>
        <v>-1.8476814000000001E-5</v>
      </c>
      <c r="AC27" s="3">
        <f t="shared" si="34"/>
        <v>-1.8476814000000001E-5</v>
      </c>
      <c r="AD27" s="3">
        <f t="shared" si="34"/>
        <v>-1.8476814000000001E-5</v>
      </c>
      <c r="AE27" s="3">
        <f t="shared" si="34"/>
        <v>-1.8476814000000001E-5</v>
      </c>
      <c r="AF27" s="3">
        <f t="shared" si="34"/>
        <v>-1.8476814000000001E-5</v>
      </c>
      <c r="AG27" s="3">
        <f t="shared" si="34"/>
        <v>-1.8476814000000001E-5</v>
      </c>
      <c r="AH27" s="3">
        <f t="shared" ref="AH27:AZ27" si="35">AG26*(1+$C$24)^(AH$2-AG$2)</f>
        <v>-1.8476814000000001E-5</v>
      </c>
      <c r="AI27" s="3">
        <f t="shared" si="35"/>
        <v>-1.8476814000000001E-5</v>
      </c>
      <c r="AJ27" s="3">
        <f t="shared" si="35"/>
        <v>-1.8476814000000001E-5</v>
      </c>
      <c r="AK27" s="3">
        <f t="shared" si="35"/>
        <v>-1.8476814000000001E-5</v>
      </c>
      <c r="AL27" s="3">
        <f t="shared" si="35"/>
        <v>-1.8476814000000001E-5</v>
      </c>
      <c r="AM27" s="3">
        <f t="shared" si="35"/>
        <v>-1.8476814000000001E-5</v>
      </c>
      <c r="AN27" s="3">
        <f t="shared" si="35"/>
        <v>-1.8476814000000001E-5</v>
      </c>
      <c r="AO27" s="3">
        <f t="shared" si="35"/>
        <v>-1.8476814000000001E-5</v>
      </c>
      <c r="AP27" s="3">
        <f t="shared" si="35"/>
        <v>-1.8476814000000001E-5</v>
      </c>
      <c r="AQ27" s="3">
        <f t="shared" si="35"/>
        <v>-1.8476814000000001E-5</v>
      </c>
      <c r="AR27" s="3">
        <f t="shared" si="35"/>
        <v>-1.8476814000000001E-5</v>
      </c>
      <c r="AS27" s="3">
        <f t="shared" si="35"/>
        <v>-1.8476814000000001E-5</v>
      </c>
      <c r="AT27" s="3">
        <f t="shared" si="35"/>
        <v>-1.8476814000000001E-5</v>
      </c>
      <c r="AU27" s="3">
        <f t="shared" si="35"/>
        <v>-1.8476814000000001E-5</v>
      </c>
      <c r="AV27" s="3">
        <f t="shared" si="35"/>
        <v>-1.8476814000000001E-5</v>
      </c>
      <c r="AW27" s="3">
        <f t="shared" si="35"/>
        <v>-1.8476814000000001E-5</v>
      </c>
      <c r="AX27" s="3">
        <f t="shared" si="35"/>
        <v>-1.8476814000000001E-5</v>
      </c>
      <c r="AY27" s="3">
        <f t="shared" si="35"/>
        <v>-1.8476814000000001E-5</v>
      </c>
      <c r="AZ27" s="3">
        <f t="shared" si="35"/>
        <v>-1.8476814000000001E-5</v>
      </c>
    </row>
    <row r="28" spans="1:52" x14ac:dyDescent="0.3">
      <c r="B28">
        <f t="shared" ref="B28:B55" si="36">B27+1</f>
        <v>2013</v>
      </c>
      <c r="C28" t="str">
        <f t="shared" ref="C28:C55" si="37">C27</f>
        <v>CR</v>
      </c>
      <c r="D28" s="3"/>
      <c r="E28" s="3"/>
      <c r="F28" s="3">
        <f>D26*(1+$C$24)^(F$2-D$2)</f>
        <v>295.27405881250002</v>
      </c>
      <c r="G28" s="3">
        <f t="shared" ref="G28:AG28" si="38">E26*(1+$C$24)^(G$2-E$2)</f>
        <v>476.59680481250001</v>
      </c>
      <c r="H28" s="3">
        <f t="shared" si="38"/>
        <v>450.14364324999997</v>
      </c>
      <c r="I28" s="3">
        <f t="shared" si="38"/>
        <v>425.82219981249995</v>
      </c>
      <c r="J28" s="3">
        <f t="shared" si="38"/>
        <v>403.34166149999999</v>
      </c>
      <c r="K28" s="3">
        <f t="shared" si="38"/>
        <v>382.45092893749995</v>
      </c>
      <c r="L28" s="3">
        <f t="shared" si="38"/>
        <v>361.81844000000001</v>
      </c>
      <c r="M28" s="3">
        <f t="shared" si="38"/>
        <v>341.18595106249995</v>
      </c>
      <c r="N28" s="3">
        <f t="shared" si="38"/>
        <v>320.55356718749999</v>
      </c>
      <c r="O28" s="3">
        <f t="shared" si="38"/>
        <v>299.92097318750001</v>
      </c>
      <c r="P28" s="3">
        <f t="shared" si="38"/>
        <v>279.28858931249994</v>
      </c>
      <c r="Q28" s="3">
        <f t="shared" si="38"/>
        <v>258.65610037499999</v>
      </c>
      <c r="R28" s="3">
        <f t="shared" si="38"/>
        <v>242.92918968749998</v>
      </c>
      <c r="S28" s="3">
        <f t="shared" si="38"/>
        <v>232.10785724999997</v>
      </c>
      <c r="T28" s="3">
        <f t="shared" si="38"/>
        <v>221.28662987499996</v>
      </c>
      <c r="U28" s="3">
        <f t="shared" si="38"/>
        <v>210.4652974375</v>
      </c>
      <c r="V28" s="3">
        <f t="shared" si="38"/>
        <v>199.64396499999998</v>
      </c>
      <c r="W28" s="3">
        <f t="shared" si="38"/>
        <v>188.82263256249999</v>
      </c>
      <c r="X28" s="3">
        <f t="shared" si="38"/>
        <v>178.00140518749998</v>
      </c>
      <c r="Y28" s="3">
        <f t="shared" si="38"/>
        <v>-1.8938734349999999E-5</v>
      </c>
      <c r="Z28" s="3">
        <f t="shared" si="38"/>
        <v>-1.8938734349999999E-5</v>
      </c>
      <c r="AA28" s="3">
        <f t="shared" si="38"/>
        <v>-1.8938734349999999E-5</v>
      </c>
      <c r="AB28" s="3">
        <f t="shared" si="38"/>
        <v>-1.8938734349999999E-5</v>
      </c>
      <c r="AC28" s="3">
        <f t="shared" si="38"/>
        <v>-1.8938734349999999E-5</v>
      </c>
      <c r="AD28" s="3">
        <f t="shared" si="38"/>
        <v>-1.8938734349999999E-5</v>
      </c>
      <c r="AE28" s="3">
        <f t="shared" si="38"/>
        <v>-1.8938734349999999E-5</v>
      </c>
      <c r="AF28" s="3">
        <f t="shared" si="38"/>
        <v>-1.8938734349999999E-5</v>
      </c>
      <c r="AG28" s="3">
        <f t="shared" si="38"/>
        <v>-1.8938734349999999E-5</v>
      </c>
      <c r="AH28" s="3">
        <f t="shared" ref="AH28" si="39">AF26*(1+$C$24)^(AH$2-AF$2)</f>
        <v>-1.8938734349999999E-5</v>
      </c>
      <c r="AI28" s="3">
        <f t="shared" ref="AI28" si="40">AG26*(1+$C$24)^(AI$2-AG$2)</f>
        <v>-1.8938734349999999E-5</v>
      </c>
      <c r="AJ28" s="3">
        <f t="shared" ref="AJ28" si="41">AH26*(1+$C$24)^(AJ$2-AH$2)</f>
        <v>-1.8938734349999999E-5</v>
      </c>
      <c r="AK28" s="3">
        <f t="shared" ref="AK28" si="42">AI26*(1+$C$24)^(AK$2-AI$2)</f>
        <v>-1.8938734349999999E-5</v>
      </c>
      <c r="AL28" s="3">
        <f t="shared" ref="AL28" si="43">AJ26*(1+$C$24)^(AL$2-AJ$2)</f>
        <v>-1.8938734349999999E-5</v>
      </c>
      <c r="AM28" s="3">
        <f t="shared" ref="AM28" si="44">AK26*(1+$C$24)^(AM$2-AK$2)</f>
        <v>-1.8938734349999999E-5</v>
      </c>
      <c r="AN28" s="3">
        <f t="shared" ref="AN28" si="45">AL26*(1+$C$24)^(AN$2-AL$2)</f>
        <v>-1.8938734349999999E-5</v>
      </c>
      <c r="AO28" s="3">
        <f t="shared" ref="AO28" si="46">AM26*(1+$C$24)^(AO$2-AM$2)</f>
        <v>-1.8938734349999999E-5</v>
      </c>
      <c r="AP28" s="3">
        <f t="shared" ref="AP28" si="47">AN26*(1+$C$24)^(AP$2-AN$2)</f>
        <v>-1.8938734349999999E-5</v>
      </c>
      <c r="AQ28" s="3">
        <f t="shared" ref="AQ28" si="48">AO26*(1+$C$24)^(AQ$2-AO$2)</f>
        <v>-1.8938734349999999E-5</v>
      </c>
      <c r="AR28" s="3">
        <f t="shared" ref="AR28" si="49">AP26*(1+$C$24)^(AR$2-AP$2)</f>
        <v>-1.8938734349999999E-5</v>
      </c>
      <c r="AS28" s="3">
        <f t="shared" ref="AS28" si="50">AQ26*(1+$C$24)^(AS$2-AQ$2)</f>
        <v>-1.8938734349999999E-5</v>
      </c>
      <c r="AT28" s="3">
        <f t="shared" ref="AT28" si="51">AR26*(1+$C$24)^(AT$2-AR$2)</f>
        <v>-1.8938734349999999E-5</v>
      </c>
      <c r="AU28" s="3">
        <f t="shared" ref="AU28" si="52">AS26*(1+$C$24)^(AU$2-AS$2)</f>
        <v>-1.8938734349999999E-5</v>
      </c>
      <c r="AV28" s="3">
        <f t="shared" ref="AV28" si="53">AT26*(1+$C$24)^(AV$2-AT$2)</f>
        <v>-1.8938734349999999E-5</v>
      </c>
      <c r="AW28" s="3">
        <f t="shared" ref="AW28" si="54">AU26*(1+$C$24)^(AW$2-AU$2)</f>
        <v>-1.8938734349999999E-5</v>
      </c>
      <c r="AX28" s="3">
        <f t="shared" ref="AX28" si="55">AV26*(1+$C$24)^(AX$2-AV$2)</f>
        <v>-1.8938734349999999E-5</v>
      </c>
      <c r="AY28" s="3">
        <f t="shared" ref="AY28" si="56">AW26*(1+$C$24)^(AY$2-AW$2)</f>
        <v>-1.8938734349999999E-5</v>
      </c>
      <c r="AZ28" s="3">
        <f t="shared" ref="AZ28" si="57">AX26*(1+$C$24)^(AZ$2-AX$2)</f>
        <v>-1.8938734349999999E-5</v>
      </c>
    </row>
    <row r="29" spans="1:52" x14ac:dyDescent="0.3">
      <c r="B29">
        <f t="shared" si="36"/>
        <v>2014</v>
      </c>
      <c r="C29" t="str">
        <f t="shared" si="37"/>
        <v>CR</v>
      </c>
      <c r="D29" s="3"/>
      <c r="E29" s="3"/>
      <c r="F29" s="3"/>
      <c r="G29" s="3">
        <f>D26*(1+$C$24)^(G$2-D$2)</f>
        <v>302.6559102828125</v>
      </c>
      <c r="H29" s="3">
        <f t="shared" ref="H29:AG29" si="58">E26*(1+$C$24)^(H$2-E$2)</f>
        <v>488.51172493281246</v>
      </c>
      <c r="I29" s="3">
        <f t="shared" si="58"/>
        <v>461.39723433124993</v>
      </c>
      <c r="J29" s="3">
        <f t="shared" si="58"/>
        <v>436.46775480781247</v>
      </c>
      <c r="K29" s="3">
        <f t="shared" si="58"/>
        <v>413.42520303749995</v>
      </c>
      <c r="L29" s="3">
        <f t="shared" si="58"/>
        <v>392.01220216093742</v>
      </c>
      <c r="M29" s="3">
        <f t="shared" si="58"/>
        <v>370.863901</v>
      </c>
      <c r="N29" s="3">
        <f t="shared" si="58"/>
        <v>349.71559983906246</v>
      </c>
      <c r="O29" s="3">
        <f t="shared" si="58"/>
        <v>328.56740636718746</v>
      </c>
      <c r="P29" s="3">
        <f t="shared" si="58"/>
        <v>307.41899751718751</v>
      </c>
      <c r="Q29" s="3">
        <f t="shared" si="58"/>
        <v>286.27080404531245</v>
      </c>
      <c r="R29" s="3">
        <f t="shared" si="58"/>
        <v>265.12250288437497</v>
      </c>
      <c r="S29" s="3">
        <f t="shared" si="58"/>
        <v>249.00241942968748</v>
      </c>
      <c r="T29" s="3">
        <f t="shared" si="58"/>
        <v>237.91055368124998</v>
      </c>
      <c r="U29" s="3">
        <f t="shared" si="58"/>
        <v>226.81879562187495</v>
      </c>
      <c r="V29" s="3">
        <f t="shared" si="58"/>
        <v>215.72692987343748</v>
      </c>
      <c r="W29" s="3">
        <f t="shared" si="58"/>
        <v>204.63506412499999</v>
      </c>
      <c r="X29" s="3">
        <f t="shared" si="58"/>
        <v>193.54319837656246</v>
      </c>
      <c r="Y29" s="3">
        <f t="shared" si="58"/>
        <v>182.45144031718746</v>
      </c>
      <c r="Z29" s="3">
        <f t="shared" si="58"/>
        <v>-1.941220270875E-5</v>
      </c>
      <c r="AA29" s="3">
        <f t="shared" si="58"/>
        <v>-1.941220270875E-5</v>
      </c>
      <c r="AB29" s="3">
        <f t="shared" si="58"/>
        <v>-1.941220270875E-5</v>
      </c>
      <c r="AC29" s="3">
        <f t="shared" si="58"/>
        <v>-1.941220270875E-5</v>
      </c>
      <c r="AD29" s="3">
        <f t="shared" si="58"/>
        <v>-1.941220270875E-5</v>
      </c>
      <c r="AE29" s="3">
        <f t="shared" si="58"/>
        <v>-1.941220270875E-5</v>
      </c>
      <c r="AF29" s="3">
        <f t="shared" si="58"/>
        <v>-1.941220270875E-5</v>
      </c>
      <c r="AG29" s="3">
        <f t="shared" si="58"/>
        <v>-1.941220270875E-5</v>
      </c>
      <c r="AH29" s="3">
        <f t="shared" ref="AH29" si="59">AE26*(1+$C$24)^(AH$2-AE$2)</f>
        <v>-1.941220270875E-5</v>
      </c>
      <c r="AI29" s="3">
        <f t="shared" ref="AI29" si="60">AF26*(1+$C$24)^(AI$2-AF$2)</f>
        <v>-1.941220270875E-5</v>
      </c>
      <c r="AJ29" s="3">
        <f t="shared" ref="AJ29" si="61">AG26*(1+$C$24)^(AJ$2-AG$2)</f>
        <v>-1.941220270875E-5</v>
      </c>
      <c r="AK29" s="3">
        <f t="shared" ref="AK29" si="62">AH26*(1+$C$24)^(AK$2-AH$2)</f>
        <v>-1.941220270875E-5</v>
      </c>
      <c r="AL29" s="3">
        <f t="shared" ref="AL29" si="63">AI26*(1+$C$24)^(AL$2-AI$2)</f>
        <v>-1.941220270875E-5</v>
      </c>
      <c r="AM29" s="3">
        <f t="shared" ref="AM29" si="64">AJ26*(1+$C$24)^(AM$2-AJ$2)</f>
        <v>-1.941220270875E-5</v>
      </c>
      <c r="AN29" s="3">
        <f t="shared" ref="AN29" si="65">AK26*(1+$C$24)^(AN$2-AK$2)</f>
        <v>-1.941220270875E-5</v>
      </c>
      <c r="AO29" s="3">
        <f t="shared" ref="AO29" si="66">AL26*(1+$C$24)^(AO$2-AL$2)</f>
        <v>-1.941220270875E-5</v>
      </c>
      <c r="AP29" s="3">
        <f t="shared" ref="AP29" si="67">AM26*(1+$C$24)^(AP$2-AM$2)</f>
        <v>-1.941220270875E-5</v>
      </c>
      <c r="AQ29" s="3">
        <f t="shared" ref="AQ29" si="68">AN26*(1+$C$24)^(AQ$2-AN$2)</f>
        <v>-1.941220270875E-5</v>
      </c>
      <c r="AR29" s="3">
        <f t="shared" ref="AR29" si="69">AO26*(1+$C$24)^(AR$2-AO$2)</f>
        <v>-1.941220270875E-5</v>
      </c>
      <c r="AS29" s="3">
        <f t="shared" ref="AS29" si="70">AP26*(1+$C$24)^(AS$2-AP$2)</f>
        <v>-1.941220270875E-5</v>
      </c>
      <c r="AT29" s="3">
        <f t="shared" ref="AT29" si="71">AQ26*(1+$C$24)^(AT$2-AQ$2)</f>
        <v>-1.941220270875E-5</v>
      </c>
      <c r="AU29" s="3">
        <f t="shared" ref="AU29" si="72">AR26*(1+$C$24)^(AU$2-AR$2)</f>
        <v>-1.941220270875E-5</v>
      </c>
      <c r="AV29" s="3">
        <f t="shared" ref="AV29" si="73">AS26*(1+$C$24)^(AV$2-AS$2)</f>
        <v>-1.941220270875E-5</v>
      </c>
      <c r="AW29" s="3">
        <f t="shared" ref="AW29" si="74">AT26*(1+$C$24)^(AW$2-AT$2)</f>
        <v>-1.941220270875E-5</v>
      </c>
      <c r="AX29" s="3">
        <f t="shared" ref="AX29" si="75">AU26*(1+$C$24)^(AX$2-AU$2)</f>
        <v>-1.941220270875E-5</v>
      </c>
      <c r="AY29" s="3">
        <f t="shared" ref="AY29" si="76">AV26*(1+$C$24)^(AY$2-AV$2)</f>
        <v>-1.941220270875E-5</v>
      </c>
      <c r="AZ29" s="3">
        <f t="shared" ref="AZ29" si="77">AW26*(1+$C$24)^(AZ$2-AW$2)</f>
        <v>-1.941220270875E-5</v>
      </c>
    </row>
    <row r="30" spans="1:52" x14ac:dyDescent="0.3">
      <c r="B30">
        <f t="shared" si="36"/>
        <v>2015</v>
      </c>
      <c r="C30" t="str">
        <f t="shared" si="37"/>
        <v>CR</v>
      </c>
      <c r="D30" s="3"/>
      <c r="E30" s="3"/>
      <c r="F30" s="3"/>
      <c r="G30" s="3"/>
      <c r="H30" s="3">
        <f>D26*(1+$C$24)^(H$2-D$2)</f>
        <v>310.22230803988276</v>
      </c>
      <c r="I30" s="3">
        <f t="shared" ref="I30:M30" si="78">E26*(1+$C$24)^(I$2-E$2)</f>
        <v>500.72451805613275</v>
      </c>
      <c r="J30" s="3">
        <f t="shared" si="78"/>
        <v>472.93216518953113</v>
      </c>
      <c r="K30" s="3">
        <f t="shared" si="78"/>
        <v>447.37944867800769</v>
      </c>
      <c r="L30" s="3">
        <f t="shared" si="78"/>
        <v>423.76083311343746</v>
      </c>
      <c r="M30" s="3">
        <f t="shared" si="78"/>
        <v>401.81250721496082</v>
      </c>
      <c r="N30" s="3">
        <f t="shared" ref="N30" si="79">J26*(1+$C$24)^(N$2-J$2)</f>
        <v>380.13549852499995</v>
      </c>
      <c r="O30" s="3">
        <f t="shared" ref="O30" si="80">K26*(1+$C$24)^(O$2-K$2)</f>
        <v>358.45848983503896</v>
      </c>
      <c r="P30" s="3">
        <f t="shared" ref="P30" si="81">L26*(1+$C$24)^(P$2-L$2)</f>
        <v>336.78159152636715</v>
      </c>
      <c r="Q30" s="3">
        <f t="shared" ref="Q30" si="82">M26*(1+$C$24)^(Q$2-M$2)</f>
        <v>315.10447245511716</v>
      </c>
      <c r="R30" s="3">
        <f t="shared" ref="R30" si="83">N26*(1+$C$24)^(R$2-N$2)</f>
        <v>293.42757414644524</v>
      </c>
      <c r="S30" s="3">
        <f t="shared" ref="S30" si="84">O26*(1+$C$24)^(S$2-O$2)</f>
        <v>271.75056545648431</v>
      </c>
      <c r="T30" s="3">
        <f t="shared" ref="T30" si="85">P26*(1+$C$24)^(T$2-P$2)</f>
        <v>255.22747991542963</v>
      </c>
      <c r="U30" s="3">
        <f t="shared" ref="U30" si="86">Q26*(1+$C$24)^(U$2-Q$2)</f>
        <v>243.85831752328119</v>
      </c>
      <c r="V30" s="3">
        <f t="shared" ref="V30" si="87">R26*(1+$C$24)^(V$2-R$2)</f>
        <v>232.48926551242181</v>
      </c>
      <c r="W30" s="3">
        <f t="shared" ref="W30" si="88">S26*(1+$C$24)^(W$2-S$2)</f>
        <v>221.1201031202734</v>
      </c>
      <c r="X30" s="3">
        <f t="shared" ref="X30" si="89">T26*(1+$C$24)^(X$2-T$2)</f>
        <v>209.75094072812496</v>
      </c>
      <c r="Y30" s="3">
        <f t="shared" ref="Y30" si="90">U26*(1+$C$24)^(Y$2-U$2)</f>
        <v>198.38177833597652</v>
      </c>
      <c r="Z30" s="3">
        <f t="shared" ref="Z30" si="91">V26*(1+$C$24)^(Z$2-V$2)</f>
        <v>187.01272632511714</v>
      </c>
      <c r="AA30" s="3">
        <f t="shared" ref="AA30" si="92">W26*(1+$C$24)^(AA$2-W$2)</f>
        <v>-1.9897507776468746E-5</v>
      </c>
      <c r="AB30" s="3">
        <f t="shared" ref="AB30" si="93">X26*(1+$C$24)^(AB$2-X$2)</f>
        <v>-1.9897507776468746E-5</v>
      </c>
      <c r="AC30" s="3">
        <f t="shared" ref="AC30" si="94">Y26*(1+$C$24)^(AC$2-Y$2)</f>
        <v>-1.9897507776468746E-5</v>
      </c>
      <c r="AD30" s="3">
        <f t="shared" ref="AD30" si="95">Z26*(1+$C$24)^(AD$2-Z$2)</f>
        <v>-1.9897507776468746E-5</v>
      </c>
      <c r="AE30" s="3">
        <f t="shared" ref="AE30" si="96">AA26*(1+$C$24)^(AE$2-AA$2)</f>
        <v>-1.9897507776468746E-5</v>
      </c>
      <c r="AF30" s="3">
        <f t="shared" ref="AF30" si="97">AB26*(1+$C$24)^(AF$2-AB$2)</f>
        <v>-1.9897507776468746E-5</v>
      </c>
      <c r="AG30" s="3">
        <f t="shared" ref="AG30" si="98">AC26*(1+$C$24)^(AG$2-AC$2)</f>
        <v>-1.9897507776468746E-5</v>
      </c>
      <c r="AH30" s="3">
        <f t="shared" ref="AH30" si="99">AD26*(1+$C$24)^(AH$2-AD$2)</f>
        <v>-1.9897507776468746E-5</v>
      </c>
      <c r="AI30" s="3">
        <f t="shared" ref="AI30" si="100">AE26*(1+$C$24)^(AI$2-AE$2)</f>
        <v>-1.9897507776468746E-5</v>
      </c>
      <c r="AJ30" s="3">
        <f t="shared" ref="AJ30" si="101">AF26*(1+$C$24)^(AJ$2-AF$2)</f>
        <v>-1.9897507776468746E-5</v>
      </c>
      <c r="AK30" s="3">
        <f t="shared" ref="AK30" si="102">AG26*(1+$C$24)^(AK$2-AG$2)</f>
        <v>-1.9897507776468746E-5</v>
      </c>
      <c r="AL30" s="3">
        <f t="shared" ref="AL30" si="103">AH26*(1+$C$24)^(AL$2-AH$2)</f>
        <v>-1.9897507776468746E-5</v>
      </c>
      <c r="AM30" s="3">
        <f t="shared" ref="AM30" si="104">AI26*(1+$C$24)^(AM$2-AI$2)</f>
        <v>-1.9897507776468746E-5</v>
      </c>
      <c r="AN30" s="3">
        <f t="shared" ref="AN30" si="105">AJ26*(1+$C$24)^(AN$2-AJ$2)</f>
        <v>-1.9897507776468746E-5</v>
      </c>
      <c r="AO30" s="3">
        <f t="shared" ref="AO30" si="106">AK26*(1+$C$24)^(AO$2-AK$2)</f>
        <v>-1.9897507776468746E-5</v>
      </c>
      <c r="AP30" s="3">
        <f t="shared" ref="AP30" si="107">AL26*(1+$C$24)^(AP$2-AL$2)</f>
        <v>-1.9897507776468746E-5</v>
      </c>
      <c r="AQ30" s="3">
        <f t="shared" ref="AQ30" si="108">AM26*(1+$C$24)^(AQ$2-AM$2)</f>
        <v>-1.9897507776468746E-5</v>
      </c>
      <c r="AR30" s="3">
        <f t="shared" ref="AR30" si="109">AN26*(1+$C$24)^(AR$2-AN$2)</f>
        <v>-1.9897507776468746E-5</v>
      </c>
      <c r="AS30" s="3">
        <f t="shared" ref="AS30" si="110">AO26*(1+$C$24)^(AS$2-AO$2)</f>
        <v>-1.9897507776468746E-5</v>
      </c>
      <c r="AT30" s="3">
        <f t="shared" ref="AT30" si="111">AP26*(1+$C$24)^(AT$2-AP$2)</f>
        <v>-1.9897507776468746E-5</v>
      </c>
      <c r="AU30" s="3">
        <f t="shared" ref="AU30" si="112">AQ26*(1+$C$24)^(AU$2-AQ$2)</f>
        <v>-1.9897507776468746E-5</v>
      </c>
      <c r="AV30" s="3">
        <f t="shared" ref="AV30" si="113">AR26*(1+$C$24)^(AV$2-AR$2)</f>
        <v>-1.9897507776468746E-5</v>
      </c>
      <c r="AW30" s="3">
        <f t="shared" ref="AW30" si="114">AS26*(1+$C$24)^(AW$2-AS$2)</f>
        <v>-1.9897507776468746E-5</v>
      </c>
      <c r="AX30" s="3">
        <f t="shared" ref="AX30" si="115">AT26*(1+$C$24)^(AX$2-AT$2)</f>
        <v>-1.9897507776468746E-5</v>
      </c>
      <c r="AY30" s="3">
        <f t="shared" ref="AY30" si="116">AU26*(1+$C$24)^(AY$2-AU$2)</f>
        <v>-1.9897507776468746E-5</v>
      </c>
      <c r="AZ30" s="3">
        <f t="shared" ref="AZ30" si="117">AV26*(1+$C$24)^(AZ$2-AV$2)</f>
        <v>-1.9897507776468746E-5</v>
      </c>
    </row>
    <row r="31" spans="1:52" x14ac:dyDescent="0.3">
      <c r="B31">
        <f t="shared" si="36"/>
        <v>2016</v>
      </c>
      <c r="C31" t="str">
        <f t="shared" si="37"/>
        <v>CR</v>
      </c>
      <c r="I31" s="3">
        <f>D26*(1+$C$24)^(I$2-D$2)</f>
        <v>317.97786574087979</v>
      </c>
      <c r="J31" s="3">
        <f t="shared" ref="J31:M31" si="118">E26*(1+$C$24)^(J$2-E$2)</f>
        <v>513.24263100753603</v>
      </c>
      <c r="K31" s="3">
        <f t="shared" si="118"/>
        <v>484.75546931926937</v>
      </c>
      <c r="L31" s="3">
        <f t="shared" si="118"/>
        <v>458.56393489495787</v>
      </c>
      <c r="M31" s="3">
        <f t="shared" si="118"/>
        <v>434.35485394127335</v>
      </c>
      <c r="N31" s="3">
        <f t="shared" ref="N31" si="119">I26*(1+$C$24)^(N$2-I$2)</f>
        <v>411.85781989533479</v>
      </c>
      <c r="O31" s="3">
        <f t="shared" ref="O31" si="120">J26*(1+$C$24)^(O$2-J$2)</f>
        <v>389.63888598812491</v>
      </c>
      <c r="P31" s="3">
        <f t="shared" ref="P31" si="121">K26*(1+$C$24)^(P$2-K$2)</f>
        <v>367.41995208091492</v>
      </c>
      <c r="Q31" s="3">
        <f t="shared" ref="Q31" si="122">L26*(1+$C$24)^(Q$2-L$2)</f>
        <v>345.20113131452626</v>
      </c>
      <c r="R31" s="3">
        <f t="shared" ref="R31" si="123">M26*(1+$C$24)^(R$2-M$2)</f>
        <v>322.98208426649506</v>
      </c>
      <c r="S31" s="3">
        <f t="shared" ref="S31" si="124">N26*(1+$C$24)^(S$2-N$2)</f>
        <v>300.76326350010635</v>
      </c>
      <c r="T31" s="3">
        <f t="shared" ref="T31" si="125">O26*(1+$C$24)^(T$2-O$2)</f>
        <v>278.54432959289642</v>
      </c>
      <c r="U31" s="3">
        <f t="shared" ref="U31" si="126">P26*(1+$C$24)^(U$2-P$2)</f>
        <v>261.60816691331536</v>
      </c>
      <c r="V31" s="3">
        <f t="shared" ref="V31" si="127">Q26*(1+$C$24)^(V$2-Q$2)</f>
        <v>249.9547754613632</v>
      </c>
      <c r="W31" s="3">
        <f t="shared" ref="W31" si="128">R26*(1+$C$24)^(W$2-R$2)</f>
        <v>238.30149715023234</v>
      </c>
      <c r="X31" s="3">
        <f t="shared" ref="X31" si="129">S26*(1+$C$24)^(X$2-S$2)</f>
        <v>226.6481056982802</v>
      </c>
      <c r="Y31" s="3">
        <f t="shared" ref="Y31" si="130">T26*(1+$C$24)^(Y$2-T$2)</f>
        <v>214.99471424632807</v>
      </c>
      <c r="Z31" s="3">
        <f t="shared" ref="Z31" si="131">U26*(1+$C$24)^(Z$2-U$2)</f>
        <v>203.34132279437591</v>
      </c>
      <c r="AA31" s="3">
        <f t="shared" ref="AA31" si="132">V26*(1+$C$24)^(AA$2-V$2)</f>
        <v>191.68804448324505</v>
      </c>
      <c r="AB31" s="3">
        <f t="shared" ref="AB31" si="133">W26*(1+$C$24)^(AB$2-W$2)</f>
        <v>-2.0394945470880462E-5</v>
      </c>
      <c r="AC31" s="3">
        <f t="shared" ref="AC31" si="134">X26*(1+$C$24)^(AC$2-X$2)</f>
        <v>-2.0394945470880462E-5</v>
      </c>
      <c r="AD31" s="3">
        <f t="shared" ref="AD31" si="135">Y26*(1+$C$24)^(AD$2-Y$2)</f>
        <v>-2.0394945470880462E-5</v>
      </c>
      <c r="AE31" s="3">
        <f t="shared" ref="AE31" si="136">Z26*(1+$C$24)^(AE$2-Z$2)</f>
        <v>-2.0394945470880462E-5</v>
      </c>
      <c r="AF31" s="3">
        <f t="shared" ref="AF31" si="137">AA26*(1+$C$24)^(AF$2-AA$2)</f>
        <v>-2.0394945470880462E-5</v>
      </c>
      <c r="AG31" s="3">
        <f t="shared" ref="AG31" si="138">AB26*(1+$C$24)^(AG$2-AB$2)</f>
        <v>-2.0394945470880462E-5</v>
      </c>
      <c r="AH31" s="3">
        <f t="shared" ref="AH31" si="139">AC26*(1+$C$24)^(AH$2-AC$2)</f>
        <v>-2.0394945470880462E-5</v>
      </c>
      <c r="AI31" s="3">
        <f t="shared" ref="AI31" si="140">AD26*(1+$C$24)^(AI$2-AD$2)</f>
        <v>-2.0394945470880462E-5</v>
      </c>
      <c r="AJ31" s="3">
        <f t="shared" ref="AJ31" si="141">AE26*(1+$C$24)^(AJ$2-AE$2)</f>
        <v>-2.0394945470880462E-5</v>
      </c>
      <c r="AK31" s="3">
        <f t="shared" ref="AK31" si="142">AF26*(1+$C$24)^(AK$2-AF$2)</f>
        <v>-2.0394945470880462E-5</v>
      </c>
      <c r="AL31" s="3">
        <f t="shared" ref="AL31" si="143">AG26*(1+$C$24)^(AL$2-AG$2)</f>
        <v>-2.0394945470880462E-5</v>
      </c>
      <c r="AM31" s="3">
        <f t="shared" ref="AM31" si="144">AH26*(1+$C$24)^(AM$2-AH$2)</f>
        <v>-2.0394945470880462E-5</v>
      </c>
      <c r="AN31" s="3">
        <f t="shared" ref="AN31" si="145">AI26*(1+$C$24)^(AN$2-AI$2)</f>
        <v>-2.0394945470880462E-5</v>
      </c>
      <c r="AO31" s="3">
        <f t="shared" ref="AO31" si="146">AJ26*(1+$C$24)^(AO$2-AJ$2)</f>
        <v>-2.0394945470880462E-5</v>
      </c>
      <c r="AP31" s="3">
        <f t="shared" ref="AP31" si="147">AK26*(1+$C$24)^(AP$2-AK$2)</f>
        <v>-2.0394945470880462E-5</v>
      </c>
      <c r="AQ31" s="3">
        <f t="shared" ref="AQ31" si="148">AL26*(1+$C$24)^(AQ$2-AL$2)</f>
        <v>-2.0394945470880462E-5</v>
      </c>
      <c r="AR31" s="3">
        <f t="shared" ref="AR31" si="149">AM26*(1+$C$24)^(AR$2-AM$2)</f>
        <v>-2.0394945470880462E-5</v>
      </c>
      <c r="AS31" s="3">
        <f t="shared" ref="AS31" si="150">AN26*(1+$C$24)^(AS$2-AN$2)</f>
        <v>-2.0394945470880462E-5</v>
      </c>
      <c r="AT31" s="3">
        <f t="shared" ref="AT31" si="151">AO26*(1+$C$24)^(AT$2-AO$2)</f>
        <v>-2.0394945470880462E-5</v>
      </c>
      <c r="AU31" s="3">
        <f t="shared" ref="AU31" si="152">AP26*(1+$C$24)^(AU$2-AP$2)</f>
        <v>-2.0394945470880462E-5</v>
      </c>
      <c r="AV31" s="3">
        <f t="shared" ref="AV31" si="153">AQ26*(1+$C$24)^(AV$2-AQ$2)</f>
        <v>-2.0394945470880462E-5</v>
      </c>
      <c r="AW31" s="3">
        <f t="shared" ref="AW31" si="154">AR26*(1+$C$24)^(AW$2-AR$2)</f>
        <v>-2.0394945470880462E-5</v>
      </c>
      <c r="AX31" s="3">
        <f t="shared" ref="AX31" si="155">AS26*(1+$C$24)^(AX$2-AS$2)</f>
        <v>-2.0394945470880462E-5</v>
      </c>
      <c r="AY31" s="3">
        <f t="shared" ref="AY31" si="156">AT26*(1+$C$24)^(AY$2-AT$2)</f>
        <v>-2.0394945470880462E-5</v>
      </c>
      <c r="AZ31" s="3">
        <f t="shared" ref="AZ31" si="157">AU26*(1+$C$24)^(AZ$2-AU$2)</f>
        <v>-2.0394945470880462E-5</v>
      </c>
    </row>
    <row r="32" spans="1:52" x14ac:dyDescent="0.3">
      <c r="B32">
        <f t="shared" si="36"/>
        <v>2017</v>
      </c>
      <c r="C32" t="str">
        <f t="shared" si="37"/>
        <v>CR</v>
      </c>
      <c r="J32" s="3">
        <f>D26*(1+$C$24)^(J$2-D$2)</f>
        <v>325.92731238440177</v>
      </c>
      <c r="K32" s="3">
        <f t="shared" ref="K32:M32" si="158">E26*(1+$C$24)^(K$2-E$2)</f>
        <v>526.07369678272437</v>
      </c>
      <c r="L32" s="3">
        <f t="shared" si="158"/>
        <v>496.87435605225107</v>
      </c>
      <c r="M32" s="3">
        <f t="shared" si="158"/>
        <v>470.02803326733175</v>
      </c>
      <c r="N32" s="3">
        <f t="shared" ref="N32" si="159">H26*(1+$C$24)^(N$2-H$2)</f>
        <v>445.2137252898051</v>
      </c>
      <c r="O32" s="3">
        <f t="shared" ref="O32" si="160">I26*(1+$C$24)^(O$2-I$2)</f>
        <v>422.15426539271812</v>
      </c>
      <c r="P32" s="3">
        <f t="shared" ref="P32" si="161">J26*(1+$C$24)^(P$2-J$2)</f>
        <v>399.37985813782797</v>
      </c>
      <c r="Q32" s="3">
        <f t="shared" ref="Q32" si="162">K26*(1+$C$24)^(Q$2-K$2)</f>
        <v>376.60545088293776</v>
      </c>
      <c r="R32" s="3">
        <f t="shared" ref="R32" si="163">L26*(1+$C$24)^(R$2-L$2)</f>
        <v>353.83115959738939</v>
      </c>
      <c r="S32" s="3">
        <f t="shared" ref="S32" si="164">M26*(1+$C$24)^(S$2-M$2)</f>
        <v>331.0566363731574</v>
      </c>
      <c r="T32" s="3">
        <f t="shared" ref="T32" si="165">N26*(1+$C$24)^(T$2-N$2)</f>
        <v>308.28234508760897</v>
      </c>
      <c r="U32" s="3">
        <f t="shared" ref="U32" si="166">O26*(1+$C$24)^(U$2-O$2)</f>
        <v>285.50793783271877</v>
      </c>
      <c r="V32" s="3">
        <f t="shared" ref="V32" si="167">P26*(1+$C$24)^(V$2-P$2)</f>
        <v>268.14837108614819</v>
      </c>
      <c r="W32" s="3">
        <f t="shared" ref="W32" si="168">Q26*(1+$C$24)^(W$2-Q$2)</f>
        <v>256.20364484789724</v>
      </c>
      <c r="X32" s="3">
        <f t="shared" ref="X32" si="169">R26*(1+$C$24)^(X$2-R$2)</f>
        <v>244.25903457898812</v>
      </c>
      <c r="Y32" s="3">
        <f t="shared" ref="Y32" si="170">S26*(1+$C$24)^(Y$2-S$2)</f>
        <v>232.3143083407372</v>
      </c>
      <c r="Z32" s="3">
        <f t="shared" ref="Z32" si="171">T26*(1+$C$24)^(Z$2-T$2)</f>
        <v>220.36958210248625</v>
      </c>
      <c r="AA32" s="3">
        <f t="shared" ref="AA32" si="172">U26*(1+$C$24)^(AA$2-U$2)</f>
        <v>208.4248558642353</v>
      </c>
      <c r="AB32" s="3">
        <f t="shared" ref="AB32" si="173">V26*(1+$C$24)^(AB$2-V$2)</f>
        <v>196.48024559532615</v>
      </c>
      <c r="AC32" s="3">
        <f t="shared" ref="AC32" si="174">W26*(1+$C$24)^(AC$2-W$2)</f>
        <v>-2.0904819107652472E-5</v>
      </c>
      <c r="AD32" s="3">
        <f t="shared" ref="AD32" si="175">X26*(1+$C$24)^(AD$2-X$2)</f>
        <v>-2.0904819107652472E-5</v>
      </c>
      <c r="AE32" s="3">
        <f t="shared" ref="AE32" si="176">Y26*(1+$C$24)^(AE$2-Y$2)</f>
        <v>-2.0904819107652472E-5</v>
      </c>
      <c r="AF32" s="3">
        <f t="shared" ref="AF32" si="177">Z26*(1+$C$24)^(AF$2-Z$2)</f>
        <v>-2.0904819107652472E-5</v>
      </c>
      <c r="AG32" s="3">
        <f t="shared" ref="AG32" si="178">AA26*(1+$C$24)^(AG$2-AA$2)</f>
        <v>-2.0904819107652472E-5</v>
      </c>
      <c r="AH32" s="3">
        <f t="shared" ref="AH32" si="179">AB26*(1+$C$24)^(AH$2-AB$2)</f>
        <v>-2.0904819107652472E-5</v>
      </c>
      <c r="AI32" s="3">
        <f t="shared" ref="AI32" si="180">AC26*(1+$C$24)^(AI$2-AC$2)</f>
        <v>-2.0904819107652472E-5</v>
      </c>
      <c r="AJ32" s="3">
        <f t="shared" ref="AJ32" si="181">AD26*(1+$C$24)^(AJ$2-AD$2)</f>
        <v>-2.0904819107652472E-5</v>
      </c>
      <c r="AK32" s="3">
        <f t="shared" ref="AK32" si="182">AE26*(1+$C$24)^(AK$2-AE$2)</f>
        <v>-2.0904819107652472E-5</v>
      </c>
      <c r="AL32" s="3">
        <f t="shared" ref="AL32" si="183">AF26*(1+$C$24)^(AL$2-AF$2)</f>
        <v>-2.0904819107652472E-5</v>
      </c>
      <c r="AM32" s="3">
        <f t="shared" ref="AM32" si="184">AG26*(1+$C$24)^(AM$2-AG$2)</f>
        <v>-2.0904819107652472E-5</v>
      </c>
      <c r="AN32" s="3">
        <f t="shared" ref="AN32" si="185">AH26*(1+$C$24)^(AN$2-AH$2)</f>
        <v>-2.0904819107652472E-5</v>
      </c>
      <c r="AO32" s="3">
        <f t="shared" ref="AO32" si="186">AI26*(1+$C$24)^(AO$2-AI$2)</f>
        <v>-2.0904819107652472E-5</v>
      </c>
      <c r="AP32" s="3">
        <f t="shared" ref="AP32" si="187">AJ26*(1+$C$24)^(AP$2-AJ$2)</f>
        <v>-2.0904819107652472E-5</v>
      </c>
      <c r="AQ32" s="3">
        <f t="shared" ref="AQ32" si="188">AK26*(1+$C$24)^(AQ$2-AK$2)</f>
        <v>-2.0904819107652472E-5</v>
      </c>
      <c r="AR32" s="3">
        <f t="shared" ref="AR32" si="189">AL26*(1+$C$24)^(AR$2-AL$2)</f>
        <v>-2.0904819107652472E-5</v>
      </c>
      <c r="AS32" s="3">
        <f t="shared" ref="AS32" si="190">AM26*(1+$C$24)^(AS$2-AM$2)</f>
        <v>-2.0904819107652472E-5</v>
      </c>
      <c r="AT32" s="3">
        <f t="shared" ref="AT32" si="191">AN26*(1+$C$24)^(AT$2-AN$2)</f>
        <v>-2.0904819107652472E-5</v>
      </c>
      <c r="AU32" s="3">
        <f t="shared" ref="AU32" si="192">AO26*(1+$C$24)^(AU$2-AO$2)</f>
        <v>-2.0904819107652472E-5</v>
      </c>
      <c r="AV32" s="3">
        <f t="shared" ref="AV32" si="193">AP26*(1+$C$24)^(AV$2-AP$2)</f>
        <v>-2.0904819107652472E-5</v>
      </c>
      <c r="AW32" s="3">
        <f t="shared" ref="AW32" si="194">AQ26*(1+$C$24)^(AW$2-AQ$2)</f>
        <v>-2.0904819107652472E-5</v>
      </c>
      <c r="AX32" s="3">
        <f t="shared" ref="AX32" si="195">AR26*(1+$C$24)^(AX$2-AR$2)</f>
        <v>-2.0904819107652472E-5</v>
      </c>
      <c r="AY32" s="3">
        <f t="shared" ref="AY32" si="196">AS26*(1+$C$24)^(AY$2-AS$2)</f>
        <v>-2.0904819107652472E-5</v>
      </c>
      <c r="AZ32" s="3">
        <f t="shared" ref="AZ32" si="197">AT26*(1+$C$24)^(AZ$2-AT$2)</f>
        <v>-2.0904819107652472E-5</v>
      </c>
    </row>
    <row r="33" spans="2:52" x14ac:dyDescent="0.3">
      <c r="B33">
        <f t="shared" si="36"/>
        <v>2018</v>
      </c>
      <c r="C33" t="str">
        <f t="shared" si="37"/>
        <v>CR</v>
      </c>
      <c r="K33" s="3">
        <f>D26*(1+$C$24)^(K$2-D$2)</f>
        <v>334.07549519401186</v>
      </c>
      <c r="L33" s="3">
        <f t="shared" ref="L33:M33" si="198">E26*(1+$C$24)^(L$2-E$2)</f>
        <v>539.22553920229245</v>
      </c>
      <c r="M33" s="3">
        <f t="shared" si="198"/>
        <v>509.29621495355735</v>
      </c>
      <c r="N33" s="3">
        <f t="shared" ref="N33" si="199">G26*(1+$C$24)^(N$2-G$2)</f>
        <v>481.77873409901508</v>
      </c>
      <c r="O33" s="3">
        <f t="shared" ref="O33" si="200">H26*(1+$C$24)^(O$2-H$2)</f>
        <v>456.34406842205027</v>
      </c>
      <c r="P33" s="3">
        <f t="shared" ref="P33" si="201">I26*(1+$C$24)^(P$2-I$2)</f>
        <v>432.70812202753609</v>
      </c>
      <c r="Q33" s="3">
        <f t="shared" ref="Q33" si="202">J26*(1+$C$24)^(Q$2-J$2)</f>
        <v>409.3643545912737</v>
      </c>
      <c r="R33" s="3">
        <f t="shared" ref="R33" si="203">K26*(1+$C$24)^(R$2-K$2)</f>
        <v>386.02058715501124</v>
      </c>
      <c r="S33" s="3">
        <f t="shared" ref="S33" si="204">L26*(1+$C$24)^(S$2-L$2)</f>
        <v>362.67693858732417</v>
      </c>
      <c r="T33" s="3">
        <f t="shared" ref="T33" si="205">M26*(1+$C$24)^(T$2-M$2)</f>
        <v>339.33305228248634</v>
      </c>
      <c r="U33" s="3">
        <f t="shared" ref="U33" si="206">N26*(1+$C$24)^(U$2-N$2)</f>
        <v>315.98940371479921</v>
      </c>
      <c r="V33" s="3">
        <f t="shared" ref="V33" si="207">O26*(1+$C$24)^(V$2-O$2)</f>
        <v>292.64563627853676</v>
      </c>
      <c r="W33" s="3">
        <f t="shared" ref="W33" si="208">P26*(1+$C$24)^(W$2-P$2)</f>
        <v>274.85208036330192</v>
      </c>
      <c r="X33" s="3">
        <f t="shared" ref="X33" si="209">Q26*(1+$C$24)^(X$2-Q$2)</f>
        <v>262.60873596909471</v>
      </c>
      <c r="Y33" s="3">
        <f t="shared" ref="Y33" si="210">R26*(1+$C$24)^(Y$2-R$2)</f>
        <v>250.36551044346285</v>
      </c>
      <c r="Z33" s="3">
        <f t="shared" ref="Z33" si="211">S26*(1+$C$24)^(Z$2-S$2)</f>
        <v>238.12216604925564</v>
      </c>
      <c r="AA33" s="3">
        <f t="shared" ref="AA33" si="212">T26*(1+$C$24)^(AA$2-T$2)</f>
        <v>225.87882165504843</v>
      </c>
      <c r="AB33" s="3">
        <f t="shared" ref="AB33" si="213">U26*(1+$C$24)^(AB$2-U$2)</f>
        <v>213.63547726084118</v>
      </c>
      <c r="AC33" s="3">
        <f t="shared" ref="AC33" si="214">V26*(1+$C$24)^(AC$2-V$2)</f>
        <v>201.39225173520933</v>
      </c>
      <c r="AD33" s="3">
        <f t="shared" ref="AD33" si="215">W26*(1+$C$24)^(AD$2-W$2)</f>
        <v>-2.1427439585343786E-5</v>
      </c>
      <c r="AE33" s="3">
        <f t="shared" ref="AE33" si="216">X26*(1+$C$24)^(AE$2-X$2)</f>
        <v>-2.1427439585343786E-5</v>
      </c>
      <c r="AF33" s="3">
        <f t="shared" ref="AF33" si="217">Y26*(1+$C$24)^(AF$2-Y$2)</f>
        <v>-2.1427439585343786E-5</v>
      </c>
      <c r="AG33" s="3">
        <f t="shared" ref="AG33" si="218">Z26*(1+$C$24)^(AG$2-Z$2)</f>
        <v>-2.1427439585343786E-5</v>
      </c>
      <c r="AH33" s="3">
        <f t="shared" ref="AH33" si="219">AA26*(1+$C$24)^(AH$2-AA$2)</f>
        <v>-2.1427439585343786E-5</v>
      </c>
      <c r="AI33" s="3">
        <f t="shared" ref="AI33" si="220">AB26*(1+$C$24)^(AI$2-AB$2)</f>
        <v>-2.1427439585343786E-5</v>
      </c>
      <c r="AJ33" s="3">
        <f t="shared" ref="AJ33" si="221">AC26*(1+$C$24)^(AJ$2-AC$2)</f>
        <v>-2.1427439585343786E-5</v>
      </c>
      <c r="AK33" s="3">
        <f t="shared" ref="AK33" si="222">AD26*(1+$C$24)^(AK$2-AD$2)</f>
        <v>-2.1427439585343786E-5</v>
      </c>
      <c r="AL33" s="3">
        <f t="shared" ref="AL33" si="223">AE26*(1+$C$24)^(AL$2-AE$2)</f>
        <v>-2.1427439585343786E-5</v>
      </c>
      <c r="AM33" s="3">
        <f t="shared" ref="AM33" si="224">AF26*(1+$C$24)^(AM$2-AF$2)</f>
        <v>-2.1427439585343786E-5</v>
      </c>
      <c r="AN33" s="3">
        <f t="shared" ref="AN33" si="225">AG26*(1+$C$24)^(AN$2-AG$2)</f>
        <v>-2.1427439585343786E-5</v>
      </c>
      <c r="AO33" s="3">
        <f t="shared" ref="AO33" si="226">AH26*(1+$C$24)^(AO$2-AH$2)</f>
        <v>-2.1427439585343786E-5</v>
      </c>
      <c r="AP33" s="3">
        <f t="shared" ref="AP33" si="227">AI26*(1+$C$24)^(AP$2-AI$2)</f>
        <v>-2.1427439585343786E-5</v>
      </c>
      <c r="AQ33" s="3">
        <f t="shared" ref="AQ33" si="228">AJ26*(1+$C$24)^(AQ$2-AJ$2)</f>
        <v>-2.1427439585343786E-5</v>
      </c>
      <c r="AR33" s="3">
        <f t="shared" ref="AR33" si="229">AK26*(1+$C$24)^(AR$2-AK$2)</f>
        <v>-2.1427439585343786E-5</v>
      </c>
      <c r="AS33" s="3">
        <f t="shared" ref="AS33" si="230">AL26*(1+$C$24)^(AS$2-AL$2)</f>
        <v>-2.1427439585343786E-5</v>
      </c>
      <c r="AT33" s="3">
        <f t="shared" ref="AT33" si="231">AM26*(1+$C$24)^(AT$2-AM$2)</f>
        <v>-2.1427439585343786E-5</v>
      </c>
      <c r="AU33" s="3">
        <f t="shared" ref="AU33" si="232">AN26*(1+$C$24)^(AU$2-AN$2)</f>
        <v>-2.1427439585343786E-5</v>
      </c>
      <c r="AV33" s="3">
        <f t="shared" ref="AV33" si="233">AO26*(1+$C$24)^(AV$2-AO$2)</f>
        <v>-2.1427439585343786E-5</v>
      </c>
      <c r="AW33" s="3">
        <f t="shared" ref="AW33" si="234">AP26*(1+$C$24)^(AW$2-AP$2)</f>
        <v>-2.1427439585343786E-5</v>
      </c>
      <c r="AX33" s="3">
        <f t="shared" ref="AX33" si="235">AQ26*(1+$C$24)^(AX$2-AQ$2)</f>
        <v>-2.1427439585343786E-5</v>
      </c>
      <c r="AY33" s="3">
        <f t="shared" ref="AY33" si="236">AR26*(1+$C$24)^(AY$2-AR$2)</f>
        <v>-2.1427439585343786E-5</v>
      </c>
      <c r="AZ33" s="3">
        <f t="shared" ref="AZ33" si="237">AS26*(1+$C$24)^(AZ$2-AS$2)</f>
        <v>-2.1427439585343786E-5</v>
      </c>
    </row>
    <row r="34" spans="2:52" x14ac:dyDescent="0.3">
      <c r="B34">
        <f t="shared" si="36"/>
        <v>2019</v>
      </c>
      <c r="C34" t="str">
        <f t="shared" si="37"/>
        <v>CR</v>
      </c>
      <c r="L34" s="3">
        <f>D26*(1+$C$24)^(L$2-D$2)</f>
        <v>342.42738257386213</v>
      </c>
      <c r="M34" s="3">
        <f>E26*(1+$C$24)^(M$2-E$2)</f>
        <v>552.70617768234979</v>
      </c>
      <c r="N34" s="3">
        <f t="shared" ref="N34:AG34" si="238">F26*(1+$C$24)^(N$2-F$2)</f>
        <v>522.0286203273962</v>
      </c>
      <c r="O34" s="3">
        <f t="shared" si="238"/>
        <v>493.82320245149043</v>
      </c>
      <c r="P34" s="3">
        <f t="shared" si="238"/>
        <v>467.75267013260151</v>
      </c>
      <c r="Q34" s="3">
        <f t="shared" si="238"/>
        <v>443.5258250782245</v>
      </c>
      <c r="R34" s="3">
        <f t="shared" si="238"/>
        <v>419.59846345605553</v>
      </c>
      <c r="S34" s="3">
        <f t="shared" si="238"/>
        <v>395.6711018338865</v>
      </c>
      <c r="T34" s="3">
        <f t="shared" si="238"/>
        <v>371.74386205200722</v>
      </c>
      <c r="U34" s="3">
        <f t="shared" si="238"/>
        <v>347.81637858954849</v>
      </c>
      <c r="V34" s="3">
        <f t="shared" si="238"/>
        <v>323.88913880766916</v>
      </c>
      <c r="W34" s="3">
        <f t="shared" si="238"/>
        <v>299.96177718550018</v>
      </c>
      <c r="X34" s="3">
        <f t="shared" si="238"/>
        <v>281.72338237238444</v>
      </c>
      <c r="Y34" s="3">
        <f t="shared" si="238"/>
        <v>269.17395436832203</v>
      </c>
      <c r="Z34" s="3">
        <f t="shared" si="238"/>
        <v>256.62464820454937</v>
      </c>
      <c r="AA34" s="3">
        <f t="shared" si="238"/>
        <v>244.07522020048702</v>
      </c>
      <c r="AB34" s="3">
        <f t="shared" si="238"/>
        <v>231.52579219642459</v>
      </c>
      <c r="AC34" s="3">
        <f t="shared" si="238"/>
        <v>218.97636419236218</v>
      </c>
      <c r="AD34" s="3">
        <f t="shared" si="238"/>
        <v>206.42705802858953</v>
      </c>
      <c r="AE34" s="3">
        <f t="shared" si="238"/>
        <v>-2.1963125574977381E-5</v>
      </c>
      <c r="AF34" s="3">
        <f t="shared" si="238"/>
        <v>-2.1963125574977381E-5</v>
      </c>
      <c r="AG34" s="3">
        <f t="shared" si="238"/>
        <v>-2.1963125574977381E-5</v>
      </c>
      <c r="AH34" s="3">
        <f t="shared" ref="AH34" si="239">Z26*(1+$C$24)^(AH$2-Z$2)</f>
        <v>-2.1963125574977381E-5</v>
      </c>
      <c r="AI34" s="3">
        <f t="shared" ref="AI34" si="240">AA26*(1+$C$24)^(AI$2-AA$2)</f>
        <v>-2.1963125574977381E-5</v>
      </c>
      <c r="AJ34" s="3">
        <f t="shared" ref="AJ34" si="241">AB26*(1+$C$24)^(AJ$2-AB$2)</f>
        <v>-2.1963125574977381E-5</v>
      </c>
      <c r="AK34" s="3">
        <f t="shared" ref="AK34" si="242">AC26*(1+$C$24)^(AK$2-AC$2)</f>
        <v>-2.1963125574977381E-5</v>
      </c>
      <c r="AL34" s="3">
        <f t="shared" ref="AL34" si="243">AD26*(1+$C$24)^(AL$2-AD$2)</f>
        <v>-2.1963125574977381E-5</v>
      </c>
      <c r="AM34" s="3">
        <f t="shared" ref="AM34" si="244">AE26*(1+$C$24)^(AM$2-AE$2)</f>
        <v>-2.1963125574977381E-5</v>
      </c>
      <c r="AN34" s="3">
        <f t="shared" ref="AN34" si="245">AF26*(1+$C$24)^(AN$2-AF$2)</f>
        <v>-2.1963125574977381E-5</v>
      </c>
      <c r="AO34" s="3">
        <f t="shared" ref="AO34" si="246">AG26*(1+$C$24)^(AO$2-AG$2)</f>
        <v>-2.1963125574977381E-5</v>
      </c>
      <c r="AP34" s="3">
        <f t="shared" ref="AP34" si="247">AH26*(1+$C$24)^(AP$2-AH$2)</f>
        <v>-2.1963125574977381E-5</v>
      </c>
      <c r="AQ34" s="3">
        <f t="shared" ref="AQ34" si="248">AI26*(1+$C$24)^(AQ$2-AI$2)</f>
        <v>-2.1963125574977381E-5</v>
      </c>
      <c r="AR34" s="3">
        <f t="shared" ref="AR34" si="249">AJ26*(1+$C$24)^(AR$2-AJ$2)</f>
        <v>-2.1963125574977381E-5</v>
      </c>
      <c r="AS34" s="3">
        <f t="shared" ref="AS34" si="250">AK26*(1+$C$24)^(AS$2-AK$2)</f>
        <v>-2.1963125574977381E-5</v>
      </c>
      <c r="AT34" s="3">
        <f t="shared" ref="AT34" si="251">AL26*(1+$C$24)^(AT$2-AL$2)</f>
        <v>-2.1963125574977381E-5</v>
      </c>
      <c r="AU34" s="3">
        <f t="shared" ref="AU34" si="252">AM26*(1+$C$24)^(AU$2-AM$2)</f>
        <v>-2.1963125574977381E-5</v>
      </c>
      <c r="AV34" s="3">
        <f t="shared" ref="AV34" si="253">AN26*(1+$C$24)^(AV$2-AN$2)</f>
        <v>-2.1963125574977381E-5</v>
      </c>
      <c r="AW34" s="3">
        <f t="shared" ref="AW34" si="254">AO26*(1+$C$24)^(AW$2-AO$2)</f>
        <v>-2.1963125574977381E-5</v>
      </c>
      <c r="AX34" s="3">
        <f t="shared" ref="AX34" si="255">AP26*(1+$C$24)^(AX$2-AP$2)</f>
        <v>-2.1963125574977381E-5</v>
      </c>
      <c r="AY34" s="3">
        <f t="shared" ref="AY34" si="256">AQ26*(1+$C$24)^(AY$2-AQ$2)</f>
        <v>-2.1963125574977381E-5</v>
      </c>
      <c r="AZ34" s="3">
        <f t="shared" ref="AZ34" si="257">AR26*(1+$C$24)^(AZ$2-AR$2)</f>
        <v>-2.1963125574977381E-5</v>
      </c>
    </row>
    <row r="35" spans="2:52" x14ac:dyDescent="0.3">
      <c r="B35">
        <f t="shared" si="36"/>
        <v>2020</v>
      </c>
      <c r="C35" t="str">
        <f t="shared" si="37"/>
        <v>CR</v>
      </c>
      <c r="M35" s="3">
        <f>D26*(1+$C$24)^(M$2-D$2)</f>
        <v>350.98806713820858</v>
      </c>
      <c r="N35" s="3">
        <f t="shared" ref="N35:AG35" si="258">E26*(1+$C$24)^(N$2-E$2)</f>
        <v>566.52383212440839</v>
      </c>
      <c r="O35" s="3">
        <f t="shared" si="258"/>
        <v>535.07933583558111</v>
      </c>
      <c r="P35" s="3">
        <f t="shared" si="258"/>
        <v>506.16878251277763</v>
      </c>
      <c r="Q35" s="3">
        <f t="shared" si="258"/>
        <v>479.44648688591644</v>
      </c>
      <c r="R35" s="3">
        <f t="shared" si="258"/>
        <v>454.61397070518001</v>
      </c>
      <c r="S35" s="3">
        <f t="shared" si="258"/>
        <v>430.08842504245683</v>
      </c>
      <c r="T35" s="3">
        <f t="shared" si="258"/>
        <v>405.5628793797336</v>
      </c>
      <c r="U35" s="3">
        <f t="shared" si="258"/>
        <v>381.03745860330736</v>
      </c>
      <c r="V35" s="3">
        <f t="shared" si="258"/>
        <v>356.51178805428714</v>
      </c>
      <c r="W35" s="3">
        <f t="shared" si="258"/>
        <v>331.98636727786084</v>
      </c>
      <c r="X35" s="3">
        <f t="shared" si="258"/>
        <v>307.4608216151376</v>
      </c>
      <c r="Y35" s="3">
        <f t="shared" si="258"/>
        <v>288.76646693169403</v>
      </c>
      <c r="Z35" s="3">
        <f t="shared" si="258"/>
        <v>275.90330322753005</v>
      </c>
      <c r="AA35" s="3">
        <f t="shared" si="258"/>
        <v>263.04026440966311</v>
      </c>
      <c r="AB35" s="3">
        <f t="shared" si="258"/>
        <v>250.17710070549916</v>
      </c>
      <c r="AC35" s="3">
        <f t="shared" si="258"/>
        <v>237.31393700133518</v>
      </c>
      <c r="AD35" s="3">
        <f t="shared" si="258"/>
        <v>224.4507732971712</v>
      </c>
      <c r="AE35" s="3">
        <f t="shared" si="258"/>
        <v>211.58773447930423</v>
      </c>
      <c r="AF35" s="3">
        <f t="shared" si="258"/>
        <v>-2.2512203714351808E-5</v>
      </c>
      <c r="AG35" s="3">
        <f t="shared" si="258"/>
        <v>-2.2512203714351808E-5</v>
      </c>
      <c r="AH35" s="3">
        <f t="shared" ref="AH35" si="259">Y26*(1+$C$24)^(AH$2-Y$2)</f>
        <v>-2.2512203714351808E-5</v>
      </c>
      <c r="AI35" s="3">
        <f t="shared" ref="AI35" si="260">Z26*(1+$C$24)^(AI$2-Z$2)</f>
        <v>-2.2512203714351808E-5</v>
      </c>
      <c r="AJ35" s="3">
        <f t="shared" ref="AJ35" si="261">AA26*(1+$C$24)^(AJ$2-AA$2)</f>
        <v>-2.2512203714351808E-5</v>
      </c>
      <c r="AK35" s="3">
        <f t="shared" ref="AK35" si="262">AB26*(1+$C$24)^(AK$2-AB$2)</f>
        <v>-2.2512203714351808E-5</v>
      </c>
      <c r="AL35" s="3">
        <f t="shared" ref="AL35" si="263">AC26*(1+$C$24)^(AL$2-AC$2)</f>
        <v>-2.2512203714351808E-5</v>
      </c>
      <c r="AM35" s="3">
        <f t="shared" ref="AM35" si="264">AD26*(1+$C$24)^(AM$2-AD$2)</f>
        <v>-2.2512203714351808E-5</v>
      </c>
      <c r="AN35" s="3">
        <f t="shared" ref="AN35" si="265">AE26*(1+$C$24)^(AN$2-AE$2)</f>
        <v>-2.2512203714351808E-5</v>
      </c>
      <c r="AO35" s="3">
        <f t="shared" ref="AO35" si="266">AF26*(1+$C$24)^(AO$2-AF$2)</f>
        <v>-2.2512203714351808E-5</v>
      </c>
      <c r="AP35" s="3">
        <f t="shared" ref="AP35" si="267">AG26*(1+$C$24)^(AP$2-AG$2)</f>
        <v>-2.2512203714351808E-5</v>
      </c>
      <c r="AQ35" s="3">
        <f t="shared" ref="AQ35" si="268">AH26*(1+$C$24)^(AQ$2-AH$2)</f>
        <v>-2.2512203714351808E-5</v>
      </c>
      <c r="AR35" s="3">
        <f t="shared" ref="AR35" si="269">AI26*(1+$C$24)^(AR$2-AI$2)</f>
        <v>-2.2512203714351808E-5</v>
      </c>
      <c r="AS35" s="3">
        <f t="shared" ref="AS35" si="270">AJ26*(1+$C$24)^(AS$2-AJ$2)</f>
        <v>-2.2512203714351808E-5</v>
      </c>
      <c r="AT35" s="3">
        <f t="shared" ref="AT35" si="271">AK26*(1+$C$24)^(AT$2-AK$2)</f>
        <v>-2.2512203714351808E-5</v>
      </c>
      <c r="AU35" s="3">
        <f t="shared" ref="AU35" si="272">AL26*(1+$C$24)^(AU$2-AL$2)</f>
        <v>-2.2512203714351808E-5</v>
      </c>
      <c r="AV35" s="3">
        <f t="shared" ref="AV35" si="273">AM26*(1+$C$24)^(AV$2-AM$2)</f>
        <v>-2.2512203714351808E-5</v>
      </c>
      <c r="AW35" s="3">
        <f t="shared" ref="AW35" si="274">AN26*(1+$C$24)^(AW$2-AN$2)</f>
        <v>-2.2512203714351808E-5</v>
      </c>
      <c r="AX35" s="3">
        <f t="shared" ref="AX35" si="275">AO26*(1+$C$24)^(AX$2-AO$2)</f>
        <v>-2.2512203714351808E-5</v>
      </c>
      <c r="AY35" s="3">
        <f t="shared" ref="AY35" si="276">AP26*(1+$C$24)^(AY$2-AP$2)</f>
        <v>-2.2512203714351808E-5</v>
      </c>
      <c r="AZ35" s="3">
        <f t="shared" ref="AZ35" si="277">AQ26*(1+$C$24)^(AZ$2-AQ$2)</f>
        <v>-2.2512203714351808E-5</v>
      </c>
    </row>
    <row r="36" spans="2:52" x14ac:dyDescent="0.3">
      <c r="B36">
        <f t="shared" si="36"/>
        <v>2021</v>
      </c>
      <c r="C36" t="str">
        <f t="shared" si="37"/>
        <v>CR</v>
      </c>
      <c r="N36" s="3">
        <f>D26*(1+$C$24)^(N$2-D$2)</f>
        <v>359.76276881666382</v>
      </c>
      <c r="O36" s="3">
        <f t="shared" ref="O36:T36" si="278">E26*(1+$C$24)^(O$2-E$2)</f>
        <v>580.68692792751858</v>
      </c>
      <c r="P36" s="3">
        <f t="shared" si="278"/>
        <v>548.45631923147062</v>
      </c>
      <c r="Q36" s="3">
        <f t="shared" si="278"/>
        <v>518.82300207559706</v>
      </c>
      <c r="R36" s="3">
        <f t="shared" si="278"/>
        <v>491.43264905806438</v>
      </c>
      <c r="S36" s="3">
        <f t="shared" si="278"/>
        <v>465.97931997280955</v>
      </c>
      <c r="T36" s="3">
        <f t="shared" si="278"/>
        <v>440.84063566851825</v>
      </c>
      <c r="U36" s="3">
        <f t="shared" ref="U36" si="279">K26*(1+$C$24)^(U$2-K$2)</f>
        <v>415.70195136422694</v>
      </c>
      <c r="V36" s="3">
        <f t="shared" ref="V36" si="280">L26*(1+$C$24)^(V$2-L$2)</f>
        <v>390.56339506839004</v>
      </c>
      <c r="W36" s="3">
        <f t="shared" ref="W36" si="281">M26*(1+$C$24)^(W$2-M$2)</f>
        <v>365.42458275564434</v>
      </c>
      <c r="X36" s="3">
        <f t="shared" ref="X36" si="282">N26*(1+$C$24)^(X$2-N$2)</f>
        <v>340.28602645980737</v>
      </c>
      <c r="Y36" s="3">
        <f t="shared" ref="Y36" si="283">O26*(1+$C$24)^(Y$2-O$2)</f>
        <v>315.14734215551607</v>
      </c>
      <c r="Z36" s="3">
        <f t="shared" ref="Z36" si="284">P26*(1+$C$24)^(Z$2-P$2)</f>
        <v>295.9856286049864</v>
      </c>
      <c r="AA36" s="3">
        <f t="shared" ref="AA36" si="285">Q26*(1+$C$24)^(AA$2-Q$2)</f>
        <v>282.80088580821831</v>
      </c>
      <c r="AB36" s="3">
        <f t="shared" ref="AB36" si="286">R26*(1+$C$24)^(AB$2-R$2)</f>
        <v>269.61627101990467</v>
      </c>
      <c r="AC36" s="3">
        <f t="shared" ref="AC36" si="287">S26*(1+$C$24)^(AC$2-S$2)</f>
        <v>256.43152822313664</v>
      </c>
      <c r="AD36" s="3">
        <f t="shared" ref="AD36" si="288">T26*(1+$C$24)^(AD$2-T$2)</f>
        <v>243.24678542636855</v>
      </c>
      <c r="AE36" s="3">
        <f t="shared" ref="AE36" si="289">U26*(1+$C$24)^(AE$2-U$2)</f>
        <v>230.06204262960048</v>
      </c>
      <c r="AF36" s="3">
        <f t="shared" ref="AF36" si="290">V26*(1+$C$24)^(AF$2-V$2)</f>
        <v>216.87742784128685</v>
      </c>
      <c r="AG36" s="3">
        <f t="shared" ref="AG36" si="291">W26*(1+$C$24)^(AG$2-W$2)</f>
        <v>-2.3075008807210605E-5</v>
      </c>
      <c r="AH36" s="3">
        <f t="shared" ref="AH36" si="292">X26*(1+$C$24)^(AH$2-X$2)</f>
        <v>-2.3075008807210605E-5</v>
      </c>
      <c r="AI36" s="3">
        <f t="shared" ref="AI36" si="293">Y26*(1+$C$24)^(AI$2-Y$2)</f>
        <v>-2.3075008807210605E-5</v>
      </c>
      <c r="AJ36" s="3">
        <f t="shared" ref="AJ36" si="294">Z26*(1+$C$24)^(AJ$2-Z$2)</f>
        <v>-2.3075008807210605E-5</v>
      </c>
      <c r="AK36" s="3">
        <f t="shared" ref="AK36" si="295">AA26*(1+$C$24)^(AK$2-AA$2)</f>
        <v>-2.3075008807210605E-5</v>
      </c>
      <c r="AL36" s="3">
        <f t="shared" ref="AL36" si="296">AB26*(1+$C$24)^(AL$2-AB$2)</f>
        <v>-2.3075008807210605E-5</v>
      </c>
      <c r="AM36" s="3">
        <f t="shared" ref="AM36" si="297">AC26*(1+$C$24)^(AM$2-AC$2)</f>
        <v>-2.3075008807210605E-5</v>
      </c>
      <c r="AN36" s="3">
        <f t="shared" ref="AN36" si="298">AD26*(1+$C$24)^(AN$2-AD$2)</f>
        <v>-2.3075008807210605E-5</v>
      </c>
      <c r="AO36" s="3">
        <f t="shared" ref="AO36" si="299">AE26*(1+$C$24)^(AO$2-AE$2)</f>
        <v>-2.3075008807210605E-5</v>
      </c>
      <c r="AP36" s="3">
        <f t="shared" ref="AP36" si="300">AF26*(1+$C$24)^(AP$2-AF$2)</f>
        <v>-2.3075008807210605E-5</v>
      </c>
      <c r="AQ36" s="3">
        <f t="shared" ref="AQ36" si="301">AG26*(1+$C$24)^(AQ$2-AG$2)</f>
        <v>-2.3075008807210605E-5</v>
      </c>
      <c r="AR36" s="3">
        <f t="shared" ref="AR36" si="302">AH26*(1+$C$24)^(AR$2-AH$2)</f>
        <v>-2.3075008807210605E-5</v>
      </c>
      <c r="AS36" s="3">
        <f t="shared" ref="AS36" si="303">AI26*(1+$C$24)^(AS$2-AI$2)</f>
        <v>-2.3075008807210605E-5</v>
      </c>
      <c r="AT36" s="3">
        <f t="shared" ref="AT36" si="304">AJ26*(1+$C$24)^(AT$2-AJ$2)</f>
        <v>-2.3075008807210605E-5</v>
      </c>
      <c r="AU36" s="3">
        <f t="shared" ref="AU36" si="305">AK26*(1+$C$24)^(AU$2-AK$2)</f>
        <v>-2.3075008807210605E-5</v>
      </c>
      <c r="AV36" s="3">
        <f t="shared" ref="AV36" si="306">AL26*(1+$C$24)^(AV$2-AL$2)</f>
        <v>-2.3075008807210605E-5</v>
      </c>
      <c r="AW36" s="3">
        <f t="shared" ref="AW36" si="307">AM26*(1+$C$24)^(AW$2-AM$2)</f>
        <v>-2.3075008807210605E-5</v>
      </c>
      <c r="AX36" s="3">
        <f t="shared" ref="AX36" si="308">AN26*(1+$C$24)^(AX$2-AN$2)</f>
        <v>-2.3075008807210605E-5</v>
      </c>
      <c r="AY36" s="3">
        <f t="shared" ref="AY36" si="309">AO26*(1+$C$24)^(AY$2-AO$2)</f>
        <v>-2.3075008807210605E-5</v>
      </c>
      <c r="AZ36" s="3">
        <f t="shared" ref="AZ36" si="310">AP26*(1+$C$24)^(AZ$2-AP$2)</f>
        <v>-2.3075008807210605E-5</v>
      </c>
    </row>
    <row r="37" spans="2:52" x14ac:dyDescent="0.3">
      <c r="B37">
        <f t="shared" si="36"/>
        <v>2022</v>
      </c>
      <c r="C37" t="str">
        <f t="shared" si="37"/>
        <v>CR</v>
      </c>
      <c r="O37" s="3">
        <f>D26*(1+$C$24)^(O$2-D$2)</f>
        <v>368.7568380370804</v>
      </c>
      <c r="P37" s="3">
        <f t="shared" ref="P37:T37" si="311">E26*(1+$C$24)^(P$2-E$2)</f>
        <v>595.20410112570653</v>
      </c>
      <c r="Q37" s="3">
        <f t="shared" si="311"/>
        <v>562.16772721225732</v>
      </c>
      <c r="R37" s="3">
        <f t="shared" si="311"/>
        <v>531.79357712748697</v>
      </c>
      <c r="S37" s="3">
        <f t="shared" si="311"/>
        <v>503.71846528451596</v>
      </c>
      <c r="T37" s="3">
        <f t="shared" si="311"/>
        <v>477.62880297212973</v>
      </c>
      <c r="U37" s="3">
        <f t="shared" ref="U37" si="312">J26*(1+$C$24)^(U$2-J$2)</f>
        <v>451.86165156023122</v>
      </c>
      <c r="V37" s="3">
        <f t="shared" ref="V37" si="313">K26*(1+$C$24)^(V$2-K$2)</f>
        <v>426.0945001483326</v>
      </c>
      <c r="W37" s="3">
        <f t="shared" ref="W37" si="314">L26*(1+$C$24)^(W$2-L$2)</f>
        <v>400.32747994509981</v>
      </c>
      <c r="X37" s="3">
        <f t="shared" ref="X37" si="315">M26*(1+$C$24)^(X$2-M$2)</f>
        <v>374.56019732453541</v>
      </c>
      <c r="Y37" s="3">
        <f t="shared" ref="Y37" si="316">N26*(1+$C$24)^(Y$2-N$2)</f>
        <v>348.79317712130256</v>
      </c>
      <c r="Z37" s="3">
        <f t="shared" ref="Z37" si="317">O26*(1+$C$24)^(Z$2-O$2)</f>
        <v>323.02602570940394</v>
      </c>
      <c r="AA37" s="3">
        <f t="shared" ref="AA37" si="318">P26*(1+$C$24)^(AA$2-P$2)</f>
        <v>303.38526932011104</v>
      </c>
      <c r="AB37" s="3">
        <f t="shared" ref="AB37" si="319">Q26*(1+$C$24)^(AB$2-Q$2)</f>
        <v>289.87090795342374</v>
      </c>
      <c r="AC37" s="3">
        <f t="shared" ref="AC37" si="320">R26*(1+$C$24)^(AC$2-R$2)</f>
        <v>276.35667779540228</v>
      </c>
      <c r="AD37" s="3">
        <f t="shared" ref="AD37" si="321">S26*(1+$C$24)^(AD$2-S$2)</f>
        <v>262.84231642871504</v>
      </c>
      <c r="AE37" s="3">
        <f t="shared" ref="AE37" si="322">T26*(1+$C$24)^(AE$2-T$2)</f>
        <v>249.32795506202777</v>
      </c>
      <c r="AF37" s="3">
        <f t="shared" ref="AF37" si="323">U26*(1+$C$24)^(AF$2-U$2)</f>
        <v>235.8135936953405</v>
      </c>
      <c r="AG37" s="3">
        <f t="shared" ref="AG37" si="324">V26*(1+$C$24)^(AG$2-V$2)</f>
        <v>222.29936353731901</v>
      </c>
      <c r="AH37" s="3">
        <f t="shared" ref="AH37" si="325">W26*(1+$C$24)^(AH$2-W$2)</f>
        <v>-2.365188402739087E-5</v>
      </c>
      <c r="AI37" s="3">
        <f t="shared" ref="AI37" si="326">X26*(1+$C$24)^(AI$2-X$2)</f>
        <v>-2.365188402739087E-5</v>
      </c>
      <c r="AJ37" s="3">
        <f t="shared" ref="AJ37" si="327">Y26*(1+$C$24)^(AJ$2-Y$2)</f>
        <v>-2.365188402739087E-5</v>
      </c>
      <c r="AK37" s="3">
        <f t="shared" ref="AK37" si="328">Z26*(1+$C$24)^(AK$2-Z$2)</f>
        <v>-2.365188402739087E-5</v>
      </c>
      <c r="AL37" s="3">
        <f t="shared" ref="AL37" si="329">AA26*(1+$C$24)^(AL$2-AA$2)</f>
        <v>-2.365188402739087E-5</v>
      </c>
      <c r="AM37" s="3">
        <f t="shared" ref="AM37" si="330">AB26*(1+$C$24)^(AM$2-AB$2)</f>
        <v>-2.365188402739087E-5</v>
      </c>
      <c r="AN37" s="3">
        <f t="shared" ref="AN37" si="331">AC26*(1+$C$24)^(AN$2-AC$2)</f>
        <v>-2.365188402739087E-5</v>
      </c>
      <c r="AO37" s="3">
        <f t="shared" ref="AO37" si="332">AD26*(1+$C$24)^(AO$2-AD$2)</f>
        <v>-2.365188402739087E-5</v>
      </c>
      <c r="AP37" s="3">
        <f t="shared" ref="AP37" si="333">AE26*(1+$C$24)^(AP$2-AE$2)</f>
        <v>-2.365188402739087E-5</v>
      </c>
      <c r="AQ37" s="3">
        <f t="shared" ref="AQ37" si="334">AF26*(1+$C$24)^(AQ$2-AF$2)</f>
        <v>-2.365188402739087E-5</v>
      </c>
      <c r="AR37" s="3">
        <f t="shared" ref="AR37" si="335">AG26*(1+$C$24)^(AR$2-AG$2)</f>
        <v>-2.365188402739087E-5</v>
      </c>
      <c r="AS37" s="3">
        <f t="shared" ref="AS37" si="336">AH26*(1+$C$24)^(AS$2-AH$2)</f>
        <v>-2.365188402739087E-5</v>
      </c>
      <c r="AT37" s="3">
        <f t="shared" ref="AT37" si="337">AI26*(1+$C$24)^(AT$2-AI$2)</f>
        <v>-2.365188402739087E-5</v>
      </c>
      <c r="AU37" s="3">
        <f t="shared" ref="AU37" si="338">AJ26*(1+$C$24)^(AU$2-AJ$2)</f>
        <v>-2.365188402739087E-5</v>
      </c>
      <c r="AV37" s="3">
        <f t="shared" ref="AV37" si="339">AK26*(1+$C$24)^(AV$2-AK$2)</f>
        <v>-2.365188402739087E-5</v>
      </c>
      <c r="AW37" s="3">
        <f t="shared" ref="AW37" si="340">AL26*(1+$C$24)^(AW$2-AL$2)</f>
        <v>-2.365188402739087E-5</v>
      </c>
      <c r="AX37" s="3">
        <f t="shared" ref="AX37" si="341">AM26*(1+$C$24)^(AX$2-AM$2)</f>
        <v>-2.365188402739087E-5</v>
      </c>
      <c r="AY37" s="3">
        <f t="shared" ref="AY37" si="342">AN26*(1+$C$24)^(AY$2-AN$2)</f>
        <v>-2.365188402739087E-5</v>
      </c>
      <c r="AZ37" s="3">
        <f t="shared" ref="AZ37" si="343">AO26*(1+$C$24)^(AZ$2-AO$2)</f>
        <v>-2.365188402739087E-5</v>
      </c>
    </row>
    <row r="38" spans="2:52" x14ac:dyDescent="0.3">
      <c r="B38">
        <f t="shared" si="36"/>
        <v>2023</v>
      </c>
      <c r="C38" t="str">
        <f t="shared" si="37"/>
        <v>CR</v>
      </c>
      <c r="P38" s="3">
        <f>D26*(1+$C$24)^(P$2-D$2)</f>
        <v>377.97575898800739</v>
      </c>
      <c r="Q38" s="3">
        <f t="shared" ref="Q38:T38" si="344">E26*(1+$C$24)^(Q$2-E$2)</f>
        <v>610.08420365384916</v>
      </c>
      <c r="R38" s="3">
        <f t="shared" si="344"/>
        <v>576.22192039256379</v>
      </c>
      <c r="S38" s="3">
        <f t="shared" si="344"/>
        <v>545.08841655567403</v>
      </c>
      <c r="T38" s="3">
        <f t="shared" si="344"/>
        <v>516.31142691662888</v>
      </c>
      <c r="U38" s="3">
        <f t="shared" ref="U38" si="345">I26*(1+$C$24)^(U$2-I$2)</f>
        <v>489.56952304643295</v>
      </c>
      <c r="V38" s="3">
        <f t="shared" ref="V38" si="346">J26*(1+$C$24)^(V$2-J$2)</f>
        <v>463.15819284923697</v>
      </c>
      <c r="W38" s="3">
        <f t="shared" ref="W38" si="347">K26*(1+$C$24)^(W$2-K$2)</f>
        <v>436.74686265204087</v>
      </c>
      <c r="X38" s="3">
        <f t="shared" ref="X38" si="348">L26*(1+$C$24)^(X$2-L$2)</f>
        <v>410.33566694372723</v>
      </c>
      <c r="Y38" s="3">
        <f t="shared" ref="Y38" si="349">M26*(1+$C$24)^(Y$2-M$2)</f>
        <v>383.92420225764874</v>
      </c>
      <c r="Z38" s="3">
        <f t="shared" ref="Z38" si="350">N26*(1+$C$24)^(Z$2-N$2)</f>
        <v>357.51300654933505</v>
      </c>
      <c r="AA38" s="3">
        <f t="shared" ref="AA38" si="351">O26*(1+$C$24)^(AA$2-O$2)</f>
        <v>331.10167635213901</v>
      </c>
      <c r="AB38" s="3">
        <f t="shared" ref="AB38" si="352">P26*(1+$C$24)^(AB$2-P$2)</f>
        <v>310.9699010531138</v>
      </c>
      <c r="AC38" s="3">
        <f t="shared" ref="AC38" si="353">Q26*(1+$C$24)^(AC$2-Q$2)</f>
        <v>297.11768065225931</v>
      </c>
      <c r="AD38" s="3">
        <f t="shared" ref="AD38" si="354">R26*(1+$C$24)^(AD$2-R$2)</f>
        <v>283.26559474028733</v>
      </c>
      <c r="AE38" s="3">
        <f t="shared" ref="AE38" si="355">S26*(1+$C$24)^(AE$2-S$2)</f>
        <v>269.41337433943289</v>
      </c>
      <c r="AF38" s="3">
        <f t="shared" ref="AF38" si="356">T26*(1+$C$24)^(AF$2-T$2)</f>
        <v>255.56115393857843</v>
      </c>
      <c r="AG38" s="3">
        <f t="shared" ref="AG38" si="357">U26*(1+$C$24)^(AG$2-U$2)</f>
        <v>241.70893353772399</v>
      </c>
      <c r="AH38" s="3">
        <f t="shared" ref="AH38" si="358">V26*(1+$C$24)^(AH$2-V$2)</f>
        <v>227.85684762575198</v>
      </c>
      <c r="AI38" s="3">
        <f t="shared" ref="AI38" si="359">W26*(1+$C$24)^(AI$2-W$2)</f>
        <v>-2.424318112807564E-5</v>
      </c>
      <c r="AJ38" s="3">
        <f t="shared" ref="AJ38" si="360">X26*(1+$C$24)^(AJ$2-X$2)</f>
        <v>-2.424318112807564E-5</v>
      </c>
      <c r="AK38" s="3">
        <f t="shared" ref="AK38" si="361">Y26*(1+$C$24)^(AK$2-Y$2)</f>
        <v>-2.424318112807564E-5</v>
      </c>
      <c r="AL38" s="3">
        <f t="shared" ref="AL38" si="362">Z26*(1+$C$24)^(AL$2-Z$2)</f>
        <v>-2.424318112807564E-5</v>
      </c>
      <c r="AM38" s="3">
        <f t="shared" ref="AM38" si="363">AA26*(1+$C$24)^(AM$2-AA$2)</f>
        <v>-2.424318112807564E-5</v>
      </c>
      <c r="AN38" s="3">
        <f t="shared" ref="AN38" si="364">AB26*(1+$C$24)^(AN$2-AB$2)</f>
        <v>-2.424318112807564E-5</v>
      </c>
      <c r="AO38" s="3">
        <f t="shared" ref="AO38" si="365">AC26*(1+$C$24)^(AO$2-AC$2)</f>
        <v>-2.424318112807564E-5</v>
      </c>
      <c r="AP38" s="3">
        <f t="shared" ref="AP38" si="366">AD26*(1+$C$24)^(AP$2-AD$2)</f>
        <v>-2.424318112807564E-5</v>
      </c>
      <c r="AQ38" s="3">
        <f t="shared" ref="AQ38" si="367">AE26*(1+$C$24)^(AQ$2-AE$2)</f>
        <v>-2.424318112807564E-5</v>
      </c>
      <c r="AR38" s="3">
        <f t="shared" ref="AR38" si="368">AF26*(1+$C$24)^(AR$2-AF$2)</f>
        <v>-2.424318112807564E-5</v>
      </c>
      <c r="AS38" s="3">
        <f t="shared" ref="AS38" si="369">AG26*(1+$C$24)^(AS$2-AG$2)</f>
        <v>-2.424318112807564E-5</v>
      </c>
      <c r="AT38" s="3">
        <f t="shared" ref="AT38" si="370">AH26*(1+$C$24)^(AT$2-AH$2)</f>
        <v>-2.424318112807564E-5</v>
      </c>
      <c r="AU38" s="3">
        <f t="shared" ref="AU38" si="371">AI26*(1+$C$24)^(AU$2-AI$2)</f>
        <v>-2.424318112807564E-5</v>
      </c>
      <c r="AV38" s="3">
        <f t="shared" ref="AV38" si="372">AJ26*(1+$C$24)^(AV$2-AJ$2)</f>
        <v>-2.424318112807564E-5</v>
      </c>
      <c r="AW38" s="3">
        <f t="shared" ref="AW38" si="373">AK26*(1+$C$24)^(AW$2-AK$2)</f>
        <v>-2.424318112807564E-5</v>
      </c>
      <c r="AX38" s="3">
        <f t="shared" ref="AX38" si="374">AL26*(1+$C$24)^(AX$2-AL$2)</f>
        <v>-2.424318112807564E-5</v>
      </c>
      <c r="AY38" s="3">
        <f t="shared" ref="AY38" si="375">AM26*(1+$C$24)^(AY$2-AM$2)</f>
        <v>-2.424318112807564E-5</v>
      </c>
      <c r="AZ38" s="3">
        <f t="shared" ref="AZ38" si="376">AN26*(1+$C$24)^(AZ$2-AN$2)</f>
        <v>-2.424318112807564E-5</v>
      </c>
    </row>
    <row r="39" spans="2:52" x14ac:dyDescent="0.3">
      <c r="B39">
        <f t="shared" si="36"/>
        <v>2024</v>
      </c>
      <c r="C39" t="str">
        <f t="shared" si="37"/>
        <v>CR</v>
      </c>
      <c r="Q39" s="3">
        <f>D26*(1+$C$24)^(Q$2-D$2)</f>
        <v>387.42515296270756</v>
      </c>
      <c r="R39" s="3">
        <f t="shared" ref="R39:T39" si="377">E26*(1+$C$24)^(R$2-E$2)</f>
        <v>625.33630874519542</v>
      </c>
      <c r="S39" s="3">
        <f t="shared" si="377"/>
        <v>590.62746840237776</v>
      </c>
      <c r="T39" s="3">
        <f t="shared" si="377"/>
        <v>558.71562696956596</v>
      </c>
      <c r="U39" s="3">
        <f t="shared" ref="U39" si="378">H26*(1+$C$24)^(U$2-H$2)</f>
        <v>529.21921258954455</v>
      </c>
      <c r="V39" s="3">
        <f t="shared" ref="V39" si="379">I26*(1+$C$24)^(V$2-I$2)</f>
        <v>501.80876112259375</v>
      </c>
      <c r="W39" s="3">
        <f t="shared" ref="W39" si="380">J26*(1+$C$24)^(W$2-J$2)</f>
        <v>474.73714767046783</v>
      </c>
      <c r="X39" s="3">
        <f t="shared" ref="X39" si="381">K26*(1+$C$24)^(X$2-K$2)</f>
        <v>447.66553421834186</v>
      </c>
      <c r="Y39" s="3">
        <f t="shared" ref="Y39" si="382">L26*(1+$C$24)^(Y$2-L$2)</f>
        <v>420.5940586173204</v>
      </c>
      <c r="Z39" s="3">
        <f t="shared" ref="Z39" si="383">M26*(1+$C$24)^(Z$2-M$2)</f>
        <v>393.52230731408997</v>
      </c>
      <c r="AA39" s="3">
        <f t="shared" ref="AA39" si="384">N26*(1+$C$24)^(AA$2-N$2)</f>
        <v>366.45083171306845</v>
      </c>
      <c r="AB39" s="3">
        <f t="shared" ref="AB39" si="385">O26*(1+$C$24)^(AB$2-O$2)</f>
        <v>339.37921826094248</v>
      </c>
      <c r="AC39" s="3">
        <f t="shared" ref="AC39" si="386">P26*(1+$C$24)^(AC$2-P$2)</f>
        <v>318.74414857944163</v>
      </c>
      <c r="AD39" s="3">
        <f t="shared" ref="AD39" si="387">Q26*(1+$C$24)^(AD$2-Q$2)</f>
        <v>304.54562266856578</v>
      </c>
      <c r="AE39" s="3">
        <f t="shared" ref="AE39" si="388">R26*(1+$C$24)^(AE$2-R$2)</f>
        <v>290.34723460879445</v>
      </c>
      <c r="AF39" s="3">
        <f t="shared" ref="AF39" si="389">S26*(1+$C$24)^(AF$2-S$2)</f>
        <v>276.14870869791872</v>
      </c>
      <c r="AG39" s="3">
        <f t="shared" ref="AG39" si="390">T26*(1+$C$24)^(AG$2-T$2)</f>
        <v>261.95018278704288</v>
      </c>
      <c r="AH39" s="3">
        <f t="shared" ref="AH39" si="391">U26*(1+$C$24)^(AH$2-U$2)</f>
        <v>247.75165687616709</v>
      </c>
      <c r="AI39" s="3">
        <f t="shared" ref="AI39" si="392">V26*(1+$C$24)^(AI$2-V$2)</f>
        <v>233.55326881639576</v>
      </c>
      <c r="AJ39" s="3">
        <f t="shared" ref="AJ39" si="393">W26*(1+$C$24)^(AJ$2-W$2)</f>
        <v>-2.4849260656277529E-5</v>
      </c>
      <c r="AK39" s="3">
        <f t="shared" ref="AK39" si="394">X26*(1+$C$24)^(AK$2-X$2)</f>
        <v>-2.4849260656277529E-5</v>
      </c>
      <c r="AL39" s="3">
        <f t="shared" ref="AL39" si="395">Y26*(1+$C$24)^(AL$2-Y$2)</f>
        <v>-2.4849260656277529E-5</v>
      </c>
      <c r="AM39" s="3">
        <f t="shared" ref="AM39" si="396">Z26*(1+$C$24)^(AM$2-Z$2)</f>
        <v>-2.4849260656277529E-5</v>
      </c>
      <c r="AN39" s="3">
        <f t="shared" ref="AN39" si="397">AA26*(1+$C$24)^(AN$2-AA$2)</f>
        <v>-2.4849260656277529E-5</v>
      </c>
      <c r="AO39" s="3">
        <f t="shared" ref="AO39" si="398">AB26*(1+$C$24)^(AO$2-AB$2)</f>
        <v>-2.4849260656277529E-5</v>
      </c>
      <c r="AP39" s="3">
        <f t="shared" ref="AP39" si="399">AC26*(1+$C$24)^(AP$2-AC$2)</f>
        <v>-2.4849260656277529E-5</v>
      </c>
      <c r="AQ39" s="3">
        <f t="shared" ref="AQ39" si="400">AD26*(1+$C$24)^(AQ$2-AD$2)</f>
        <v>-2.4849260656277529E-5</v>
      </c>
      <c r="AR39" s="3">
        <f t="shared" ref="AR39" si="401">AE26*(1+$C$24)^(AR$2-AE$2)</f>
        <v>-2.4849260656277529E-5</v>
      </c>
      <c r="AS39" s="3">
        <f t="shared" ref="AS39" si="402">AF26*(1+$C$24)^(AS$2-AF$2)</f>
        <v>-2.4849260656277529E-5</v>
      </c>
      <c r="AT39" s="3">
        <f t="shared" ref="AT39" si="403">AG26*(1+$C$24)^(AT$2-AG$2)</f>
        <v>-2.4849260656277529E-5</v>
      </c>
      <c r="AU39" s="3">
        <f t="shared" ref="AU39" si="404">AH26*(1+$C$24)^(AU$2-AH$2)</f>
        <v>-2.4849260656277529E-5</v>
      </c>
      <c r="AV39" s="3">
        <f t="shared" ref="AV39" si="405">AI26*(1+$C$24)^(AV$2-AI$2)</f>
        <v>-2.4849260656277529E-5</v>
      </c>
      <c r="AW39" s="3">
        <f t="shared" ref="AW39" si="406">AJ26*(1+$C$24)^(AW$2-AJ$2)</f>
        <v>-2.4849260656277529E-5</v>
      </c>
      <c r="AX39" s="3">
        <f t="shared" ref="AX39" si="407">AK26*(1+$C$24)^(AX$2-AK$2)</f>
        <v>-2.4849260656277529E-5</v>
      </c>
      <c r="AY39" s="3">
        <f t="shared" ref="AY39" si="408">AL26*(1+$C$24)^(AY$2-AL$2)</f>
        <v>-2.4849260656277529E-5</v>
      </c>
      <c r="AZ39" s="3">
        <f t="shared" ref="AZ39" si="409">AM26*(1+$C$24)^(AZ$2-AM$2)</f>
        <v>-2.4849260656277529E-5</v>
      </c>
    </row>
    <row r="40" spans="2:52" x14ac:dyDescent="0.3">
      <c r="B40">
        <f t="shared" si="36"/>
        <v>2025</v>
      </c>
      <c r="C40" t="str">
        <f t="shared" si="37"/>
        <v>CR</v>
      </c>
      <c r="R40" s="3">
        <f>D26*(1+$C$24)^(R$2-D$2)</f>
        <v>397.11078178677519</v>
      </c>
      <c r="S40" s="3">
        <f t="shared" ref="S40:T40" si="410">E26*(1+$C$24)^(S$2-E$2)</f>
        <v>640.96971646382519</v>
      </c>
      <c r="T40" s="3">
        <f t="shared" si="410"/>
        <v>605.39315511243717</v>
      </c>
      <c r="U40" s="3">
        <f t="shared" ref="U40" si="411">G26*(1+$C$24)^(U$2-G$2)</f>
        <v>572.68351764380498</v>
      </c>
      <c r="V40" s="3">
        <f t="shared" ref="V40" si="412">H26*(1+$C$24)^(V$2-H$2)</f>
        <v>542.4496929042831</v>
      </c>
      <c r="W40" s="3">
        <f t="shared" ref="W40" si="413">I26*(1+$C$24)^(W$2-I$2)</f>
        <v>514.35398015065857</v>
      </c>
      <c r="X40" s="3">
        <f t="shared" ref="X40" si="414">J26*(1+$C$24)^(X$2-J$2)</f>
        <v>486.6055763622295</v>
      </c>
      <c r="Y40" s="3">
        <f t="shared" ref="Y40" si="415">K26*(1+$C$24)^(Y$2-K$2)</f>
        <v>458.85717257380037</v>
      </c>
      <c r="Z40" s="3">
        <f t="shared" ref="Z40" si="416">L26*(1+$C$24)^(Z$2-L$2)</f>
        <v>431.10891008275337</v>
      </c>
      <c r="AA40" s="3">
        <f t="shared" ref="AA40" si="417">M26*(1+$C$24)^(AA$2-M$2)</f>
        <v>403.36036499694217</v>
      </c>
      <c r="AB40" s="3">
        <f t="shared" ref="AB40" si="418">N26*(1+$C$24)^(AB$2-N$2)</f>
        <v>375.61210250589511</v>
      </c>
      <c r="AC40" s="3">
        <f t="shared" ref="AC40" si="419">O26*(1+$C$24)^(AC$2-O$2)</f>
        <v>347.86369871746604</v>
      </c>
      <c r="AD40" s="3">
        <f t="shared" ref="AD40" si="420">P26*(1+$C$24)^(AD$2-P$2)</f>
        <v>326.71275229392762</v>
      </c>
      <c r="AE40" s="3">
        <f t="shared" ref="AE40" si="421">Q26*(1+$C$24)^(AE$2-Q$2)</f>
        <v>312.15926323527992</v>
      </c>
      <c r="AF40" s="3">
        <f t="shared" ref="AF40" si="422">R26*(1+$C$24)^(AF$2-R$2)</f>
        <v>297.6059154740143</v>
      </c>
      <c r="AG40" s="3">
        <f t="shared" ref="AG40" si="423">S26*(1+$C$24)^(AG$2-S$2)</f>
        <v>283.05242641536665</v>
      </c>
      <c r="AH40" s="3">
        <f t="shared" ref="AH40" si="424">T26*(1+$C$24)^(AH$2-T$2)</f>
        <v>268.49893735671895</v>
      </c>
      <c r="AI40" s="3">
        <f t="shared" ref="AI40" si="425">U26*(1+$C$24)^(AI$2-U$2)</f>
        <v>253.94544829807123</v>
      </c>
      <c r="AJ40" s="3">
        <f t="shared" ref="AJ40" si="426">V26*(1+$C$24)^(AJ$2-V$2)</f>
        <v>239.39210053680563</v>
      </c>
      <c r="AK40" s="3">
        <f t="shared" ref="AK40" si="427">W26*(1+$C$24)^(AK$2-W$2)</f>
        <v>-2.5470492172684466E-5</v>
      </c>
      <c r="AL40" s="3">
        <f t="shared" ref="AL40" si="428">X26*(1+$C$24)^(AL$2-X$2)</f>
        <v>-2.5470492172684466E-5</v>
      </c>
      <c r="AM40" s="3">
        <f t="shared" ref="AM40" si="429">Y26*(1+$C$24)^(AM$2-Y$2)</f>
        <v>-2.5470492172684466E-5</v>
      </c>
      <c r="AN40" s="3">
        <f t="shared" ref="AN40" si="430">Z26*(1+$C$24)^(AN$2-Z$2)</f>
        <v>-2.5470492172684466E-5</v>
      </c>
      <c r="AO40" s="3">
        <f t="shared" ref="AO40" si="431">AA26*(1+$C$24)^(AO$2-AA$2)</f>
        <v>-2.5470492172684466E-5</v>
      </c>
      <c r="AP40" s="3">
        <f t="shared" ref="AP40" si="432">AB26*(1+$C$24)^(AP$2-AB$2)</f>
        <v>-2.5470492172684466E-5</v>
      </c>
      <c r="AQ40" s="3">
        <f t="shared" ref="AQ40" si="433">AC26*(1+$C$24)^(AQ$2-AC$2)</f>
        <v>-2.5470492172684466E-5</v>
      </c>
      <c r="AR40" s="3">
        <f t="shared" ref="AR40" si="434">AD26*(1+$C$24)^(AR$2-AD$2)</f>
        <v>-2.5470492172684466E-5</v>
      </c>
      <c r="AS40" s="3">
        <f t="shared" ref="AS40" si="435">AE26*(1+$C$24)^(AS$2-AE$2)</f>
        <v>-2.5470492172684466E-5</v>
      </c>
      <c r="AT40" s="3">
        <f t="shared" ref="AT40" si="436">AF26*(1+$C$24)^(AT$2-AF$2)</f>
        <v>-2.5470492172684466E-5</v>
      </c>
      <c r="AU40" s="3">
        <f t="shared" ref="AU40" si="437">AG26*(1+$C$24)^(AU$2-AG$2)</f>
        <v>-2.5470492172684466E-5</v>
      </c>
      <c r="AV40" s="3">
        <f t="shared" ref="AV40" si="438">AH26*(1+$C$24)^(AV$2-AH$2)</f>
        <v>-2.5470492172684466E-5</v>
      </c>
      <c r="AW40" s="3">
        <f t="shared" ref="AW40" si="439">AI26*(1+$C$24)^(AW$2-AI$2)</f>
        <v>-2.5470492172684466E-5</v>
      </c>
      <c r="AX40" s="3">
        <f t="shared" ref="AX40" si="440">AJ26*(1+$C$24)^(AX$2-AJ$2)</f>
        <v>-2.5470492172684466E-5</v>
      </c>
      <c r="AY40" s="3">
        <f t="shared" ref="AY40" si="441">AK26*(1+$C$24)^(AY$2-AK$2)</f>
        <v>-2.5470492172684466E-5</v>
      </c>
      <c r="AZ40" s="3">
        <f t="shared" ref="AZ40" si="442">AL26*(1+$C$24)^(AZ$2-AL$2)</f>
        <v>-2.5470492172684466E-5</v>
      </c>
    </row>
    <row r="41" spans="2:52" x14ac:dyDescent="0.3">
      <c r="B41">
        <f t="shared" si="36"/>
        <v>2026</v>
      </c>
      <c r="C41" t="str">
        <f t="shared" si="37"/>
        <v>CR</v>
      </c>
      <c r="Q41" s="3"/>
      <c r="S41" s="3">
        <f>D26*(1+$C$24)^(S$2-D$2)</f>
        <v>407.03855133144464</v>
      </c>
      <c r="T41" s="3">
        <f>E26*(1+$C$24)^(T$2-E$2)</f>
        <v>656.9939593754209</v>
      </c>
      <c r="U41" s="3">
        <f t="shared" ref="U41:AG41" si="443">F26*(1+$C$24)^(U$2-F$2)</f>
        <v>620.52798399024823</v>
      </c>
      <c r="V41" s="3">
        <f t="shared" si="443"/>
        <v>587.0006055849002</v>
      </c>
      <c r="W41" s="3">
        <f t="shared" si="443"/>
        <v>556.01093522689018</v>
      </c>
      <c r="X41" s="3">
        <f t="shared" si="443"/>
        <v>527.21282965442504</v>
      </c>
      <c r="Y41" s="3">
        <f t="shared" si="443"/>
        <v>498.77071577128532</v>
      </c>
      <c r="Z41" s="3">
        <f t="shared" si="443"/>
        <v>470.32860188814544</v>
      </c>
      <c r="AA41" s="3">
        <f t="shared" si="443"/>
        <v>441.88663283482225</v>
      </c>
      <c r="AB41" s="3">
        <f t="shared" si="443"/>
        <v>413.44437412186579</v>
      </c>
      <c r="AC41" s="3">
        <f t="shared" si="443"/>
        <v>385.00240506854254</v>
      </c>
      <c r="AD41" s="3">
        <f t="shared" si="443"/>
        <v>356.56029118540272</v>
      </c>
      <c r="AE41" s="3">
        <f t="shared" si="443"/>
        <v>334.88057110127585</v>
      </c>
      <c r="AF41" s="3">
        <f t="shared" si="443"/>
        <v>319.96324481616193</v>
      </c>
      <c r="AG41" s="3">
        <f t="shared" si="443"/>
        <v>305.04606336086471</v>
      </c>
      <c r="AH41" s="3">
        <f t="shared" ref="AH41" si="444">S26*(1+$C$24)^(AH$2-S$2)</f>
        <v>290.12873707575085</v>
      </c>
      <c r="AI41" s="3">
        <f t="shared" ref="AI41" si="445">T26*(1+$C$24)^(AI$2-T$2)</f>
        <v>275.21141079063693</v>
      </c>
      <c r="AJ41" s="3">
        <f t="shared" ref="AJ41" si="446">U26*(1+$C$24)^(AJ$2-U$2)</f>
        <v>260.29408450552307</v>
      </c>
      <c r="AK41" s="3">
        <f t="shared" ref="AK41" si="447">V26*(1+$C$24)^(AK$2-V$2)</f>
        <v>245.37690305022579</v>
      </c>
      <c r="AL41" s="3">
        <f t="shared" ref="AL41" si="448">W26*(1+$C$24)^(AL$2-W$2)</f>
        <v>-2.610725447700158E-5</v>
      </c>
      <c r="AM41" s="3">
        <f t="shared" ref="AM41" si="449">X26*(1+$C$24)^(AM$2-X$2)</f>
        <v>-2.610725447700158E-5</v>
      </c>
      <c r="AN41" s="3">
        <f t="shared" ref="AN41" si="450">Y26*(1+$C$24)^(AN$2-Y$2)</f>
        <v>-2.610725447700158E-5</v>
      </c>
      <c r="AO41" s="3">
        <f t="shared" ref="AO41" si="451">Z26*(1+$C$24)^(AO$2-Z$2)</f>
        <v>-2.610725447700158E-5</v>
      </c>
      <c r="AP41" s="3">
        <f t="shared" ref="AP41" si="452">AA26*(1+$C$24)^(AP$2-AA$2)</f>
        <v>-2.610725447700158E-5</v>
      </c>
      <c r="AQ41" s="3">
        <f t="shared" ref="AQ41" si="453">AB26*(1+$C$24)^(AQ$2-AB$2)</f>
        <v>-2.610725447700158E-5</v>
      </c>
      <c r="AR41" s="3">
        <f t="shared" ref="AR41" si="454">AC26*(1+$C$24)^(AR$2-AC$2)</f>
        <v>-2.610725447700158E-5</v>
      </c>
      <c r="AS41" s="3">
        <f t="shared" ref="AS41" si="455">AD26*(1+$C$24)^(AS$2-AD$2)</f>
        <v>-2.610725447700158E-5</v>
      </c>
      <c r="AT41" s="3">
        <f t="shared" ref="AT41" si="456">AE26*(1+$C$24)^(AT$2-AE$2)</f>
        <v>-2.610725447700158E-5</v>
      </c>
      <c r="AU41" s="3">
        <f t="shared" ref="AU41" si="457">AF26*(1+$C$24)^(AU$2-AF$2)</f>
        <v>-2.610725447700158E-5</v>
      </c>
      <c r="AV41" s="3">
        <f t="shared" ref="AV41" si="458">AG26*(1+$C$24)^(AV$2-AG$2)</f>
        <v>-2.610725447700158E-5</v>
      </c>
      <c r="AW41" s="3">
        <f t="shared" ref="AW41" si="459">AH26*(1+$C$24)^(AW$2-AH$2)</f>
        <v>-2.610725447700158E-5</v>
      </c>
      <c r="AX41" s="3">
        <f t="shared" ref="AX41" si="460">AI26*(1+$C$24)^(AX$2-AI$2)</f>
        <v>-2.610725447700158E-5</v>
      </c>
      <c r="AY41" s="3">
        <f t="shared" ref="AY41" si="461">AJ26*(1+$C$24)^(AY$2-AJ$2)</f>
        <v>-2.610725447700158E-5</v>
      </c>
      <c r="AZ41" s="3">
        <f t="shared" ref="AZ41" si="462">AK26*(1+$C$24)^(AZ$2-AK$2)</f>
        <v>-2.610725447700158E-5</v>
      </c>
    </row>
    <row r="42" spans="2:52" x14ac:dyDescent="0.3">
      <c r="B42">
        <f t="shared" si="36"/>
        <v>2027</v>
      </c>
      <c r="C42" t="str">
        <f t="shared" si="37"/>
        <v>CR</v>
      </c>
      <c r="T42" s="3">
        <f>D26*(1+$C$24)^(T$2-D$2)</f>
        <v>417.21451511473072</v>
      </c>
      <c r="U42" s="3">
        <f t="shared" ref="U42:AG42" si="463">E26*(1+$C$24)^(U$2-E$2)</f>
        <v>673.41880835980646</v>
      </c>
      <c r="V42" s="3">
        <f t="shared" si="463"/>
        <v>636.04118359000438</v>
      </c>
      <c r="W42" s="3">
        <f t="shared" si="463"/>
        <v>601.67562072452267</v>
      </c>
      <c r="X42" s="3">
        <f t="shared" si="463"/>
        <v>569.91120860756246</v>
      </c>
      <c r="Y42" s="3">
        <f t="shared" si="463"/>
        <v>540.39315039578571</v>
      </c>
      <c r="Z42" s="3">
        <f t="shared" si="463"/>
        <v>511.23998366556742</v>
      </c>
      <c r="AA42" s="3">
        <f t="shared" si="463"/>
        <v>482.08681693534902</v>
      </c>
      <c r="AB42" s="3">
        <f t="shared" si="463"/>
        <v>452.93379865569278</v>
      </c>
      <c r="AC42" s="3">
        <f t="shared" si="463"/>
        <v>423.78048347491239</v>
      </c>
      <c r="AD42" s="3">
        <f t="shared" si="463"/>
        <v>394.62746519525609</v>
      </c>
      <c r="AE42" s="3">
        <f t="shared" si="463"/>
        <v>365.47429846503775</v>
      </c>
      <c r="AF42" s="3">
        <f t="shared" si="463"/>
        <v>343.25258537880774</v>
      </c>
      <c r="AG42" s="3">
        <f t="shared" si="463"/>
        <v>327.96232593656595</v>
      </c>
      <c r="AH42" s="3">
        <f t="shared" ref="AH42" si="464">R26*(1+$C$24)^(AH$2-R$2)</f>
        <v>312.67221494488632</v>
      </c>
      <c r="AI42" s="3">
        <f t="shared" ref="AI42" si="465">S26*(1+$C$24)^(AI$2-S$2)</f>
        <v>297.38195550264459</v>
      </c>
      <c r="AJ42" s="3">
        <f t="shared" ref="AJ42" si="466">T26*(1+$C$24)^(AJ$2-T$2)</f>
        <v>282.09169606040285</v>
      </c>
      <c r="AK42" s="3">
        <f t="shared" ref="AK42" si="467">U26*(1+$C$24)^(AK$2-U$2)</f>
        <v>266.80143661816112</v>
      </c>
      <c r="AL42" s="3">
        <f t="shared" ref="AL42" si="468">V26*(1+$C$24)^(AL$2-V$2)</f>
        <v>251.51132562648144</v>
      </c>
      <c r="AM42" s="3">
        <f t="shared" ref="AM42" si="469">W26*(1+$C$24)^(AM$2-W$2)</f>
        <v>-2.6759935838926618E-5</v>
      </c>
      <c r="AN42" s="3">
        <f t="shared" ref="AN42" si="470">X26*(1+$C$24)^(AN$2-X$2)</f>
        <v>-2.6759935838926618E-5</v>
      </c>
      <c r="AO42" s="3">
        <f t="shared" ref="AO42" si="471">Y26*(1+$C$24)^(AO$2-Y$2)</f>
        <v>-2.6759935838926618E-5</v>
      </c>
      <c r="AP42" s="3">
        <f t="shared" ref="AP42" si="472">Z26*(1+$C$24)^(AP$2-Z$2)</f>
        <v>-2.6759935838926618E-5</v>
      </c>
      <c r="AQ42" s="3">
        <f t="shared" ref="AQ42" si="473">AA26*(1+$C$24)^(AQ$2-AA$2)</f>
        <v>-2.6759935838926618E-5</v>
      </c>
      <c r="AR42" s="3">
        <f t="shared" ref="AR42" si="474">AB26*(1+$C$24)^(AR$2-AB$2)</f>
        <v>-2.6759935838926618E-5</v>
      </c>
      <c r="AS42" s="3">
        <f t="shared" ref="AS42" si="475">AC26*(1+$C$24)^(AS$2-AC$2)</f>
        <v>-2.6759935838926618E-5</v>
      </c>
      <c r="AT42" s="3">
        <f t="shared" ref="AT42" si="476">AD26*(1+$C$24)^(AT$2-AD$2)</f>
        <v>-2.6759935838926618E-5</v>
      </c>
      <c r="AU42" s="3">
        <f t="shared" ref="AU42" si="477">AE26*(1+$C$24)^(AU$2-AE$2)</f>
        <v>-2.6759935838926618E-5</v>
      </c>
      <c r="AV42" s="3">
        <f t="shared" ref="AV42" si="478">AF26*(1+$C$24)^(AV$2-AF$2)</f>
        <v>-2.6759935838926618E-5</v>
      </c>
      <c r="AW42" s="3">
        <f t="shared" ref="AW42" si="479">AG26*(1+$C$24)^(AW$2-AG$2)</f>
        <v>-2.6759935838926618E-5</v>
      </c>
      <c r="AX42" s="3">
        <f t="shared" ref="AX42" si="480">AH26*(1+$C$24)^(AX$2-AH$2)</f>
        <v>-2.6759935838926618E-5</v>
      </c>
      <c r="AY42" s="3">
        <f t="shared" ref="AY42" si="481">AI26*(1+$C$24)^(AY$2-AI$2)</f>
        <v>-2.6759935838926618E-5</v>
      </c>
      <c r="AZ42" s="3">
        <f t="shared" ref="AZ42" si="482">AJ26*(1+$C$24)^(AZ$2-AJ$2)</f>
        <v>-2.6759935838926618E-5</v>
      </c>
    </row>
    <row r="43" spans="2:52" x14ac:dyDescent="0.3">
      <c r="B43">
        <f t="shared" si="36"/>
        <v>2028</v>
      </c>
      <c r="C43" t="str">
        <f t="shared" si="37"/>
        <v>CR</v>
      </c>
      <c r="U43" s="3">
        <f>D26*(1+$C$24)^(U$2-D$2)</f>
        <v>427.64487799259894</v>
      </c>
      <c r="V43" s="3">
        <f t="shared" ref="V43:AA43" si="483">E26*(1+$C$24)^(V$2-E$2)</f>
        <v>690.25427856880151</v>
      </c>
      <c r="W43" s="3">
        <f t="shared" si="483"/>
        <v>651.94221317975439</v>
      </c>
      <c r="X43" s="3">
        <f t="shared" si="483"/>
        <v>616.71751124263562</v>
      </c>
      <c r="Y43" s="3">
        <f t="shared" si="483"/>
        <v>584.15898882275144</v>
      </c>
      <c r="Z43" s="3">
        <f t="shared" si="483"/>
        <v>553.90297915568021</v>
      </c>
      <c r="AA43" s="3">
        <f t="shared" si="483"/>
        <v>524.02098325720647</v>
      </c>
      <c r="AB43" s="3">
        <f t="shared" ref="AB43" si="484">K26*(1+$C$24)^(AB$2-K$2)</f>
        <v>494.13898735873266</v>
      </c>
      <c r="AC43" s="3">
        <f t="shared" ref="AC43" si="485">L26*(1+$C$24)^(AC$2-L$2)</f>
        <v>464.25714362208504</v>
      </c>
      <c r="AD43" s="3">
        <f t="shared" ref="AD43" si="486">M26*(1+$C$24)^(AD$2-M$2)</f>
        <v>434.37499556178517</v>
      </c>
      <c r="AE43" s="3">
        <f t="shared" ref="AE43" si="487">N26*(1+$C$24)^(AE$2-N$2)</f>
        <v>404.49315182513743</v>
      </c>
      <c r="AF43" s="3">
        <f t="shared" ref="AF43" si="488">O26*(1+$C$24)^(AF$2-O$2)</f>
        <v>374.61115592666363</v>
      </c>
      <c r="AG43" s="3">
        <f t="shared" ref="AG43" si="489">P26*(1+$C$24)^(AG$2-P$2)</f>
        <v>351.83390001327786</v>
      </c>
      <c r="AH43" s="3">
        <f t="shared" ref="AH43" si="490">Q26*(1+$C$24)^(AH$2-Q$2)</f>
        <v>336.16138408498006</v>
      </c>
      <c r="AI43" s="3">
        <f t="shared" ref="AI43" si="491">R26*(1+$C$24)^(AI$2-R$2)</f>
        <v>320.48902031850844</v>
      </c>
      <c r="AJ43" s="3">
        <f t="shared" ref="AJ43" si="492">S26*(1+$C$24)^(AJ$2-S$2)</f>
        <v>304.81650439021064</v>
      </c>
      <c r="AK43" s="3">
        <f t="shared" ref="AK43" si="493">T26*(1+$C$24)^(AK$2-T$2)</f>
        <v>289.1439884619129</v>
      </c>
      <c r="AL43" s="3">
        <f t="shared" ref="AL43" si="494">U26*(1+$C$24)^(AL$2-U$2)</f>
        <v>273.4714725336151</v>
      </c>
      <c r="AM43" s="3">
        <f t="shared" ref="AM43" si="495">V26*(1+$C$24)^(AM$2-V$2)</f>
        <v>257.79910876714342</v>
      </c>
      <c r="AN43" s="3">
        <f t="shared" ref="AN43" si="496">W26*(1+$C$24)^(AN$2-W$2)</f>
        <v>-2.7428934234899781E-5</v>
      </c>
      <c r="AO43" s="3">
        <f t="shared" ref="AO43" si="497">X26*(1+$C$24)^(AO$2-X$2)</f>
        <v>-2.7428934234899781E-5</v>
      </c>
      <c r="AP43" s="3">
        <f t="shared" ref="AP43" si="498">Y26*(1+$C$24)^(AP$2-Y$2)</f>
        <v>-2.7428934234899781E-5</v>
      </c>
      <c r="AQ43" s="3">
        <f t="shared" ref="AQ43" si="499">Z26*(1+$C$24)^(AQ$2-Z$2)</f>
        <v>-2.7428934234899781E-5</v>
      </c>
      <c r="AR43" s="3">
        <f t="shared" ref="AR43" si="500">AA26*(1+$C$24)^(AR$2-AA$2)</f>
        <v>-2.7428934234899781E-5</v>
      </c>
      <c r="AS43" s="3">
        <f t="shared" ref="AS43" si="501">AB26*(1+$C$24)^(AS$2-AB$2)</f>
        <v>-2.7428934234899781E-5</v>
      </c>
      <c r="AT43" s="3">
        <f t="shared" ref="AT43" si="502">AC26*(1+$C$24)^(AT$2-AC$2)</f>
        <v>-2.7428934234899781E-5</v>
      </c>
      <c r="AU43" s="3">
        <f t="shared" ref="AU43" si="503">AD26*(1+$C$24)^(AU$2-AD$2)</f>
        <v>-2.7428934234899781E-5</v>
      </c>
      <c r="AV43" s="3">
        <f t="shared" ref="AV43" si="504">AE26*(1+$C$24)^(AV$2-AE$2)</f>
        <v>-2.7428934234899781E-5</v>
      </c>
      <c r="AW43" s="3">
        <f t="shared" ref="AW43" si="505">AF26*(1+$C$24)^(AW$2-AF$2)</f>
        <v>-2.7428934234899781E-5</v>
      </c>
      <c r="AX43" s="3">
        <f t="shared" ref="AX43" si="506">AG26*(1+$C$24)^(AX$2-AG$2)</f>
        <v>-2.7428934234899781E-5</v>
      </c>
      <c r="AY43" s="3">
        <f t="shared" ref="AY43" si="507">AH26*(1+$C$24)^(AY$2-AH$2)</f>
        <v>-2.7428934234899781E-5</v>
      </c>
      <c r="AZ43" s="3">
        <f t="shared" ref="AZ43" si="508">AI26*(1+$C$24)^(AZ$2-AI$2)</f>
        <v>-2.7428934234899781E-5</v>
      </c>
    </row>
    <row r="44" spans="2:52" x14ac:dyDescent="0.3">
      <c r="B44">
        <f t="shared" si="36"/>
        <v>2029</v>
      </c>
      <c r="C44" t="str">
        <f t="shared" si="37"/>
        <v>CR</v>
      </c>
      <c r="V44" s="3">
        <f>D26*(1+$C$24)^(V$2-D$2)</f>
        <v>438.33599994241393</v>
      </c>
      <c r="W44" s="3">
        <f t="shared" ref="W44:AA44" si="509">E26*(1+$C$24)^(W$2-E$2)</f>
        <v>707.51063553302151</v>
      </c>
      <c r="X44" s="3">
        <f t="shared" si="509"/>
        <v>668.24076850924826</v>
      </c>
      <c r="Y44" s="3">
        <f t="shared" si="509"/>
        <v>632.13544902370154</v>
      </c>
      <c r="Z44" s="3">
        <f t="shared" si="509"/>
        <v>598.76296354332021</v>
      </c>
      <c r="AA44" s="3">
        <f t="shared" si="509"/>
        <v>567.75055363457227</v>
      </c>
      <c r="AB44" s="3">
        <f t="shared" ref="AB44" si="510">J26*(1+$C$24)^(AB$2-J$2)</f>
        <v>537.12150783863672</v>
      </c>
      <c r="AC44" s="3">
        <f t="shared" ref="AC44" si="511">K26*(1+$C$24)^(AC$2-K$2)</f>
        <v>506.49246204270105</v>
      </c>
      <c r="AD44" s="3">
        <f t="shared" ref="AD44" si="512">L26*(1+$C$24)^(AD$2-L$2)</f>
        <v>475.86357221263717</v>
      </c>
      <c r="AE44" s="3">
        <f t="shared" ref="AE44" si="513">M26*(1+$C$24)^(AE$2-M$2)</f>
        <v>445.23437045082977</v>
      </c>
      <c r="AF44" s="3">
        <f t="shared" ref="AF44" si="514">N26*(1+$C$24)^(AF$2-N$2)</f>
        <v>414.60548062076589</v>
      </c>
      <c r="AG44" s="3">
        <f t="shared" ref="AG44" si="515">O26*(1+$C$24)^(AG$2-O$2)</f>
        <v>383.97643482483028</v>
      </c>
      <c r="AH44" s="3">
        <f t="shared" ref="AH44" si="516">P26*(1+$C$24)^(AH$2-P$2)</f>
        <v>360.6297475136098</v>
      </c>
      <c r="AI44" s="3">
        <f t="shared" ref="AI44" si="517">Q26*(1+$C$24)^(AI$2-Q$2)</f>
        <v>344.56541868710457</v>
      </c>
      <c r="AJ44" s="3">
        <f t="shared" ref="AJ44" si="518">R26*(1+$C$24)^(AJ$2-R$2)</f>
        <v>328.50124582647112</v>
      </c>
      <c r="AK44" s="3">
        <f t="shared" ref="AK44" si="519">S26*(1+$C$24)^(AK$2-S$2)</f>
        <v>312.43691699996594</v>
      </c>
      <c r="AL44" s="3">
        <f t="shared" ref="AL44" si="520">T26*(1+$C$24)^(AL$2-T$2)</f>
        <v>296.37258817346071</v>
      </c>
      <c r="AM44" s="3">
        <f t="shared" ref="AM44" si="521">U26*(1+$C$24)^(AM$2-U$2)</f>
        <v>280.30825934695548</v>
      </c>
      <c r="AN44" s="3">
        <f t="shared" ref="AN44" si="522">V26*(1+$C$24)^(AN$2-V$2)</f>
        <v>264.24408648632203</v>
      </c>
      <c r="AO44" s="3">
        <f t="shared" ref="AO44" si="523">W26*(1+$C$24)^(AO$2-W$2)</f>
        <v>-2.8114657590772276E-5</v>
      </c>
      <c r="AP44" s="3">
        <f t="shared" ref="AP44" si="524">X26*(1+$C$24)^(AP$2-X$2)</f>
        <v>-2.8114657590772276E-5</v>
      </c>
      <c r="AQ44" s="3">
        <f t="shared" ref="AQ44" si="525">Y26*(1+$C$24)^(AQ$2-Y$2)</f>
        <v>-2.8114657590772276E-5</v>
      </c>
      <c r="AR44" s="3">
        <f t="shared" ref="AR44" si="526">Z26*(1+$C$24)^(AR$2-Z$2)</f>
        <v>-2.8114657590772276E-5</v>
      </c>
      <c r="AS44" s="3">
        <f t="shared" ref="AS44" si="527">AA26*(1+$C$24)^(AS$2-AA$2)</f>
        <v>-2.8114657590772276E-5</v>
      </c>
      <c r="AT44" s="3">
        <f t="shared" ref="AT44" si="528">AB26*(1+$C$24)^(AT$2-AB$2)</f>
        <v>-2.8114657590772276E-5</v>
      </c>
      <c r="AU44" s="3">
        <f t="shared" ref="AU44" si="529">AC26*(1+$C$24)^(AU$2-AC$2)</f>
        <v>-2.8114657590772276E-5</v>
      </c>
      <c r="AV44" s="3">
        <f t="shared" ref="AV44" si="530">AD26*(1+$C$24)^(AV$2-AD$2)</f>
        <v>-2.8114657590772276E-5</v>
      </c>
      <c r="AW44" s="3">
        <f t="shared" ref="AW44" si="531">AE26*(1+$C$24)^(AW$2-AE$2)</f>
        <v>-2.8114657590772276E-5</v>
      </c>
      <c r="AX44" s="3">
        <f t="shared" ref="AX44" si="532">AF26*(1+$C$24)^(AX$2-AF$2)</f>
        <v>-2.8114657590772276E-5</v>
      </c>
      <c r="AY44" s="3">
        <f t="shared" ref="AY44" si="533">AG26*(1+$C$24)^(AY$2-AG$2)</f>
        <v>-2.8114657590772276E-5</v>
      </c>
      <c r="AZ44" s="3">
        <f t="shared" ref="AZ44" si="534">AH26*(1+$C$24)^(AZ$2-AH$2)</f>
        <v>-2.8114657590772276E-5</v>
      </c>
    </row>
    <row r="45" spans="2:52" x14ac:dyDescent="0.3">
      <c r="B45">
        <f t="shared" si="36"/>
        <v>2030</v>
      </c>
      <c r="C45" t="str">
        <f t="shared" si="37"/>
        <v>CR</v>
      </c>
      <c r="W45" s="3">
        <f>D26*(1+$C$24)^(W$2-D$2)</f>
        <v>449.2943999409743</v>
      </c>
      <c r="X45" s="3">
        <f t="shared" ref="X45:AA45" si="535">E26*(1+$C$24)^(X$2-E$2)</f>
        <v>725.19840142134706</v>
      </c>
      <c r="Y45" s="3">
        <f t="shared" si="535"/>
        <v>684.94678772197949</v>
      </c>
      <c r="Z45" s="3">
        <f t="shared" si="535"/>
        <v>647.93883524929413</v>
      </c>
      <c r="AA45" s="3">
        <f t="shared" si="535"/>
        <v>613.73203763190327</v>
      </c>
      <c r="AB45" s="3">
        <f t="shared" ref="AB45" si="536">I26*(1+$C$24)^(AB$2-I$2)</f>
        <v>581.94431747543661</v>
      </c>
      <c r="AC45" s="3">
        <f t="shared" ref="AC45" si="537">J26*(1+$C$24)^(AC$2-J$2)</f>
        <v>550.54954553460266</v>
      </c>
      <c r="AD45" s="3">
        <f t="shared" ref="AD45" si="538">K26*(1+$C$24)^(AD$2-K$2)</f>
        <v>519.1547735937686</v>
      </c>
      <c r="AE45" s="3">
        <f t="shared" ref="AE45" si="539">L26*(1+$C$24)^(AE$2-L$2)</f>
        <v>487.76016151795312</v>
      </c>
      <c r="AF45" s="3">
        <f t="shared" ref="AF45" si="540">M26*(1+$C$24)^(AF$2-M$2)</f>
        <v>456.36522971210053</v>
      </c>
      <c r="AG45" s="3">
        <f t="shared" ref="AG45" si="541">N26*(1+$C$24)^(AG$2-N$2)</f>
        <v>424.970617636285</v>
      </c>
      <c r="AH45" s="3">
        <f t="shared" ref="AH45" si="542">O26*(1+$C$24)^(AH$2-O$2)</f>
        <v>393.57584569545099</v>
      </c>
      <c r="AI45" s="3">
        <f t="shared" ref="AI45" si="543">P26*(1+$C$24)^(AI$2-P$2)</f>
        <v>369.64549120145006</v>
      </c>
      <c r="AJ45" s="3">
        <f t="shared" ref="AJ45" si="544">Q26*(1+$C$24)^(AJ$2-Q$2)</f>
        <v>353.17955415428219</v>
      </c>
      <c r="AK45" s="3">
        <f t="shared" ref="AK45" si="545">R26*(1+$C$24)^(AK$2-R$2)</f>
        <v>336.71377697213291</v>
      </c>
      <c r="AL45" s="3">
        <f t="shared" ref="AL45" si="546">S26*(1+$C$24)^(AL$2-S$2)</f>
        <v>320.24783992496509</v>
      </c>
      <c r="AM45" s="3">
        <f t="shared" ref="AM45" si="547">T26*(1+$C$24)^(AM$2-T$2)</f>
        <v>303.78190287779722</v>
      </c>
      <c r="AN45" s="3">
        <f t="shared" ref="AN45" si="548">U26*(1+$C$24)^(AN$2-U$2)</f>
        <v>287.31596583062935</v>
      </c>
      <c r="AO45" s="3">
        <f t="shared" ref="AO45" si="549">V26*(1+$C$24)^(AO$2-V$2)</f>
        <v>270.85018864848007</v>
      </c>
      <c r="AP45" s="3">
        <f t="shared" ref="AP45" si="550">W26*(1+$C$24)^(AP$2-W$2)</f>
        <v>-2.8817524030541581E-5</v>
      </c>
      <c r="AQ45" s="3">
        <f t="shared" ref="AQ45" si="551">X26*(1+$C$24)^(AQ$2-X$2)</f>
        <v>-2.8817524030541581E-5</v>
      </c>
      <c r="AR45" s="3">
        <f t="shared" ref="AR45" si="552">Y26*(1+$C$24)^(AR$2-Y$2)</f>
        <v>-2.8817524030541581E-5</v>
      </c>
      <c r="AS45" s="3">
        <f t="shared" ref="AS45" si="553">Z26*(1+$C$24)^(AS$2-Z$2)</f>
        <v>-2.8817524030541581E-5</v>
      </c>
      <c r="AT45" s="3">
        <f t="shared" ref="AT45" si="554">AA26*(1+$C$24)^(AT$2-AA$2)</f>
        <v>-2.8817524030541581E-5</v>
      </c>
      <c r="AU45" s="3">
        <f t="shared" ref="AU45" si="555">AB26*(1+$C$24)^(AU$2-AB$2)</f>
        <v>-2.8817524030541581E-5</v>
      </c>
      <c r="AV45" s="3">
        <f t="shared" ref="AV45" si="556">AC26*(1+$C$24)^(AV$2-AC$2)</f>
        <v>-2.8817524030541581E-5</v>
      </c>
      <c r="AW45" s="3">
        <f t="shared" ref="AW45" si="557">AD26*(1+$C$24)^(AW$2-AD$2)</f>
        <v>-2.8817524030541581E-5</v>
      </c>
      <c r="AX45" s="3">
        <f t="shared" ref="AX45" si="558">AE26*(1+$C$24)^(AX$2-AE$2)</f>
        <v>-2.8817524030541581E-5</v>
      </c>
      <c r="AY45" s="3">
        <f t="shared" ref="AY45" si="559">AF26*(1+$C$24)^(AY$2-AF$2)</f>
        <v>-2.8817524030541581E-5</v>
      </c>
      <c r="AZ45" s="3">
        <f t="shared" ref="AZ45" si="560">AG26*(1+$C$24)^(AZ$2-AG$2)</f>
        <v>-2.8817524030541581E-5</v>
      </c>
    </row>
    <row r="46" spans="2:52" x14ac:dyDescent="0.3">
      <c r="B46">
        <f t="shared" si="36"/>
        <v>2031</v>
      </c>
      <c r="C46" t="str">
        <f t="shared" si="37"/>
        <v>CR</v>
      </c>
      <c r="X46" s="3">
        <f>D26*(1+$C$24)^(X$2-D$2)</f>
        <v>460.52675993949856</v>
      </c>
      <c r="Y46" s="3">
        <f t="shared" ref="Y46:AA46" si="561">E26*(1+$C$24)^(Y$2-E$2)</f>
        <v>743.32836145688066</v>
      </c>
      <c r="Z46" s="3">
        <f t="shared" si="561"/>
        <v>702.07045741502884</v>
      </c>
      <c r="AA46" s="3">
        <f t="shared" si="561"/>
        <v>664.13730613052633</v>
      </c>
      <c r="AB46" s="3">
        <f t="shared" ref="AB46" si="562">H26*(1+$C$24)^(AB$2-H$2)</f>
        <v>629.07533857270073</v>
      </c>
      <c r="AC46" s="3">
        <f t="shared" ref="AC46" si="563">I26*(1+$C$24)^(AC$2-I$2)</f>
        <v>596.49292541232239</v>
      </c>
      <c r="AD46" s="3">
        <f t="shared" ref="AD46" si="564">J26*(1+$C$24)^(AD$2-J$2)</f>
        <v>564.31328417296766</v>
      </c>
      <c r="AE46" s="3">
        <f t="shared" ref="AE46" si="565">K26*(1+$C$24)^(AE$2-K$2)</f>
        <v>532.13364293361269</v>
      </c>
      <c r="AF46" s="3">
        <f t="shared" ref="AF46" si="566">L26*(1+$C$24)^(AF$2-L$2)</f>
        <v>499.95416555590191</v>
      </c>
      <c r="AG46" s="3">
        <f t="shared" ref="AG46" si="567">M26*(1+$C$24)^(AG$2-M$2)</f>
        <v>467.77436045490299</v>
      </c>
      <c r="AH46" s="3">
        <f t="shared" ref="AH46" si="568">N26*(1+$C$24)^(AH$2-N$2)</f>
        <v>435.59488307719209</v>
      </c>
      <c r="AI46" s="3">
        <f t="shared" ref="AI46" si="569">O26*(1+$C$24)^(AI$2-O$2)</f>
        <v>403.41524183783724</v>
      </c>
      <c r="AJ46" s="3">
        <f t="shared" ref="AJ46" si="570">P26*(1+$C$24)^(AJ$2-P$2)</f>
        <v>378.8866284814863</v>
      </c>
      <c r="AK46" s="3">
        <f t="shared" ref="AK46" si="571">Q26*(1+$C$24)^(AK$2-Q$2)</f>
        <v>362.0090430081392</v>
      </c>
      <c r="AL46" s="3">
        <f t="shared" ref="AL46" si="572">R26*(1+$C$24)^(AL$2-R$2)</f>
        <v>345.13162139643617</v>
      </c>
      <c r="AM46" s="3">
        <f t="shared" ref="AM46" si="573">S26*(1+$C$24)^(AM$2-S$2)</f>
        <v>328.25403592308919</v>
      </c>
      <c r="AN46" s="3">
        <f t="shared" ref="AN46" si="574">T26*(1+$C$24)^(AN$2-T$2)</f>
        <v>311.37645044974215</v>
      </c>
      <c r="AO46" s="3">
        <f t="shared" ref="AO46" si="575">U26*(1+$C$24)^(AO$2-U$2)</f>
        <v>294.49886497639505</v>
      </c>
      <c r="AP46" s="3">
        <f t="shared" ref="AP46" si="576">V26*(1+$C$24)^(AP$2-V$2)</f>
        <v>277.62144336469203</v>
      </c>
      <c r="AQ46" s="3">
        <f t="shared" ref="AQ46" si="577">W26*(1+$C$24)^(AQ$2-W$2)</f>
        <v>-2.9537962131305116E-5</v>
      </c>
      <c r="AR46" s="3">
        <f t="shared" ref="AR46" si="578">X26*(1+$C$24)^(AR$2-X$2)</f>
        <v>-2.9537962131305116E-5</v>
      </c>
      <c r="AS46" s="3">
        <f t="shared" ref="AS46" si="579">Y26*(1+$C$24)^(AS$2-Y$2)</f>
        <v>-2.9537962131305116E-5</v>
      </c>
      <c r="AT46" s="3">
        <f t="shared" ref="AT46" si="580">Z26*(1+$C$24)^(AT$2-Z$2)</f>
        <v>-2.9537962131305116E-5</v>
      </c>
      <c r="AU46" s="3">
        <f t="shared" ref="AU46" si="581">AA26*(1+$C$24)^(AU$2-AA$2)</f>
        <v>-2.9537962131305116E-5</v>
      </c>
      <c r="AV46" s="3">
        <f t="shared" ref="AV46" si="582">AB26*(1+$C$24)^(AV$2-AB$2)</f>
        <v>-2.9537962131305116E-5</v>
      </c>
      <c r="AW46" s="3">
        <f t="shared" ref="AW46" si="583">AC26*(1+$C$24)^(AW$2-AC$2)</f>
        <v>-2.9537962131305116E-5</v>
      </c>
      <c r="AX46" s="3">
        <f t="shared" ref="AX46" si="584">AD26*(1+$C$24)^(AX$2-AD$2)</f>
        <v>-2.9537962131305116E-5</v>
      </c>
      <c r="AY46" s="3">
        <f t="shared" ref="AY46" si="585">AE26*(1+$C$24)^(AY$2-AE$2)</f>
        <v>-2.9537962131305116E-5</v>
      </c>
      <c r="AZ46" s="3">
        <f t="shared" ref="AZ46" si="586">AF26*(1+$C$24)^(AZ$2-AF$2)</f>
        <v>-2.9537962131305116E-5</v>
      </c>
    </row>
    <row r="47" spans="2:52" x14ac:dyDescent="0.3">
      <c r="B47">
        <f t="shared" si="36"/>
        <v>2032</v>
      </c>
      <c r="C47" t="str">
        <f t="shared" si="37"/>
        <v>CR</v>
      </c>
      <c r="Y47" s="3">
        <f>D26*(1+$C$24)^(Y$2-D$2)</f>
        <v>472.03992893798596</v>
      </c>
      <c r="Z47" s="3">
        <f t="shared" ref="Z47:AA47" si="587">E26*(1+$C$24)^(Z$2-E$2)</f>
        <v>761.91157049330263</v>
      </c>
      <c r="AA47" s="3">
        <f t="shared" si="587"/>
        <v>719.62221885040447</v>
      </c>
      <c r="AB47" s="3">
        <f t="shared" ref="AB47" si="588">G26*(1+$C$24)^(AB$2-G$2)</f>
        <v>680.74073878378942</v>
      </c>
      <c r="AC47" s="3">
        <f t="shared" ref="AC47" si="589">H26*(1+$C$24)^(AC$2-H$2)</f>
        <v>644.80222203701817</v>
      </c>
      <c r="AD47" s="3">
        <f t="shared" ref="AD47" si="590">I26*(1+$C$24)^(AD$2-I$2)</f>
        <v>611.40524854763044</v>
      </c>
      <c r="AE47" s="3">
        <f t="shared" ref="AE47" si="591">J26*(1+$C$24)^(AE$2-J$2)</f>
        <v>578.42111627729173</v>
      </c>
      <c r="AF47" s="3">
        <f t="shared" ref="AF47" si="592">K26*(1+$C$24)^(AF$2-K$2)</f>
        <v>545.43698400695291</v>
      </c>
      <c r="AG47" s="3">
        <f t="shared" ref="AG47" si="593">L26*(1+$C$24)^(AG$2-L$2)</f>
        <v>512.45301969479942</v>
      </c>
      <c r="AH47" s="3">
        <f t="shared" ref="AH47" si="594">M26*(1+$C$24)^(AH$2-M$2)</f>
        <v>479.4687194662755</v>
      </c>
      <c r="AI47" s="3">
        <f t="shared" ref="AI47" si="595">N26*(1+$C$24)^(AI$2-N$2)</f>
        <v>446.48475515412184</v>
      </c>
      <c r="AJ47" s="3">
        <f t="shared" ref="AJ47" si="596">O26*(1+$C$24)^(AJ$2-O$2)</f>
        <v>413.50062288378314</v>
      </c>
      <c r="AK47" s="3">
        <f t="shared" ref="AK47" si="597">P26*(1+$C$24)^(AK$2-P$2)</f>
        <v>388.35879419352341</v>
      </c>
      <c r="AL47" s="3">
        <f t="shared" ref="AL47" si="598">Q26*(1+$C$24)^(AL$2-Q$2)</f>
        <v>371.05926908334266</v>
      </c>
      <c r="AM47" s="3">
        <f t="shared" ref="AM47" si="599">R26*(1+$C$24)^(AM$2-R$2)</f>
        <v>353.75991193134706</v>
      </c>
      <c r="AN47" s="3">
        <f t="shared" ref="AN47" si="600">S26*(1+$C$24)^(AN$2-S$2)</f>
        <v>336.46038682116637</v>
      </c>
      <c r="AO47" s="3">
        <f t="shared" ref="AO47" si="601">T26*(1+$C$24)^(AO$2-T$2)</f>
        <v>319.16086171098561</v>
      </c>
      <c r="AP47" s="3">
        <f t="shared" ref="AP47" si="602">U26*(1+$C$24)^(AP$2-U$2)</f>
        <v>301.86133660080492</v>
      </c>
      <c r="AQ47" s="3">
        <f t="shared" ref="AQ47" si="603">V26*(1+$C$24)^(AQ$2-V$2)</f>
        <v>284.56197944880932</v>
      </c>
      <c r="AR47" s="3">
        <f t="shared" ref="AR47" si="604">W26*(1+$C$24)^(AR$2-W$2)</f>
        <v>-3.0276411184587741E-5</v>
      </c>
      <c r="AS47" s="3">
        <f t="shared" ref="AS47" si="605">X26*(1+$C$24)^(AS$2-X$2)</f>
        <v>-3.0276411184587741E-5</v>
      </c>
      <c r="AT47" s="3">
        <f t="shared" ref="AT47" si="606">Y26*(1+$C$24)^(AT$2-Y$2)</f>
        <v>-3.0276411184587741E-5</v>
      </c>
      <c r="AU47" s="3">
        <f t="shared" ref="AU47" si="607">Z26*(1+$C$24)^(AU$2-Z$2)</f>
        <v>-3.0276411184587741E-5</v>
      </c>
      <c r="AV47" s="3">
        <f t="shared" ref="AV47" si="608">AA26*(1+$C$24)^(AV$2-AA$2)</f>
        <v>-3.0276411184587741E-5</v>
      </c>
      <c r="AW47" s="3">
        <f t="shared" ref="AW47" si="609">AB26*(1+$C$24)^(AW$2-AB$2)</f>
        <v>-3.0276411184587741E-5</v>
      </c>
      <c r="AX47" s="3">
        <f t="shared" ref="AX47" si="610">AC26*(1+$C$24)^(AX$2-AC$2)</f>
        <v>-3.0276411184587741E-5</v>
      </c>
      <c r="AY47" s="3">
        <f t="shared" ref="AY47" si="611">AD26*(1+$C$24)^(AY$2-AD$2)</f>
        <v>-3.0276411184587741E-5</v>
      </c>
      <c r="AZ47" s="3">
        <f t="shared" ref="AZ47" si="612">AE26*(1+$C$24)^(AZ$2-AE$2)</f>
        <v>-3.0276411184587741E-5</v>
      </c>
    </row>
    <row r="48" spans="2:52" x14ac:dyDescent="0.3">
      <c r="B48">
        <f t="shared" si="36"/>
        <v>2033</v>
      </c>
      <c r="C48" t="str">
        <f t="shared" si="37"/>
        <v>CR</v>
      </c>
      <c r="Z48" s="3">
        <f>D26*(1+$C$24)^(Z$2-D$2)</f>
        <v>483.84092716143562</v>
      </c>
      <c r="AA48" s="3">
        <f>E26*(1+$C$24)^(AA$2-E$2)</f>
        <v>780.95935975563509</v>
      </c>
      <c r="AB48" s="3">
        <f t="shared" ref="AB48:AG48" si="613">F26*(1+$C$24)^(AB$2-F$2)</f>
        <v>737.61277432166457</v>
      </c>
      <c r="AC48" s="3">
        <f t="shared" si="613"/>
        <v>697.75925725338413</v>
      </c>
      <c r="AD48" s="3">
        <f t="shared" si="613"/>
        <v>660.92227758794365</v>
      </c>
      <c r="AE48" s="3">
        <f t="shared" si="613"/>
        <v>626.6903797613212</v>
      </c>
      <c r="AF48" s="3">
        <f t="shared" si="613"/>
        <v>592.881644184224</v>
      </c>
      <c r="AG48" s="3">
        <f t="shared" si="613"/>
        <v>559.07290860712681</v>
      </c>
      <c r="AH48" s="3">
        <f t="shared" ref="AH48" si="614">L26*(1+$C$24)^(AH$2-L$2)</f>
        <v>525.2643451871694</v>
      </c>
      <c r="AI48" s="3">
        <f t="shared" ref="AI48" si="615">M26*(1+$C$24)^(AI$2-M$2)</f>
        <v>491.45543745293241</v>
      </c>
      <c r="AJ48" s="3">
        <f t="shared" ref="AJ48" si="616">N26*(1+$C$24)^(AJ$2-N$2)</f>
        <v>457.64687403297489</v>
      </c>
      <c r="AK48" s="3">
        <f t="shared" ref="AK48" si="617">O26*(1+$C$24)^(AK$2-O$2)</f>
        <v>423.8381384558777</v>
      </c>
      <c r="AL48" s="3">
        <f t="shared" ref="AL48" si="618">P26*(1+$C$24)^(AL$2-P$2)</f>
        <v>398.06776404836148</v>
      </c>
      <c r="AM48" s="3">
        <f t="shared" ref="AM48" si="619">Q26*(1+$C$24)^(AM$2-Q$2)</f>
        <v>380.33575081042619</v>
      </c>
      <c r="AN48" s="3">
        <f t="shared" ref="AN48" si="620">R26*(1+$C$24)^(AN$2-R$2)</f>
        <v>362.60390972963074</v>
      </c>
      <c r="AO48" s="3">
        <f t="shared" ref="AO48" si="621">S26*(1+$C$24)^(AO$2-S$2)</f>
        <v>344.87189649169551</v>
      </c>
      <c r="AP48" s="3">
        <f t="shared" ref="AP48" si="622">T26*(1+$C$24)^(AP$2-T$2)</f>
        <v>327.13988325376027</v>
      </c>
      <c r="AQ48" s="3">
        <f t="shared" ref="AQ48" si="623">U26*(1+$C$24)^(AQ$2-U$2)</f>
        <v>309.40787001582504</v>
      </c>
      <c r="AR48" s="3">
        <f t="shared" ref="AR48" si="624">V26*(1+$C$24)^(AR$2-V$2)</f>
        <v>291.67602893502954</v>
      </c>
      <c r="AS48" s="3">
        <f t="shared" ref="AS48" si="625">W26*(1+$C$24)^(AS$2-W$2)</f>
        <v>-3.1033321464202438E-5</v>
      </c>
      <c r="AT48" s="3">
        <f t="shared" ref="AT48" si="626">X26*(1+$C$24)^(AT$2-X$2)</f>
        <v>-3.1033321464202438E-5</v>
      </c>
      <c r="AU48" s="3">
        <f t="shared" ref="AU48" si="627">Y26*(1+$C$24)^(AU$2-Y$2)</f>
        <v>-3.1033321464202438E-5</v>
      </c>
      <c r="AV48" s="3">
        <f t="shared" ref="AV48" si="628">Z26*(1+$C$24)^(AV$2-Z$2)</f>
        <v>-3.1033321464202438E-5</v>
      </c>
      <c r="AW48" s="3">
        <f t="shared" ref="AW48" si="629">AA26*(1+$C$24)^(AW$2-AA$2)</f>
        <v>-3.1033321464202438E-5</v>
      </c>
      <c r="AX48" s="3">
        <f t="shared" ref="AX48" si="630">AB26*(1+$C$24)^(AX$2-AB$2)</f>
        <v>-3.1033321464202438E-5</v>
      </c>
      <c r="AY48" s="3">
        <f t="shared" ref="AY48" si="631">AC26*(1+$C$24)^(AY$2-AC$2)</f>
        <v>-3.1033321464202438E-5</v>
      </c>
      <c r="AZ48" s="3">
        <f t="shared" ref="AZ48" si="632">AD26*(1+$C$24)^(AZ$2-AD$2)</f>
        <v>-3.1033321464202438E-5</v>
      </c>
    </row>
    <row r="49" spans="2:52" x14ac:dyDescent="0.3">
      <c r="B49">
        <f t="shared" si="36"/>
        <v>2034</v>
      </c>
      <c r="C49" t="str">
        <f t="shared" si="37"/>
        <v>CR</v>
      </c>
      <c r="AA49" s="3">
        <f>D26*(1+$C$24)^(AA$2-D$2)</f>
        <v>495.93695034047153</v>
      </c>
      <c r="AB49" s="3">
        <f t="shared" ref="AB49:AG49" si="633">E26*(1+$C$24)^(AB$2-E$2)</f>
        <v>800.48334374952606</v>
      </c>
      <c r="AC49" s="3">
        <f t="shared" si="633"/>
        <v>756.05309367970631</v>
      </c>
      <c r="AD49" s="3">
        <f t="shared" si="633"/>
        <v>715.20323868471883</v>
      </c>
      <c r="AE49" s="3">
        <f t="shared" si="633"/>
        <v>677.44533452764222</v>
      </c>
      <c r="AF49" s="3">
        <f t="shared" si="633"/>
        <v>642.35763925535423</v>
      </c>
      <c r="AG49" s="3">
        <f t="shared" si="633"/>
        <v>607.70368528882966</v>
      </c>
      <c r="AH49" s="3">
        <f t="shared" ref="AH49" si="634">K26*(1+$C$24)^(AH$2-K$2)</f>
        <v>573.04973132230498</v>
      </c>
      <c r="AI49" s="3">
        <f t="shared" ref="AI49" si="635">L26*(1+$C$24)^(AI$2-L$2)</f>
        <v>538.39595381684865</v>
      </c>
      <c r="AJ49" s="3">
        <f t="shared" ref="AJ49" si="636">M26*(1+$C$24)^(AJ$2-M$2)</f>
        <v>503.74182338925573</v>
      </c>
      <c r="AK49" s="3">
        <f t="shared" ref="AK49" si="637">N26*(1+$C$24)^(AK$2-N$2)</f>
        <v>469.08804588379928</v>
      </c>
      <c r="AL49" s="3">
        <f t="shared" ref="AL49" si="638">O26*(1+$C$24)^(AL$2-O$2)</f>
        <v>434.43409191727466</v>
      </c>
      <c r="AM49" s="3">
        <f t="shared" ref="AM49" si="639">P26*(1+$C$24)^(AM$2-P$2)</f>
        <v>408.01945814957054</v>
      </c>
      <c r="AN49" s="3">
        <f t="shared" ref="AN49" si="640">Q26*(1+$C$24)^(AN$2-Q$2)</f>
        <v>389.84414458068687</v>
      </c>
      <c r="AO49" s="3">
        <f t="shared" ref="AO49" si="641">R26*(1+$C$24)^(AO$2-R$2)</f>
        <v>371.6690074728715</v>
      </c>
      <c r="AP49" s="3">
        <f t="shared" ref="AP49" si="642">S26*(1+$C$24)^(AP$2-S$2)</f>
        <v>353.49369390398795</v>
      </c>
      <c r="AQ49" s="3">
        <f t="shared" ref="AQ49" si="643">T26*(1+$C$24)^(AQ$2-T$2)</f>
        <v>335.31838033510428</v>
      </c>
      <c r="AR49" s="3">
        <f t="shared" ref="AR49" si="644">U26*(1+$C$24)^(AR$2-U$2)</f>
        <v>317.14306676622067</v>
      </c>
      <c r="AS49" s="3">
        <f t="shared" ref="AS49" si="645">V26*(1+$C$24)^(AS$2-V$2)</f>
        <v>298.9679296584053</v>
      </c>
      <c r="AT49" s="3">
        <f t="shared" ref="AT49" si="646">W26*(1+$C$24)^(AT$2-W$2)</f>
        <v>-3.1809154500807499E-5</v>
      </c>
      <c r="AU49" s="3">
        <f t="shared" ref="AU49" si="647">X26*(1+$C$24)^(AU$2-X$2)</f>
        <v>-3.1809154500807499E-5</v>
      </c>
      <c r="AV49" s="3">
        <f t="shared" ref="AV49" si="648">Y26*(1+$C$24)^(AV$2-Y$2)</f>
        <v>-3.1809154500807499E-5</v>
      </c>
      <c r="AW49" s="3">
        <f t="shared" ref="AW49" si="649">Z26*(1+$C$24)^(AW$2-Z$2)</f>
        <v>-3.1809154500807499E-5</v>
      </c>
      <c r="AX49" s="3">
        <f t="shared" ref="AX49" si="650">AA26*(1+$C$24)^(AX$2-AA$2)</f>
        <v>-3.1809154500807499E-5</v>
      </c>
      <c r="AY49" s="3">
        <f t="shared" ref="AY49" si="651">AB26*(1+$C$24)^(AY$2-AB$2)</f>
        <v>-3.1809154500807499E-5</v>
      </c>
      <c r="AZ49" s="3">
        <f t="shared" ref="AZ49" si="652">AC26*(1+$C$24)^(AZ$2-AC$2)</f>
        <v>-3.1809154500807499E-5</v>
      </c>
    </row>
    <row r="50" spans="2:52" x14ac:dyDescent="0.3">
      <c r="B50">
        <f t="shared" si="36"/>
        <v>2035</v>
      </c>
      <c r="C50" t="str">
        <f t="shared" si="37"/>
        <v>CR</v>
      </c>
      <c r="AB50" s="3">
        <f>D26*(1+$C$24)^(AB$2-D$2)</f>
        <v>508.33537409898327</v>
      </c>
      <c r="AC50" s="3">
        <f t="shared" ref="AC50:AG50" si="653">E26*(1+$C$24)^(AC$2-E$2)</f>
        <v>820.49542734326417</v>
      </c>
      <c r="AD50" s="3">
        <f t="shared" si="653"/>
        <v>774.95442102169886</v>
      </c>
      <c r="AE50" s="3">
        <f t="shared" si="653"/>
        <v>733.08331965183675</v>
      </c>
      <c r="AF50" s="3">
        <f t="shared" si="653"/>
        <v>694.38146789083328</v>
      </c>
      <c r="AG50" s="3">
        <f t="shared" si="653"/>
        <v>658.41658023673801</v>
      </c>
      <c r="AH50" s="3">
        <f t="shared" ref="AH50" si="654">J26*(1+$C$24)^(AH$2-J$2)</f>
        <v>622.89627742105029</v>
      </c>
      <c r="AI50" s="3">
        <f t="shared" ref="AI50" si="655">K26*(1+$C$24)^(AI$2-K$2)</f>
        <v>587.37597460536256</v>
      </c>
      <c r="AJ50" s="3">
        <f t="shared" ref="AJ50" si="656">L26*(1+$C$24)^(AJ$2-L$2)</f>
        <v>551.85585266226974</v>
      </c>
      <c r="AK50" s="3">
        <f t="shared" ref="AK50" si="657">M26*(1+$C$24)^(AK$2-M$2)</f>
        <v>516.3353689739871</v>
      </c>
      <c r="AL50" s="3">
        <f t="shared" ref="AL50" si="658">N26*(1+$C$24)^(AL$2-N$2)</f>
        <v>480.81524703089423</v>
      </c>
      <c r="AM50" s="3">
        <f t="shared" ref="AM50" si="659">O26*(1+$C$24)^(AM$2-O$2)</f>
        <v>445.2949442152065</v>
      </c>
      <c r="AN50" s="3">
        <f t="shared" ref="AN50" si="660">P26*(1+$C$24)^(AN$2-P$2)</f>
        <v>418.21994460330973</v>
      </c>
      <c r="AO50" s="3">
        <f t="shared" ref="AO50" si="661">Q26*(1+$C$24)^(AO$2-Q$2)</f>
        <v>399.59024819520403</v>
      </c>
      <c r="AP50" s="3">
        <f t="shared" ref="AP50" si="662">R26*(1+$C$24)^(AP$2-R$2)</f>
        <v>380.96073265969329</v>
      </c>
      <c r="AQ50" s="3">
        <f t="shared" ref="AQ50" si="663">S26*(1+$C$24)^(AQ$2-S$2)</f>
        <v>362.33103625158759</v>
      </c>
      <c r="AR50" s="3">
        <f t="shared" ref="AR50" si="664">T26*(1+$C$24)^(AR$2-T$2)</f>
        <v>343.70133984348189</v>
      </c>
      <c r="AS50" s="3">
        <f t="shared" ref="AS50" si="665">U26*(1+$C$24)^(AS$2-U$2)</f>
        <v>325.07164343537613</v>
      </c>
      <c r="AT50" s="3">
        <f t="shared" ref="AT50" si="666">V26*(1+$C$24)^(AT$2-V$2)</f>
        <v>306.4421278998654</v>
      </c>
      <c r="AU50" s="3">
        <f t="shared" ref="AU50" si="667">W26*(1+$C$24)^(AU$2-W$2)</f>
        <v>-3.2604383363327684E-5</v>
      </c>
      <c r="AV50" s="3">
        <f t="shared" ref="AV50" si="668">X26*(1+$C$24)^(AV$2-X$2)</f>
        <v>-3.2604383363327684E-5</v>
      </c>
      <c r="AW50" s="3">
        <f t="shared" ref="AW50" si="669">Y26*(1+$C$24)^(AW$2-Y$2)</f>
        <v>-3.2604383363327684E-5</v>
      </c>
      <c r="AX50" s="3">
        <f t="shared" ref="AX50" si="670">Z26*(1+$C$24)^(AX$2-Z$2)</f>
        <v>-3.2604383363327684E-5</v>
      </c>
      <c r="AY50" s="3">
        <f t="shared" ref="AY50" si="671">AA26*(1+$C$24)^(AY$2-AA$2)</f>
        <v>-3.2604383363327684E-5</v>
      </c>
      <c r="AZ50" s="3">
        <f t="shared" ref="AZ50" si="672">AB26*(1+$C$24)^(AZ$2-AB$2)</f>
        <v>-3.2604383363327684E-5</v>
      </c>
    </row>
    <row r="51" spans="2:52" x14ac:dyDescent="0.3">
      <c r="B51">
        <f t="shared" si="36"/>
        <v>2036</v>
      </c>
      <c r="C51" t="str">
        <f t="shared" si="37"/>
        <v>CR</v>
      </c>
      <c r="AC51" s="3">
        <f>D26*(1+$C$24)^(AC$2-D$2)</f>
        <v>521.04375845145773</v>
      </c>
      <c r="AD51" s="3">
        <f t="shared" ref="AD51:AG51" si="673">E26*(1+$C$24)^(AD$2-E$2)</f>
        <v>841.00781302684561</v>
      </c>
      <c r="AE51" s="3">
        <f t="shared" si="673"/>
        <v>794.3282815472412</v>
      </c>
      <c r="AF51" s="3">
        <f t="shared" si="673"/>
        <v>751.41040264313256</v>
      </c>
      <c r="AG51" s="3">
        <f t="shared" si="673"/>
        <v>711.74100458810392</v>
      </c>
      <c r="AH51" s="3">
        <f t="shared" ref="AH51" si="674">I26*(1+$C$24)^(AH$2-I$2)</f>
        <v>674.87699474265639</v>
      </c>
      <c r="AI51" s="3">
        <f t="shared" ref="AI51" si="675">J26*(1+$C$24)^(AI$2-J$2)</f>
        <v>638.46868435657643</v>
      </c>
      <c r="AJ51" s="3">
        <f t="shared" ref="AJ51" si="676">K26*(1+$C$24)^(AJ$2-K$2)</f>
        <v>602.06037397049647</v>
      </c>
      <c r="AK51" s="3">
        <f t="shared" ref="AK51" si="677">L26*(1+$C$24)^(AK$2-L$2)</f>
        <v>565.65224897882638</v>
      </c>
      <c r="AL51" s="3">
        <f t="shared" ref="AL51" si="678">M26*(1+$C$24)^(AL$2-M$2)</f>
        <v>529.24375319833666</v>
      </c>
      <c r="AM51" s="3">
        <f t="shared" ref="AM51" si="679">N26*(1+$C$24)^(AM$2-N$2)</f>
        <v>492.83562820666651</v>
      </c>
      <c r="AN51" s="3">
        <f t="shared" ref="AN51" si="680">O26*(1+$C$24)^(AN$2-O$2)</f>
        <v>456.42731782058655</v>
      </c>
      <c r="AO51" s="3">
        <f t="shared" ref="AO51" si="681">P26*(1+$C$24)^(AO$2-P$2)</f>
        <v>428.67544321839245</v>
      </c>
      <c r="AP51" s="3">
        <f t="shared" ref="AP51" si="682">Q26*(1+$C$24)^(AP$2-Q$2)</f>
        <v>409.58000440008408</v>
      </c>
      <c r="AQ51" s="3">
        <f t="shared" ref="AQ51" si="683">R26*(1+$C$24)^(AQ$2-R$2)</f>
        <v>390.48475097618552</v>
      </c>
      <c r="AR51" s="3">
        <f t="shared" ref="AR51" si="684">S26*(1+$C$24)^(AR$2-S$2)</f>
        <v>371.38931215787721</v>
      </c>
      <c r="AS51" s="3">
        <f t="shared" ref="AS51" si="685">T26*(1+$C$24)^(AS$2-T$2)</f>
        <v>352.29387333956885</v>
      </c>
      <c r="AT51" s="3">
        <f t="shared" ref="AT51" si="686">U26*(1+$C$24)^(AT$2-U$2)</f>
        <v>333.19843452126048</v>
      </c>
      <c r="AU51" s="3">
        <f t="shared" ref="AU51" si="687">V26*(1+$C$24)^(AU$2-V$2)</f>
        <v>314.10318109736198</v>
      </c>
      <c r="AV51" s="3">
        <f t="shared" ref="AV51" si="688">W26*(1+$C$24)^(AV$2-W$2)</f>
        <v>-3.341949294741087E-5</v>
      </c>
      <c r="AW51" s="3">
        <f t="shared" ref="AW51" si="689">X26*(1+$C$24)^(AW$2-X$2)</f>
        <v>-3.341949294741087E-5</v>
      </c>
      <c r="AX51" s="3">
        <f t="shared" ref="AX51" si="690">Y26*(1+$C$24)^(AX$2-Y$2)</f>
        <v>-3.341949294741087E-5</v>
      </c>
      <c r="AY51" s="3">
        <f t="shared" ref="AY51" si="691">Z26*(1+$C$24)^(AY$2-Z$2)</f>
        <v>-3.341949294741087E-5</v>
      </c>
      <c r="AZ51" s="3">
        <f t="shared" ref="AZ51" si="692">AA26*(1+$C$24)^(AZ$2-AA$2)</f>
        <v>-3.341949294741087E-5</v>
      </c>
    </row>
    <row r="52" spans="2:52" x14ac:dyDescent="0.3">
      <c r="B52">
        <f t="shared" si="36"/>
        <v>2037</v>
      </c>
      <c r="C52" t="str">
        <f t="shared" si="37"/>
        <v>CR</v>
      </c>
      <c r="AD52" s="3">
        <f>D26*(1+$C$24)^(AD$2-D$2)</f>
        <v>534.06985241274424</v>
      </c>
      <c r="AE52" s="3">
        <f t="shared" ref="AE52:AG52" si="693">E26*(1+$C$24)^(AE$2-E$2)</f>
        <v>862.03300835251673</v>
      </c>
      <c r="AF52" s="3">
        <f t="shared" si="693"/>
        <v>814.18648858592223</v>
      </c>
      <c r="AG52" s="3">
        <f t="shared" si="693"/>
        <v>770.19566270921075</v>
      </c>
      <c r="AH52" s="3">
        <f t="shared" ref="AH52" si="694">H26*(1+$C$24)^(AH$2-H$2)</f>
        <v>729.53452970280648</v>
      </c>
      <c r="AI52" s="3">
        <f t="shared" ref="AI52" si="695">I26*(1+$C$24)^(AI$2-I$2)</f>
        <v>691.74891961122273</v>
      </c>
      <c r="AJ52" s="3">
        <f t="shared" ref="AJ52" si="696">J26*(1+$C$24)^(AJ$2-J$2)</f>
        <v>654.43040146549083</v>
      </c>
      <c r="AK52" s="3">
        <f t="shared" ref="AK52" si="697">K26*(1+$C$24)^(AK$2-K$2)</f>
        <v>617.11188331975893</v>
      </c>
      <c r="AL52" s="3">
        <f t="shared" ref="AL52" si="698">L26*(1+$C$24)^(AL$2-L$2)</f>
        <v>579.79355520329705</v>
      </c>
      <c r="AM52" s="3">
        <f t="shared" ref="AM52" si="699">M26*(1+$C$24)^(AM$2-M$2)</f>
        <v>542.47484702829502</v>
      </c>
      <c r="AN52" s="3">
        <f t="shared" ref="AN52" si="700">N26*(1+$C$24)^(AN$2-N$2)</f>
        <v>505.15651891183313</v>
      </c>
      <c r="AO52" s="3">
        <f t="shared" ref="AO52" si="701">O26*(1+$C$24)^(AO$2-O$2)</f>
        <v>467.83800076610123</v>
      </c>
      <c r="AP52" s="3">
        <f t="shared" ref="AP52" si="702">P26*(1+$C$24)^(AP$2-P$2)</f>
        <v>439.39232929885219</v>
      </c>
      <c r="AQ52" s="3">
        <f t="shared" ref="AQ52" si="703">Q26*(1+$C$24)^(AQ$2-Q$2)</f>
        <v>419.81950451008612</v>
      </c>
      <c r="AR52" s="3">
        <f t="shared" ref="AR52" si="704">R26*(1+$C$24)^(AR$2-R$2)</f>
        <v>400.24686975059018</v>
      </c>
      <c r="AS52" s="3">
        <f t="shared" ref="AS52" si="705">S26*(1+$C$24)^(AS$2-S$2)</f>
        <v>380.67404496182417</v>
      </c>
      <c r="AT52" s="3">
        <f t="shared" ref="AT52" si="706">T26*(1+$C$24)^(AT$2-T$2)</f>
        <v>361.1012201730581</v>
      </c>
      <c r="AU52" s="3">
        <f t="shared" ref="AU52" si="707">U26*(1+$C$24)^(AU$2-U$2)</f>
        <v>341.52839538429203</v>
      </c>
      <c r="AV52" s="3">
        <f t="shared" ref="AV52" si="708">V26*(1+$C$24)^(AV$2-V$2)</f>
        <v>321.95576062479603</v>
      </c>
      <c r="AW52" s="3">
        <f t="shared" ref="AW52" si="709">W26*(1+$C$24)^(AW$2-W$2)</f>
        <v>-3.4254980271096142E-5</v>
      </c>
      <c r="AX52" s="3">
        <f t="shared" ref="AX52" si="710">X26*(1+$C$24)^(AX$2-X$2)</f>
        <v>-3.4254980271096142E-5</v>
      </c>
      <c r="AY52" s="3">
        <f t="shared" ref="AY52" si="711">Y26*(1+$C$24)^(AY$2-Y$2)</f>
        <v>-3.4254980271096142E-5</v>
      </c>
      <c r="AZ52" s="3">
        <f t="shared" ref="AZ52" si="712">Z26*(1+$C$24)^(AZ$2-Z$2)</f>
        <v>-3.4254980271096142E-5</v>
      </c>
    </row>
    <row r="53" spans="2:52" x14ac:dyDescent="0.3">
      <c r="B53">
        <f t="shared" si="36"/>
        <v>2038</v>
      </c>
      <c r="C53" t="str">
        <f t="shared" si="37"/>
        <v>CR</v>
      </c>
      <c r="AE53" s="3">
        <f>D26*(1+$C$24)^(AE$2-D$2)</f>
        <v>547.42159872306274</v>
      </c>
      <c r="AF53" s="3">
        <f t="shared" ref="AF53:AG53" si="713">E26*(1+$C$24)^(AF$2-E$2)</f>
        <v>883.58383356132958</v>
      </c>
      <c r="AG53" s="3">
        <f t="shared" si="713"/>
        <v>834.54115080057022</v>
      </c>
      <c r="AH53" s="3">
        <f t="shared" ref="AH53" si="714">G26*(1+$C$24)^(AH$2-G$2)</f>
        <v>789.45055427694103</v>
      </c>
      <c r="AI53" s="3">
        <f t="shared" ref="AI53" si="715">H26*(1+$C$24)^(AI$2-H$2)</f>
        <v>747.77289294537661</v>
      </c>
      <c r="AJ53" s="3">
        <f t="shared" ref="AJ53" si="716">I26*(1+$C$24)^(AJ$2-I$2)</f>
        <v>709.0426426015033</v>
      </c>
      <c r="AK53" s="3">
        <f t="shared" ref="AK53" si="717">J26*(1+$C$24)^(AK$2-J$2)</f>
        <v>670.79116150212815</v>
      </c>
      <c r="AL53" s="3">
        <f t="shared" ref="AL53" si="718">K26*(1+$C$24)^(AL$2-K$2)</f>
        <v>632.53968040275288</v>
      </c>
      <c r="AM53" s="3">
        <f t="shared" ref="AM53" si="719">L26*(1+$C$24)^(AM$2-L$2)</f>
        <v>594.28839408337944</v>
      </c>
      <c r="AN53" s="3">
        <f t="shared" ref="AN53" si="720">M26*(1+$C$24)^(AN$2-M$2)</f>
        <v>556.03671820400245</v>
      </c>
      <c r="AO53" s="3">
        <f t="shared" ref="AO53" si="721">N26*(1+$C$24)^(AO$2-N$2)</f>
        <v>517.78543188462891</v>
      </c>
      <c r="AP53" s="3">
        <f t="shared" ref="AP53" si="722">O26*(1+$C$24)^(AP$2-O$2)</f>
        <v>479.53395078525369</v>
      </c>
      <c r="AQ53" s="3">
        <f t="shared" ref="AQ53" si="723">P26*(1+$C$24)^(AQ$2-P$2)</f>
        <v>450.37713753132351</v>
      </c>
      <c r="AR53" s="3">
        <f t="shared" ref="AR53" si="724">Q26*(1+$C$24)^(AR$2-Q$2)</f>
        <v>430.31499212283831</v>
      </c>
      <c r="AS53" s="3">
        <f t="shared" ref="AS53" si="725">R26*(1+$C$24)^(AS$2-R$2)</f>
        <v>410.25304149435487</v>
      </c>
      <c r="AT53" s="3">
        <f t="shared" ref="AT53" si="726">S26*(1+$C$24)^(AT$2-S$2)</f>
        <v>390.19089608586972</v>
      </c>
      <c r="AU53" s="3">
        <f t="shared" ref="AU53" si="727">T26*(1+$C$24)^(AU$2-T$2)</f>
        <v>370.12875067738452</v>
      </c>
      <c r="AV53" s="3">
        <f t="shared" ref="AV53" si="728">U26*(1+$C$24)^(AV$2-U$2)</f>
        <v>350.06660526889931</v>
      </c>
      <c r="AW53" s="3">
        <f t="shared" ref="AW53" si="729">V26*(1+$C$24)^(AW$2-V$2)</f>
        <v>330.00465464041588</v>
      </c>
      <c r="AX53" s="3">
        <f t="shared" ref="AX53" si="730">W26*(1+$C$24)^(AX$2-W$2)</f>
        <v>-3.5111354777873539E-5</v>
      </c>
      <c r="AY53" s="3">
        <f t="shared" ref="AY53" si="731">X26*(1+$C$24)^(AY$2-X$2)</f>
        <v>-3.5111354777873539E-5</v>
      </c>
      <c r="AZ53" s="3">
        <f t="shared" ref="AZ53" si="732">Y26*(1+$C$24)^(AZ$2-Y$2)</f>
        <v>-3.5111354777873539E-5</v>
      </c>
    </row>
    <row r="54" spans="2:52" x14ac:dyDescent="0.3">
      <c r="B54">
        <f t="shared" si="36"/>
        <v>2039</v>
      </c>
      <c r="C54" t="str">
        <f t="shared" si="37"/>
        <v>CR</v>
      </c>
      <c r="AF54" s="3">
        <f>D26*(1+$C$24)^(AF$2-D$2)</f>
        <v>561.10713869113931</v>
      </c>
      <c r="AG54" s="3">
        <f>E26*(1+$C$24)^(AG$2-E$2)</f>
        <v>905.67342940036281</v>
      </c>
      <c r="AH54" s="3">
        <f t="shared" ref="AH54:AZ54" si="733">F26*(1+$C$24)^(AH$2-F$2)</f>
        <v>855.40467957058434</v>
      </c>
      <c r="AI54" s="3">
        <f t="shared" si="733"/>
        <v>809.18681813386445</v>
      </c>
      <c r="AJ54" s="3">
        <f t="shared" si="733"/>
        <v>766.46721526901104</v>
      </c>
      <c r="AK54" s="3">
        <f t="shared" si="733"/>
        <v>726.76870866654076</v>
      </c>
      <c r="AL54" s="3">
        <f t="shared" si="733"/>
        <v>687.56094053968127</v>
      </c>
      <c r="AM54" s="3">
        <f t="shared" si="733"/>
        <v>648.35317241282155</v>
      </c>
      <c r="AN54" s="3">
        <f t="shared" si="733"/>
        <v>609.1456039354639</v>
      </c>
      <c r="AO54" s="3">
        <f t="shared" si="733"/>
        <v>569.93763615910245</v>
      </c>
      <c r="AP54" s="3">
        <f t="shared" si="733"/>
        <v>530.73006768174457</v>
      </c>
      <c r="AQ54" s="3">
        <f t="shared" si="733"/>
        <v>491.52229955488502</v>
      </c>
      <c r="AR54" s="3">
        <f t="shared" si="733"/>
        <v>461.63656596960652</v>
      </c>
      <c r="AS54" s="3">
        <f t="shared" si="733"/>
        <v>441.07286692590918</v>
      </c>
      <c r="AT54" s="3">
        <f t="shared" si="733"/>
        <v>420.50936753171374</v>
      </c>
      <c r="AU54" s="3">
        <f t="shared" si="733"/>
        <v>399.94566848801645</v>
      </c>
      <c r="AV54" s="3">
        <f t="shared" si="733"/>
        <v>379.38196944431911</v>
      </c>
      <c r="AW54" s="3">
        <f t="shared" si="733"/>
        <v>358.81827040062171</v>
      </c>
      <c r="AX54" s="3">
        <f t="shared" si="733"/>
        <v>338.25477100642627</v>
      </c>
      <c r="AY54" s="3">
        <f t="shared" si="733"/>
        <v>-3.5989138647320374E-5</v>
      </c>
      <c r="AZ54" s="3">
        <f t="shared" si="733"/>
        <v>-3.5989138647320374E-5</v>
      </c>
    </row>
    <row r="55" spans="2:52" x14ac:dyDescent="0.3">
      <c r="B55">
        <f t="shared" si="36"/>
        <v>2040</v>
      </c>
      <c r="C55" t="str">
        <f t="shared" si="37"/>
        <v>CR</v>
      </c>
      <c r="AG55" s="3">
        <f>D26*(1+$C$24)^(AG$2-D$2)</f>
        <v>575.13481715841783</v>
      </c>
      <c r="AH55" s="3">
        <f t="shared" ref="AH55:AZ55" si="734">E26*(1+$C$24)^(AH$2-E$2)</f>
        <v>928.31526513537187</v>
      </c>
      <c r="AI55" s="3">
        <f t="shared" si="734"/>
        <v>876.78979655984904</v>
      </c>
      <c r="AJ55" s="3">
        <f t="shared" si="734"/>
        <v>829.41648858721123</v>
      </c>
      <c r="AK55" s="3">
        <f t="shared" si="734"/>
        <v>785.62889565073635</v>
      </c>
      <c r="AL55" s="3">
        <f t="shared" si="734"/>
        <v>744.9379263832044</v>
      </c>
      <c r="AM55" s="3">
        <f t="shared" si="734"/>
        <v>704.74996405317336</v>
      </c>
      <c r="AN55" s="3">
        <f t="shared" si="734"/>
        <v>664.5620017231422</v>
      </c>
      <c r="AO55" s="3">
        <f t="shared" si="734"/>
        <v>624.37424403385057</v>
      </c>
      <c r="AP55" s="3">
        <f t="shared" si="734"/>
        <v>584.18607706308001</v>
      </c>
      <c r="AQ55" s="3">
        <f t="shared" si="734"/>
        <v>543.99831937378826</v>
      </c>
      <c r="AR55" s="3">
        <f t="shared" si="734"/>
        <v>503.81035704375722</v>
      </c>
      <c r="AS55" s="3">
        <f t="shared" si="734"/>
        <v>473.17748011884674</v>
      </c>
      <c r="AT55" s="3">
        <f t="shared" si="734"/>
        <v>452.099688599057</v>
      </c>
      <c r="AU55" s="3">
        <f t="shared" si="734"/>
        <v>431.02210172000662</v>
      </c>
      <c r="AV55" s="3">
        <f t="shared" si="734"/>
        <v>409.94431020021688</v>
      </c>
      <c r="AW55" s="3">
        <f t="shared" si="734"/>
        <v>388.86651868042713</v>
      </c>
      <c r="AX55" s="3">
        <f t="shared" si="734"/>
        <v>367.78872716063734</v>
      </c>
      <c r="AY55" s="3">
        <f t="shared" si="734"/>
        <v>346.71114028158695</v>
      </c>
      <c r="AZ55" s="3">
        <f t="shared" si="734"/>
        <v>-3.6888867113503392E-5</v>
      </c>
    </row>
    <row r="56" spans="2:52" x14ac:dyDescent="0.3">
      <c r="B56">
        <f>B26</f>
        <v>2011</v>
      </c>
      <c r="C56" t="s">
        <v>134</v>
      </c>
      <c r="D56" s="4">
        <v>1498.912</v>
      </c>
      <c r="E56" s="4">
        <v>2188.433</v>
      </c>
      <c r="F56" s="4">
        <v>2075.6979999999999</v>
      </c>
      <c r="G56" s="4">
        <v>1972.1110000000001</v>
      </c>
      <c r="H56" s="4">
        <v>1876.529</v>
      </c>
      <c r="I56" s="4">
        <v>1787.95</v>
      </c>
      <c r="J56" s="4">
        <v>1702.64</v>
      </c>
      <c r="K56" s="4">
        <v>1617.33</v>
      </c>
      <c r="L56" s="4">
        <v>1532.02</v>
      </c>
      <c r="M56" s="4">
        <v>1446.7090000000001</v>
      </c>
      <c r="N56" s="4">
        <v>1361.3989999999999</v>
      </c>
      <c r="O56" s="4">
        <v>1276.0889999999999</v>
      </c>
      <c r="P56" s="4">
        <v>1190.779</v>
      </c>
      <c r="Q56" s="4">
        <v>1128.348</v>
      </c>
      <c r="R56" s="4">
        <v>1088.797</v>
      </c>
      <c r="S56" s="4">
        <v>1049.2449999999999</v>
      </c>
      <c r="T56" s="4">
        <v>1009.694</v>
      </c>
      <c r="U56" s="4">
        <v>970.14250000000004</v>
      </c>
      <c r="V56" s="4">
        <v>930.59100000000001</v>
      </c>
      <c r="W56" s="4">
        <v>891.03959999999995</v>
      </c>
      <c r="X56" s="4">
        <v>851.48810000000003</v>
      </c>
      <c r="Y56" s="4">
        <v>811.93650000000002</v>
      </c>
      <c r="Z56" s="4">
        <v>772.38499999999999</v>
      </c>
      <c r="AA56" s="4">
        <v>732.83360000000005</v>
      </c>
      <c r="AB56" s="4">
        <v>693.28210000000001</v>
      </c>
      <c r="AC56" s="4">
        <v>653.73059999999998</v>
      </c>
      <c r="AD56" s="4">
        <v>-2.1030519999999999E-5</v>
      </c>
      <c r="AE56" s="4">
        <v>-2.1030519999999999E-5</v>
      </c>
      <c r="AF56" s="4">
        <v>-2.1030519999999999E-5</v>
      </c>
      <c r="AG56" s="4">
        <v>-2.1030519999999999E-5</v>
      </c>
      <c r="AH56" s="4">
        <v>-2.1030519999999999E-5</v>
      </c>
      <c r="AI56" s="4">
        <v>-2.1030519999999999E-5</v>
      </c>
      <c r="AJ56" s="4">
        <v>-2.1030519999999999E-5</v>
      </c>
      <c r="AK56" s="4">
        <v>-2.1030519999999999E-5</v>
      </c>
      <c r="AL56" s="4">
        <v>-2.1030519999999999E-5</v>
      </c>
      <c r="AM56" s="4">
        <v>-2.1030519999999999E-5</v>
      </c>
      <c r="AN56" s="4">
        <v>-2.1030519999999999E-5</v>
      </c>
      <c r="AO56" s="4">
        <v>-2.1030519999999999E-5</v>
      </c>
      <c r="AP56" s="4">
        <v>-2.1030519999999999E-5</v>
      </c>
      <c r="AQ56" s="4">
        <v>-2.1030519999999999E-5</v>
      </c>
      <c r="AR56" s="4">
        <v>-2.1030519999999999E-5</v>
      </c>
      <c r="AS56" s="4">
        <v>-2.1030519999999999E-5</v>
      </c>
      <c r="AT56" s="4">
        <v>-2.1030519999999999E-5</v>
      </c>
      <c r="AU56" s="4">
        <v>-2.1030519999999999E-5</v>
      </c>
      <c r="AV56" s="4">
        <v>-2.1030519999999999E-5</v>
      </c>
      <c r="AW56" s="4">
        <v>-2.1030519999999999E-5</v>
      </c>
      <c r="AX56" s="4">
        <v>-2.1030519999999999E-5</v>
      </c>
      <c r="AY56" s="4">
        <v>-2.1030519999999999E-5</v>
      </c>
      <c r="AZ56" s="4">
        <v>-2.1030519999999999E-5</v>
      </c>
    </row>
    <row r="57" spans="2:52" x14ac:dyDescent="0.3">
      <c r="B57">
        <f>B27</f>
        <v>2012</v>
      </c>
      <c r="C57" t="str">
        <f>C56</f>
        <v>MC</v>
      </c>
      <c r="D57" s="3"/>
      <c r="E57" s="3">
        <f>D56*(1+$C$24)^(E$2-D$2)</f>
        <v>1536.3847999999998</v>
      </c>
      <c r="F57" s="3">
        <f>E56*(1+$C$24)^(F$2-E$2)</f>
        <v>2243.1438249999997</v>
      </c>
      <c r="G57" s="3">
        <f t="shared" ref="G57" si="735">F56*(1+$C$24)^(G$2-F$2)</f>
        <v>2127.5904499999997</v>
      </c>
      <c r="H57" s="3">
        <f t="shared" ref="H57" si="736">G56*(1+$C$24)^(H$2-G$2)</f>
        <v>2021.413775</v>
      </c>
      <c r="I57" s="3">
        <f t="shared" ref="I57" si="737">H56*(1+$C$24)^(I$2-H$2)</f>
        <v>1923.4422249999998</v>
      </c>
      <c r="J57" s="3">
        <f t="shared" ref="J57" si="738">I56*(1+$C$24)^(J$2-I$2)</f>
        <v>1832.6487499999998</v>
      </c>
      <c r="K57" s="3">
        <f t="shared" ref="K57" si="739">J56*(1+$C$24)^(K$2-J$2)</f>
        <v>1745.2059999999999</v>
      </c>
      <c r="L57" s="3">
        <f t="shared" ref="L57" si="740">K56*(1+$C$24)^(L$2-K$2)</f>
        <v>1657.7632499999997</v>
      </c>
      <c r="M57" s="3">
        <f t="shared" ref="M57" si="741">L56*(1+$C$24)^(M$2-L$2)</f>
        <v>1570.3204999999998</v>
      </c>
      <c r="N57" s="3">
        <f t="shared" ref="N57" si="742">M56*(1+$C$24)^(N$2-M$2)</f>
        <v>1482.8767249999999</v>
      </c>
      <c r="O57" s="3">
        <f t="shared" ref="O57" si="743">N56*(1+$C$24)^(O$2-N$2)</f>
        <v>1395.4339749999997</v>
      </c>
      <c r="P57" s="3">
        <f t="shared" ref="P57" si="744">O56*(1+$C$24)^(P$2-O$2)</f>
        <v>1307.9912249999998</v>
      </c>
      <c r="Q57" s="3">
        <f t="shared" ref="Q57" si="745">P56*(1+$C$24)^(Q$2-P$2)</f>
        <v>1220.5484749999998</v>
      </c>
      <c r="R57" s="3">
        <f t="shared" ref="R57" si="746">Q56*(1+$C$24)^(R$2-Q$2)</f>
        <v>1156.5566999999999</v>
      </c>
      <c r="S57" s="3">
        <f t="shared" ref="S57" si="747">R56*(1+$C$24)^(S$2-R$2)</f>
        <v>1116.0169249999999</v>
      </c>
      <c r="T57" s="3">
        <f t="shared" ref="T57" si="748">S56*(1+$C$24)^(T$2-S$2)</f>
        <v>1075.4761249999997</v>
      </c>
      <c r="U57" s="3">
        <f t="shared" ref="U57" si="749">T56*(1+$C$24)^(U$2-T$2)</f>
        <v>1034.9363499999999</v>
      </c>
      <c r="V57" s="3">
        <f t="shared" ref="V57" si="750">U56*(1+$C$24)^(V$2-U$2)</f>
        <v>994.39606249999997</v>
      </c>
      <c r="W57" s="3">
        <f t="shared" ref="W57" si="751">V56*(1+$C$24)^(W$2-V$2)</f>
        <v>953.85577499999988</v>
      </c>
      <c r="X57" s="3">
        <f t="shared" ref="X57" si="752">W56*(1+$C$24)^(X$2-W$2)</f>
        <v>913.31558999999982</v>
      </c>
      <c r="Y57" s="3">
        <f t="shared" ref="Y57" si="753">X56*(1+$C$24)^(Y$2-X$2)</f>
        <v>872.77530249999995</v>
      </c>
      <c r="Z57" s="3">
        <f t="shared" ref="Z57" si="754">Y56*(1+$C$24)^(Z$2-Y$2)</f>
        <v>832.23491249999995</v>
      </c>
      <c r="AA57" s="3">
        <f t="shared" ref="AA57" si="755">Z56*(1+$C$24)^(AA$2-Z$2)</f>
        <v>791.69462499999997</v>
      </c>
      <c r="AB57" s="3">
        <f t="shared" ref="AB57" si="756">AA56*(1+$C$24)^(AB$2-AA$2)</f>
        <v>751.15444000000002</v>
      </c>
      <c r="AC57" s="3">
        <f t="shared" ref="AC57" si="757">AB56*(1+$C$24)^(AC$2-AB$2)</f>
        <v>710.61415249999993</v>
      </c>
      <c r="AD57" s="3">
        <f t="shared" ref="AD57" si="758">AC56*(1+$C$24)^(AD$2-AC$2)</f>
        <v>670.07386499999996</v>
      </c>
      <c r="AE57" s="3">
        <f t="shared" ref="AE57" si="759">AD56*(1+$C$24)^(AE$2-AD$2)</f>
        <v>-2.1556282999999999E-5</v>
      </c>
      <c r="AF57" s="3">
        <f t="shared" ref="AF57" si="760">AE56*(1+$C$24)^(AF$2-AE$2)</f>
        <v>-2.1556282999999999E-5</v>
      </c>
      <c r="AG57" s="3">
        <f t="shared" ref="AG57" si="761">AF56*(1+$C$24)^(AG$2-AF$2)</f>
        <v>-2.1556282999999999E-5</v>
      </c>
      <c r="AH57" s="3">
        <f t="shared" ref="AH57" si="762">AG56*(1+$C$24)^(AH$2-AG$2)</f>
        <v>-2.1556282999999999E-5</v>
      </c>
      <c r="AI57" s="3">
        <f t="shared" ref="AI57" si="763">AH56*(1+$C$24)^(AI$2-AH$2)</f>
        <v>-2.1556282999999999E-5</v>
      </c>
      <c r="AJ57" s="3">
        <f t="shared" ref="AJ57" si="764">AI56*(1+$C$24)^(AJ$2-AI$2)</f>
        <v>-2.1556282999999999E-5</v>
      </c>
      <c r="AK57" s="3">
        <f t="shared" ref="AK57" si="765">AJ56*(1+$C$24)^(AK$2-AJ$2)</f>
        <v>-2.1556282999999999E-5</v>
      </c>
      <c r="AL57" s="3">
        <f t="shared" ref="AL57" si="766">AK56*(1+$C$24)^(AL$2-AK$2)</f>
        <v>-2.1556282999999999E-5</v>
      </c>
      <c r="AM57" s="3">
        <f t="shared" ref="AM57" si="767">AL56*(1+$C$24)^(AM$2-AL$2)</f>
        <v>-2.1556282999999999E-5</v>
      </c>
      <c r="AN57" s="3">
        <f t="shared" ref="AN57" si="768">AM56*(1+$C$24)^(AN$2-AM$2)</f>
        <v>-2.1556282999999999E-5</v>
      </c>
      <c r="AO57" s="3">
        <f t="shared" ref="AO57" si="769">AN56*(1+$C$24)^(AO$2-AN$2)</f>
        <v>-2.1556282999999999E-5</v>
      </c>
      <c r="AP57" s="3">
        <f t="shared" ref="AP57" si="770">AO56*(1+$C$24)^(AP$2-AO$2)</f>
        <v>-2.1556282999999999E-5</v>
      </c>
      <c r="AQ57" s="3">
        <f t="shared" ref="AQ57" si="771">AP56*(1+$C$24)^(AQ$2-AP$2)</f>
        <v>-2.1556282999999999E-5</v>
      </c>
      <c r="AR57" s="3">
        <f t="shared" ref="AR57" si="772">AQ56*(1+$C$24)^(AR$2-AQ$2)</f>
        <v>-2.1556282999999999E-5</v>
      </c>
      <c r="AS57" s="3">
        <f t="shared" ref="AS57" si="773">AR56*(1+$C$24)^(AS$2-AR$2)</f>
        <v>-2.1556282999999999E-5</v>
      </c>
      <c r="AT57" s="3">
        <f t="shared" ref="AT57" si="774">AS56*(1+$C$24)^(AT$2-AS$2)</f>
        <v>-2.1556282999999999E-5</v>
      </c>
      <c r="AU57" s="3">
        <f t="shared" ref="AU57" si="775">AT56*(1+$C$24)^(AU$2-AT$2)</f>
        <v>-2.1556282999999999E-5</v>
      </c>
      <c r="AV57" s="3">
        <f t="shared" ref="AV57" si="776">AU56*(1+$C$24)^(AV$2-AU$2)</f>
        <v>-2.1556282999999999E-5</v>
      </c>
      <c r="AW57" s="3">
        <f t="shared" ref="AW57" si="777">AV56*(1+$C$24)^(AW$2-AV$2)</f>
        <v>-2.1556282999999999E-5</v>
      </c>
      <c r="AX57" s="3">
        <f t="shared" ref="AX57" si="778">AW56*(1+$C$24)^(AX$2-AW$2)</f>
        <v>-2.1556282999999999E-5</v>
      </c>
      <c r="AY57" s="3">
        <f t="shared" ref="AY57" si="779">AX56*(1+$C$24)^(AY$2-AX$2)</f>
        <v>-2.1556282999999999E-5</v>
      </c>
      <c r="AZ57" s="3">
        <f t="shared" ref="AZ57" si="780">AY56*(1+$C$24)^(AZ$2-AY$2)</f>
        <v>-2.1556282999999999E-5</v>
      </c>
    </row>
    <row r="58" spans="2:52" x14ac:dyDescent="0.3">
      <c r="B58">
        <f t="shared" ref="B58:B84" si="781">B28</f>
        <v>2013</v>
      </c>
      <c r="C58" t="str">
        <f t="shared" ref="C58:C77" si="782">C57</f>
        <v>MC</v>
      </c>
      <c r="D58" s="3"/>
      <c r="E58" s="3"/>
      <c r="F58" s="3">
        <f>D56*(1+$C$24)^(F$2-D$2)</f>
        <v>1574.7944199999999</v>
      </c>
      <c r="G58" s="3">
        <f t="shared" ref="G58" si="783">E56*(1+$C$24)^(G$2-E$2)</f>
        <v>2299.2224206249998</v>
      </c>
      <c r="H58" s="3">
        <f t="shared" ref="H58" si="784">F56*(1+$C$24)^(H$2-F$2)</f>
        <v>2180.7802112499999</v>
      </c>
      <c r="I58" s="3">
        <f t="shared" ref="I58" si="785">G56*(1+$C$24)^(I$2-G$2)</f>
        <v>2071.949119375</v>
      </c>
      <c r="J58" s="3">
        <f t="shared" ref="J58" si="786">H56*(1+$C$24)^(J$2-H$2)</f>
        <v>1971.5282806249998</v>
      </c>
      <c r="K58" s="3">
        <f t="shared" ref="K58" si="787">I56*(1+$C$24)^(K$2-I$2)</f>
        <v>1878.4649687499998</v>
      </c>
      <c r="L58" s="3">
        <f t="shared" ref="L58" si="788">J56*(1+$C$24)^(L$2-J$2)</f>
        <v>1788.8361499999999</v>
      </c>
      <c r="M58" s="3">
        <f t="shared" ref="M58" si="789">K56*(1+$C$24)^(M$2-K$2)</f>
        <v>1699.2073312499997</v>
      </c>
      <c r="N58" s="3">
        <f t="shared" ref="N58" si="790">L56*(1+$C$24)^(N$2-L$2)</f>
        <v>1609.5785124999998</v>
      </c>
      <c r="O58" s="3">
        <f t="shared" ref="O58" si="791">M56*(1+$C$24)^(O$2-M$2)</f>
        <v>1519.948643125</v>
      </c>
      <c r="P58" s="3">
        <f t="shared" ref="P58" si="792">N56*(1+$C$24)^(P$2-N$2)</f>
        <v>1430.3198243749998</v>
      </c>
      <c r="Q58" s="3">
        <f t="shared" ref="Q58" si="793">O56*(1+$C$24)^(Q$2-O$2)</f>
        <v>1340.6910056249999</v>
      </c>
      <c r="R58" s="3">
        <f t="shared" ref="R58" si="794">P56*(1+$C$24)^(R$2-P$2)</f>
        <v>1251.062186875</v>
      </c>
      <c r="S58" s="3">
        <f t="shared" ref="S58" si="795">Q56*(1+$C$24)^(S$2-Q$2)</f>
        <v>1185.4706174999999</v>
      </c>
      <c r="T58" s="3">
        <f t="shared" ref="T58" si="796">R56*(1+$C$24)^(T$2-R$2)</f>
        <v>1143.917348125</v>
      </c>
      <c r="U58" s="3">
        <f t="shared" ref="U58" si="797">S56*(1+$C$24)^(U$2-S$2)</f>
        <v>1102.3630281249998</v>
      </c>
      <c r="V58" s="3">
        <f t="shared" ref="V58" si="798">T56*(1+$C$24)^(V$2-T$2)</f>
        <v>1060.8097587499999</v>
      </c>
      <c r="W58" s="3">
        <f t="shared" ref="W58" si="799">U56*(1+$C$24)^(W$2-U$2)</f>
        <v>1019.2559640625</v>
      </c>
      <c r="X58" s="3">
        <f t="shared" ref="X58" si="800">V56*(1+$C$24)^(X$2-V$2)</f>
        <v>977.70216937499993</v>
      </c>
      <c r="Y58" s="3">
        <f t="shared" ref="Y58" si="801">W56*(1+$C$24)^(Y$2-W$2)</f>
        <v>936.14847974999986</v>
      </c>
      <c r="Z58" s="3">
        <f t="shared" ref="Z58" si="802">X56*(1+$C$24)^(Z$2-X$2)</f>
        <v>894.59468506249993</v>
      </c>
      <c r="AA58" s="3">
        <f t="shared" ref="AA58" si="803">Y56*(1+$C$24)^(AA$2-Y$2)</f>
        <v>853.04078531249991</v>
      </c>
      <c r="AB58" s="3">
        <f t="shared" ref="AB58" si="804">Z56*(1+$C$24)^(AB$2-Z$2)</f>
        <v>811.48699062499998</v>
      </c>
      <c r="AC58" s="3">
        <f t="shared" ref="AC58" si="805">AA56*(1+$C$24)^(AC$2-AA$2)</f>
        <v>769.93330100000003</v>
      </c>
      <c r="AD58" s="3">
        <f t="shared" ref="AD58" si="806">AB56*(1+$C$24)^(AD$2-AB$2)</f>
        <v>728.37950631249998</v>
      </c>
      <c r="AE58" s="3">
        <f t="shared" ref="AE58" si="807">AC56*(1+$C$24)^(AE$2-AC$2)</f>
        <v>686.82571162499994</v>
      </c>
      <c r="AF58" s="3">
        <f t="shared" ref="AF58" si="808">AD56*(1+$C$24)^(AF$2-AD$2)</f>
        <v>-2.2095190074999998E-5</v>
      </c>
      <c r="AG58" s="3">
        <f t="shared" ref="AG58" si="809">AE56*(1+$C$24)^(AG$2-AE$2)</f>
        <v>-2.2095190074999998E-5</v>
      </c>
      <c r="AH58" s="3">
        <f t="shared" ref="AH58" si="810">AF56*(1+$C$24)^(AH$2-AF$2)</f>
        <v>-2.2095190074999998E-5</v>
      </c>
      <c r="AI58" s="3">
        <f t="shared" ref="AI58" si="811">AG56*(1+$C$24)^(AI$2-AG$2)</f>
        <v>-2.2095190074999998E-5</v>
      </c>
      <c r="AJ58" s="3">
        <f t="shared" ref="AJ58" si="812">AH56*(1+$C$24)^(AJ$2-AH$2)</f>
        <v>-2.2095190074999998E-5</v>
      </c>
      <c r="AK58" s="3">
        <f t="shared" ref="AK58" si="813">AI56*(1+$C$24)^(AK$2-AI$2)</f>
        <v>-2.2095190074999998E-5</v>
      </c>
      <c r="AL58" s="3">
        <f t="shared" ref="AL58" si="814">AJ56*(1+$C$24)^(AL$2-AJ$2)</f>
        <v>-2.2095190074999998E-5</v>
      </c>
      <c r="AM58" s="3">
        <f t="shared" ref="AM58" si="815">AK56*(1+$C$24)^(AM$2-AK$2)</f>
        <v>-2.2095190074999998E-5</v>
      </c>
      <c r="AN58" s="3">
        <f t="shared" ref="AN58" si="816">AL56*(1+$C$24)^(AN$2-AL$2)</f>
        <v>-2.2095190074999998E-5</v>
      </c>
      <c r="AO58" s="3">
        <f t="shared" ref="AO58" si="817">AM56*(1+$C$24)^(AO$2-AM$2)</f>
        <v>-2.2095190074999998E-5</v>
      </c>
      <c r="AP58" s="3">
        <f t="shared" ref="AP58" si="818">AN56*(1+$C$24)^(AP$2-AN$2)</f>
        <v>-2.2095190074999998E-5</v>
      </c>
      <c r="AQ58" s="3">
        <f t="shared" ref="AQ58" si="819">AO56*(1+$C$24)^(AQ$2-AO$2)</f>
        <v>-2.2095190074999998E-5</v>
      </c>
      <c r="AR58" s="3">
        <f t="shared" ref="AR58" si="820">AP56*(1+$C$24)^(AR$2-AP$2)</f>
        <v>-2.2095190074999998E-5</v>
      </c>
      <c r="AS58" s="3">
        <f t="shared" ref="AS58" si="821">AQ56*(1+$C$24)^(AS$2-AQ$2)</f>
        <v>-2.2095190074999998E-5</v>
      </c>
      <c r="AT58" s="3">
        <f t="shared" ref="AT58" si="822">AR56*(1+$C$24)^(AT$2-AR$2)</f>
        <v>-2.2095190074999998E-5</v>
      </c>
      <c r="AU58" s="3">
        <f t="shared" ref="AU58" si="823">AS56*(1+$C$24)^(AU$2-AS$2)</f>
        <v>-2.2095190074999998E-5</v>
      </c>
      <c r="AV58" s="3">
        <f t="shared" ref="AV58" si="824">AT56*(1+$C$24)^(AV$2-AT$2)</f>
        <v>-2.2095190074999998E-5</v>
      </c>
      <c r="AW58" s="3">
        <f t="shared" ref="AW58" si="825">AU56*(1+$C$24)^(AW$2-AU$2)</f>
        <v>-2.2095190074999998E-5</v>
      </c>
      <c r="AX58" s="3">
        <f t="shared" ref="AX58" si="826">AV56*(1+$C$24)^(AX$2-AV$2)</f>
        <v>-2.2095190074999998E-5</v>
      </c>
      <c r="AY58" s="3">
        <f t="shared" ref="AY58" si="827">AW56*(1+$C$24)^(AY$2-AW$2)</f>
        <v>-2.2095190074999998E-5</v>
      </c>
      <c r="AZ58" s="3">
        <f t="shared" ref="AZ58" si="828">AX56*(1+$C$24)^(AZ$2-AX$2)</f>
        <v>-2.2095190074999998E-5</v>
      </c>
    </row>
    <row r="59" spans="2:52" x14ac:dyDescent="0.3">
      <c r="B59">
        <f t="shared" si="781"/>
        <v>2014</v>
      </c>
      <c r="C59" t="str">
        <f t="shared" si="782"/>
        <v>MC</v>
      </c>
      <c r="D59" s="3"/>
      <c r="E59" s="3"/>
      <c r="F59" s="3"/>
      <c r="G59" s="3">
        <f>D56*(1+$C$24)^(G$2-D$2)</f>
        <v>1614.1642804999999</v>
      </c>
      <c r="H59" s="3">
        <f t="shared" ref="H59" si="829">E56*(1+$C$24)^(H$2-E$2)</f>
        <v>2356.7029811406246</v>
      </c>
      <c r="I59" s="3">
        <f t="shared" ref="I59" si="830">F56*(1+$C$24)^(I$2-F$2)</f>
        <v>2235.2997165312495</v>
      </c>
      <c r="J59" s="3">
        <f t="shared" ref="J59" si="831">G56*(1+$C$24)^(J$2-G$2)</f>
        <v>2123.7478473593751</v>
      </c>
      <c r="K59" s="3">
        <f t="shared" ref="K59" si="832">H56*(1+$C$24)^(K$2-H$2)</f>
        <v>2020.8164876406247</v>
      </c>
      <c r="L59" s="3">
        <f t="shared" ref="L59" si="833">I56*(1+$C$24)^(L$2-I$2)</f>
        <v>1925.4265929687499</v>
      </c>
      <c r="M59" s="3">
        <f t="shared" ref="M59" si="834">J56*(1+$C$24)^(M$2-J$2)</f>
        <v>1833.5570537499998</v>
      </c>
      <c r="N59" s="3">
        <f t="shared" ref="N59" si="835">K56*(1+$C$24)^(N$2-K$2)</f>
        <v>1741.6875145312497</v>
      </c>
      <c r="O59" s="3">
        <f t="shared" ref="O59" si="836">L56*(1+$C$24)^(O$2-L$2)</f>
        <v>1649.8179753124998</v>
      </c>
      <c r="P59" s="3">
        <f t="shared" ref="P59" si="837">M56*(1+$C$24)^(P$2-M$2)</f>
        <v>1557.947359203125</v>
      </c>
      <c r="Q59" s="3">
        <f t="shared" ref="Q59" si="838">N56*(1+$C$24)^(Q$2-N$2)</f>
        <v>1466.0778199843746</v>
      </c>
      <c r="R59" s="3">
        <f t="shared" ref="R59" si="839">O56*(1+$C$24)^(R$2-O$2)</f>
        <v>1374.2082807656247</v>
      </c>
      <c r="S59" s="3">
        <f t="shared" ref="S59" si="840">P56*(1+$C$24)^(S$2-P$2)</f>
        <v>1282.3387415468749</v>
      </c>
      <c r="T59" s="3">
        <f t="shared" ref="T59" si="841">Q56*(1+$C$24)^(T$2-Q$2)</f>
        <v>1215.1073829374998</v>
      </c>
      <c r="U59" s="3">
        <f t="shared" ref="U59" si="842">R56*(1+$C$24)^(U$2-R$2)</f>
        <v>1172.5152818281249</v>
      </c>
      <c r="V59" s="3">
        <f t="shared" ref="V59" si="843">S56*(1+$C$24)^(V$2-S$2)</f>
        <v>1129.9221038281248</v>
      </c>
      <c r="W59" s="3">
        <f t="shared" ref="W59" si="844">T56*(1+$C$24)^(W$2-T$2)</f>
        <v>1087.3300027187499</v>
      </c>
      <c r="X59" s="3">
        <f t="shared" ref="X59" si="845">U56*(1+$C$24)^(X$2-U$2)</f>
        <v>1044.7373631640623</v>
      </c>
      <c r="Y59" s="3">
        <f t="shared" ref="Y59" si="846">V56*(1+$C$24)^(Y$2-V$2)</f>
        <v>1002.1447236093749</v>
      </c>
      <c r="Z59" s="3">
        <f t="shared" ref="Z59" si="847">W56*(1+$C$24)^(Z$2-W$2)</f>
        <v>959.55219174374986</v>
      </c>
      <c r="AA59" s="3">
        <f t="shared" ref="AA59" si="848">X56*(1+$C$24)^(AA$2-X$2)</f>
        <v>916.95955218906238</v>
      </c>
      <c r="AB59" s="3">
        <f t="shared" ref="AB59" si="849">Y56*(1+$C$24)^(AB$2-Y$2)</f>
        <v>874.36680494531242</v>
      </c>
      <c r="AC59" s="3">
        <f t="shared" ref="AC59" si="850">Z56*(1+$C$24)^(AC$2-Z$2)</f>
        <v>831.77416539062494</v>
      </c>
      <c r="AD59" s="3">
        <f t="shared" ref="AD59" si="851">AA56*(1+$C$24)^(AD$2-AA$2)</f>
        <v>789.18163352499994</v>
      </c>
      <c r="AE59" s="3">
        <f t="shared" ref="AE59" si="852">AB56*(1+$C$24)^(AE$2-AB$2)</f>
        <v>746.58899397031246</v>
      </c>
      <c r="AF59" s="3">
        <f t="shared" ref="AF59" si="853">AC56*(1+$C$24)^(AF$2-AC$2)</f>
        <v>703.99635441562486</v>
      </c>
      <c r="AG59" s="3">
        <f t="shared" ref="AG59" si="854">AD56*(1+$C$24)^(AG$2-AD$2)</f>
        <v>-2.2647569826874998E-5</v>
      </c>
      <c r="AH59" s="3">
        <f t="shared" ref="AH59" si="855">AE56*(1+$C$24)^(AH$2-AE$2)</f>
        <v>-2.2647569826874998E-5</v>
      </c>
      <c r="AI59" s="3">
        <f t="shared" ref="AI59" si="856">AF56*(1+$C$24)^(AI$2-AF$2)</f>
        <v>-2.2647569826874998E-5</v>
      </c>
      <c r="AJ59" s="3">
        <f t="shared" ref="AJ59" si="857">AG56*(1+$C$24)^(AJ$2-AG$2)</f>
        <v>-2.2647569826874998E-5</v>
      </c>
      <c r="AK59" s="3">
        <f t="shared" ref="AK59" si="858">AH56*(1+$C$24)^(AK$2-AH$2)</f>
        <v>-2.2647569826874998E-5</v>
      </c>
      <c r="AL59" s="3">
        <f t="shared" ref="AL59" si="859">AI56*(1+$C$24)^(AL$2-AI$2)</f>
        <v>-2.2647569826874998E-5</v>
      </c>
      <c r="AM59" s="3">
        <f t="shared" ref="AM59" si="860">AJ56*(1+$C$24)^(AM$2-AJ$2)</f>
        <v>-2.2647569826874998E-5</v>
      </c>
      <c r="AN59" s="3">
        <f t="shared" ref="AN59" si="861">AK56*(1+$C$24)^(AN$2-AK$2)</f>
        <v>-2.2647569826874998E-5</v>
      </c>
      <c r="AO59" s="3">
        <f t="shared" ref="AO59" si="862">AL56*(1+$C$24)^(AO$2-AL$2)</f>
        <v>-2.2647569826874998E-5</v>
      </c>
      <c r="AP59" s="3">
        <f t="shared" ref="AP59" si="863">AM56*(1+$C$24)^(AP$2-AM$2)</f>
        <v>-2.2647569826874998E-5</v>
      </c>
      <c r="AQ59" s="3">
        <f t="shared" ref="AQ59" si="864">AN56*(1+$C$24)^(AQ$2-AN$2)</f>
        <v>-2.2647569826874998E-5</v>
      </c>
      <c r="AR59" s="3">
        <f t="shared" ref="AR59" si="865">AO56*(1+$C$24)^(AR$2-AO$2)</f>
        <v>-2.2647569826874998E-5</v>
      </c>
      <c r="AS59" s="3">
        <f t="shared" ref="AS59" si="866">AP56*(1+$C$24)^(AS$2-AP$2)</f>
        <v>-2.2647569826874998E-5</v>
      </c>
      <c r="AT59" s="3">
        <f t="shared" ref="AT59" si="867">AQ56*(1+$C$24)^(AT$2-AQ$2)</f>
        <v>-2.2647569826874998E-5</v>
      </c>
      <c r="AU59" s="3">
        <f t="shared" ref="AU59" si="868">AR56*(1+$C$24)^(AU$2-AR$2)</f>
        <v>-2.2647569826874998E-5</v>
      </c>
      <c r="AV59" s="3">
        <f t="shared" ref="AV59" si="869">AS56*(1+$C$24)^(AV$2-AS$2)</f>
        <v>-2.2647569826874998E-5</v>
      </c>
      <c r="AW59" s="3">
        <f t="shared" ref="AW59" si="870">AT56*(1+$C$24)^(AW$2-AT$2)</f>
        <v>-2.2647569826874998E-5</v>
      </c>
      <c r="AX59" s="3">
        <f t="shared" ref="AX59" si="871">AU56*(1+$C$24)^(AX$2-AU$2)</f>
        <v>-2.2647569826874998E-5</v>
      </c>
      <c r="AY59" s="3">
        <f t="shared" ref="AY59" si="872">AV56*(1+$C$24)^(AY$2-AV$2)</f>
        <v>-2.2647569826874998E-5</v>
      </c>
      <c r="AZ59" s="3">
        <f t="shared" ref="AZ59" si="873">AW56*(1+$C$24)^(AZ$2-AW$2)</f>
        <v>-2.2647569826874998E-5</v>
      </c>
    </row>
    <row r="60" spans="2:52" x14ac:dyDescent="0.3">
      <c r="B60">
        <f t="shared" si="781"/>
        <v>2015</v>
      </c>
      <c r="C60" t="str">
        <f t="shared" si="782"/>
        <v>MC</v>
      </c>
      <c r="D60" s="3"/>
      <c r="E60" s="3"/>
      <c r="F60" s="3"/>
      <c r="G60" s="3"/>
      <c r="H60" s="3">
        <f>D56*(1+$C$24)^(H$2-D$2)</f>
        <v>1654.5183875124997</v>
      </c>
      <c r="I60" s="3">
        <f t="shared" ref="I60" si="874">E56*(1+$C$24)^(I$2-E$2)</f>
        <v>2415.6205556691402</v>
      </c>
      <c r="J60" s="3">
        <f t="shared" ref="J60" si="875">F56*(1+$C$24)^(J$2-F$2)</f>
        <v>2291.1822094445306</v>
      </c>
      <c r="K60" s="3">
        <f t="shared" ref="K60" si="876">G56*(1+$C$24)^(K$2-G$2)</f>
        <v>2176.841543543359</v>
      </c>
      <c r="L60" s="3">
        <f t="shared" ref="L60" si="877">H56*(1+$C$24)^(L$2-H$2)</f>
        <v>2071.33689983164</v>
      </c>
      <c r="M60" s="3">
        <f t="shared" ref="M60" si="878">I56*(1+$C$24)^(M$2-I$2)</f>
        <v>1973.5622577929685</v>
      </c>
      <c r="N60" s="3">
        <f t="shared" ref="N60" si="879">J56*(1+$C$24)^(N$2-J$2)</f>
        <v>1879.3959800937498</v>
      </c>
      <c r="O60" s="3">
        <f t="shared" ref="O60" si="880">K56*(1+$C$24)^(O$2-K$2)</f>
        <v>1785.2297023945307</v>
      </c>
      <c r="P60" s="3">
        <f t="shared" ref="P60" si="881">L56*(1+$C$24)^(P$2-L$2)</f>
        <v>1691.0634246953121</v>
      </c>
      <c r="Q60" s="3">
        <f t="shared" ref="Q60" si="882">M56*(1+$C$24)^(Q$2-M$2)</f>
        <v>1596.8960431832029</v>
      </c>
      <c r="R60" s="3">
        <f t="shared" ref="R60" si="883">N56*(1+$C$24)^(R$2-N$2)</f>
        <v>1502.729765483984</v>
      </c>
      <c r="S60" s="3">
        <f t="shared" ref="S60" si="884">O56*(1+$C$24)^(S$2-O$2)</f>
        <v>1408.5634877847654</v>
      </c>
      <c r="T60" s="3">
        <f t="shared" ref="T60" si="885">P56*(1+$C$24)^(T$2-P$2)</f>
        <v>1314.3972100855467</v>
      </c>
      <c r="U60" s="3">
        <f t="shared" ref="U60" si="886">Q56*(1+$C$24)^(U$2-Q$2)</f>
        <v>1245.4850675109371</v>
      </c>
      <c r="V60" s="3">
        <f t="shared" ref="V60" si="887">R56*(1+$C$24)^(V$2-R$2)</f>
        <v>1201.8281638738279</v>
      </c>
      <c r="W60" s="3">
        <f t="shared" ref="W60" si="888">S56*(1+$C$24)^(W$2-S$2)</f>
        <v>1158.1701564238278</v>
      </c>
      <c r="X60" s="3">
        <f t="shared" ref="X60" si="889">T56*(1+$C$24)^(X$2-T$2)</f>
        <v>1114.5132527867186</v>
      </c>
      <c r="Y60" s="3">
        <f t="shared" ref="Y60" si="890">U56*(1+$C$24)^(Y$2-U$2)</f>
        <v>1070.8557972431638</v>
      </c>
      <c r="Z60" s="3">
        <f t="shared" ref="Z60" si="891">V56*(1+$C$24)^(Z$2-V$2)</f>
        <v>1027.1983416996093</v>
      </c>
      <c r="AA60" s="3">
        <f t="shared" ref="AA60" si="892">W56*(1+$C$24)^(AA$2-W$2)</f>
        <v>983.54099653734352</v>
      </c>
      <c r="AB60" s="3">
        <f t="shared" ref="AB60" si="893">X56*(1+$C$24)^(AB$2-X$2)</f>
        <v>939.88354099378887</v>
      </c>
      <c r="AC60" s="3">
        <f t="shared" ref="AC60" si="894">Y56*(1+$C$24)^(AC$2-Y$2)</f>
        <v>896.2259750689451</v>
      </c>
      <c r="AD60" s="3">
        <f t="shared" ref="AD60" si="895">Z56*(1+$C$24)^(AD$2-Z$2)</f>
        <v>852.56851952539046</v>
      </c>
      <c r="AE60" s="3">
        <f t="shared" ref="AE60" si="896">AA56*(1+$C$24)^(AE$2-AA$2)</f>
        <v>808.91117436312493</v>
      </c>
      <c r="AF60" s="3">
        <f t="shared" ref="AF60" si="897">AB56*(1+$C$24)^(AF$2-AB$2)</f>
        <v>765.25371881957017</v>
      </c>
      <c r="AG60" s="3">
        <f t="shared" ref="AG60" si="898">AC56*(1+$C$24)^(AG$2-AC$2)</f>
        <v>721.59626327601541</v>
      </c>
      <c r="AH60" s="3">
        <f t="shared" ref="AH60" si="899">AD56*(1+$C$24)^(AH$2-AD$2)</f>
        <v>-2.321375907254687E-5</v>
      </c>
      <c r="AI60" s="3">
        <f t="shared" ref="AI60" si="900">AE56*(1+$C$24)^(AI$2-AE$2)</f>
        <v>-2.321375907254687E-5</v>
      </c>
      <c r="AJ60" s="3">
        <f t="shared" ref="AJ60" si="901">AF56*(1+$C$24)^(AJ$2-AF$2)</f>
        <v>-2.321375907254687E-5</v>
      </c>
      <c r="AK60" s="3">
        <f t="shared" ref="AK60" si="902">AG56*(1+$C$24)^(AK$2-AG$2)</f>
        <v>-2.321375907254687E-5</v>
      </c>
      <c r="AL60" s="3">
        <f t="shared" ref="AL60" si="903">AH56*(1+$C$24)^(AL$2-AH$2)</f>
        <v>-2.321375907254687E-5</v>
      </c>
      <c r="AM60" s="3">
        <f t="shared" ref="AM60" si="904">AI56*(1+$C$24)^(AM$2-AI$2)</f>
        <v>-2.321375907254687E-5</v>
      </c>
      <c r="AN60" s="3">
        <f t="shared" ref="AN60" si="905">AJ56*(1+$C$24)^(AN$2-AJ$2)</f>
        <v>-2.321375907254687E-5</v>
      </c>
      <c r="AO60" s="3">
        <f t="shared" ref="AO60" si="906">AK56*(1+$C$24)^(AO$2-AK$2)</f>
        <v>-2.321375907254687E-5</v>
      </c>
      <c r="AP60" s="3">
        <f t="shared" ref="AP60" si="907">AL56*(1+$C$24)^(AP$2-AL$2)</f>
        <v>-2.321375907254687E-5</v>
      </c>
      <c r="AQ60" s="3">
        <f t="shared" ref="AQ60" si="908">AM56*(1+$C$24)^(AQ$2-AM$2)</f>
        <v>-2.321375907254687E-5</v>
      </c>
      <c r="AR60" s="3">
        <f t="shared" ref="AR60" si="909">AN56*(1+$C$24)^(AR$2-AN$2)</f>
        <v>-2.321375907254687E-5</v>
      </c>
      <c r="AS60" s="3">
        <f t="shared" ref="AS60" si="910">AO56*(1+$C$24)^(AS$2-AO$2)</f>
        <v>-2.321375907254687E-5</v>
      </c>
      <c r="AT60" s="3">
        <f t="shared" ref="AT60" si="911">AP56*(1+$C$24)^(AT$2-AP$2)</f>
        <v>-2.321375907254687E-5</v>
      </c>
      <c r="AU60" s="3">
        <f t="shared" ref="AU60" si="912">AQ56*(1+$C$24)^(AU$2-AQ$2)</f>
        <v>-2.321375907254687E-5</v>
      </c>
      <c r="AV60" s="3">
        <f t="shared" ref="AV60" si="913">AR56*(1+$C$24)^(AV$2-AR$2)</f>
        <v>-2.321375907254687E-5</v>
      </c>
      <c r="AW60" s="3">
        <f t="shared" ref="AW60" si="914">AS56*(1+$C$24)^(AW$2-AS$2)</f>
        <v>-2.321375907254687E-5</v>
      </c>
      <c r="AX60" s="3">
        <f t="shared" ref="AX60" si="915">AT56*(1+$C$24)^(AX$2-AT$2)</f>
        <v>-2.321375907254687E-5</v>
      </c>
      <c r="AY60" s="3">
        <f t="shared" ref="AY60" si="916">AU56*(1+$C$24)^(AY$2-AU$2)</f>
        <v>-2.321375907254687E-5</v>
      </c>
      <c r="AZ60" s="3">
        <f t="shared" ref="AZ60" si="917">AV56*(1+$C$24)^(AZ$2-AV$2)</f>
        <v>-2.321375907254687E-5</v>
      </c>
    </row>
    <row r="61" spans="2:52" x14ac:dyDescent="0.3">
      <c r="B61">
        <f t="shared" si="781"/>
        <v>2016</v>
      </c>
      <c r="C61" t="str">
        <f t="shared" si="782"/>
        <v>MC</v>
      </c>
      <c r="I61" s="3">
        <f>D56*(1+$C$24)^(I$2-D$2)</f>
        <v>1695.8813472003121</v>
      </c>
      <c r="J61" s="3">
        <f t="shared" ref="J61" si="918">E56*(1+$C$24)^(J$2-E$2)</f>
        <v>2476.0110695608682</v>
      </c>
      <c r="K61" s="3">
        <f t="shared" ref="K61" si="919">F56*(1+$C$24)^(K$2-F$2)</f>
        <v>2348.4617646806437</v>
      </c>
      <c r="L61" s="3">
        <f t="shared" ref="L61" si="920">G56*(1+$C$24)^(L$2-G$2)</f>
        <v>2231.262582131943</v>
      </c>
      <c r="M61" s="3">
        <f t="shared" ref="M61" si="921">H56*(1+$C$24)^(M$2-H$2)</f>
        <v>2123.120322327431</v>
      </c>
      <c r="N61" s="3">
        <f t="shared" ref="N61" si="922">I56*(1+$C$24)^(N$2-I$2)</f>
        <v>2022.9013142377923</v>
      </c>
      <c r="O61" s="3">
        <f t="shared" ref="O61" si="923">J56*(1+$C$24)^(O$2-J$2)</f>
        <v>1926.3808795960933</v>
      </c>
      <c r="P61" s="3">
        <f t="shared" ref="P61" si="924">K56*(1+$C$24)^(P$2-K$2)</f>
        <v>1829.8604449543939</v>
      </c>
      <c r="Q61" s="3">
        <f t="shared" ref="Q61" si="925">L56*(1+$C$24)^(Q$2-L$2)</f>
        <v>1733.3400103126949</v>
      </c>
      <c r="R61" s="3">
        <f t="shared" ref="R61" si="926">M56*(1+$C$24)^(R$2-M$2)</f>
        <v>1636.8184442627828</v>
      </c>
      <c r="S61" s="3">
        <f t="shared" ref="S61" si="927">N56*(1+$C$24)^(S$2-N$2)</f>
        <v>1540.2980096210833</v>
      </c>
      <c r="T61" s="3">
        <f t="shared" ref="T61" si="928">O56*(1+$C$24)^(T$2-O$2)</f>
        <v>1443.7775749793843</v>
      </c>
      <c r="U61" s="3">
        <f t="shared" ref="U61" si="929">P56*(1+$C$24)^(U$2-P$2)</f>
        <v>1347.2571403376851</v>
      </c>
      <c r="V61" s="3">
        <f t="shared" ref="V61" si="930">Q56*(1+$C$24)^(V$2-Q$2)</f>
        <v>1276.6221941987105</v>
      </c>
      <c r="W61" s="3">
        <f t="shared" ref="W61" si="931">R56*(1+$C$24)^(W$2-R$2)</f>
        <v>1231.8738679706735</v>
      </c>
      <c r="X61" s="3">
        <f t="shared" ref="X61" si="932">S56*(1+$C$24)^(X$2-S$2)</f>
        <v>1187.1244103344234</v>
      </c>
      <c r="Y61" s="3">
        <f t="shared" ref="Y61" si="933">T56*(1+$C$24)^(Y$2-T$2)</f>
        <v>1142.3760841063863</v>
      </c>
      <c r="Z61" s="3">
        <f t="shared" ref="Z61" si="934">U56*(1+$C$24)^(Z$2-U$2)</f>
        <v>1097.627192174243</v>
      </c>
      <c r="AA61" s="3">
        <f t="shared" ref="AA61" si="935">V56*(1+$C$24)^(AA$2-V$2)</f>
        <v>1052.8783002420994</v>
      </c>
      <c r="AB61" s="3">
        <f t="shared" ref="AB61" si="936">W56*(1+$C$24)^(AB$2-W$2)</f>
        <v>1008.129521450777</v>
      </c>
      <c r="AC61" s="3">
        <f t="shared" ref="AC61" si="937">X56*(1+$C$24)^(AC$2-X$2)</f>
        <v>963.38062951863355</v>
      </c>
      <c r="AD61" s="3">
        <f t="shared" ref="AD61" si="938">Y56*(1+$C$24)^(AD$2-Y$2)</f>
        <v>918.63162444566865</v>
      </c>
      <c r="AE61" s="3">
        <f t="shared" ref="AE61" si="939">Z56*(1+$C$24)^(AE$2-Z$2)</f>
        <v>873.88273251352507</v>
      </c>
      <c r="AF61" s="3">
        <f t="shared" ref="AF61" si="940">AA56*(1+$C$24)^(AF$2-AA$2)</f>
        <v>829.13395372220293</v>
      </c>
      <c r="AG61" s="3">
        <f t="shared" ref="AG61" si="941">AB56*(1+$C$24)^(AG$2-AB$2)</f>
        <v>784.38506179005935</v>
      </c>
      <c r="AH61" s="3">
        <f t="shared" ref="AH61" si="942">AC56*(1+$C$24)^(AH$2-AC$2)</f>
        <v>739.63616985791577</v>
      </c>
      <c r="AI61" s="3">
        <f t="shared" ref="AI61" si="943">AD56*(1+$C$24)^(AI$2-AD$2)</f>
        <v>-2.3794103049360538E-5</v>
      </c>
      <c r="AJ61" s="3">
        <f t="shared" ref="AJ61" si="944">AE56*(1+$C$24)^(AJ$2-AE$2)</f>
        <v>-2.3794103049360538E-5</v>
      </c>
      <c r="AK61" s="3">
        <f t="shared" ref="AK61" si="945">AF56*(1+$C$24)^(AK$2-AF$2)</f>
        <v>-2.3794103049360538E-5</v>
      </c>
      <c r="AL61" s="3">
        <f t="shared" ref="AL61" si="946">AG56*(1+$C$24)^(AL$2-AG$2)</f>
        <v>-2.3794103049360538E-5</v>
      </c>
      <c r="AM61" s="3">
        <f t="shared" ref="AM61" si="947">AH56*(1+$C$24)^(AM$2-AH$2)</f>
        <v>-2.3794103049360538E-5</v>
      </c>
      <c r="AN61" s="3">
        <f t="shared" ref="AN61" si="948">AI56*(1+$C$24)^(AN$2-AI$2)</f>
        <v>-2.3794103049360538E-5</v>
      </c>
      <c r="AO61" s="3">
        <f t="shared" ref="AO61" si="949">AJ56*(1+$C$24)^(AO$2-AJ$2)</f>
        <v>-2.3794103049360538E-5</v>
      </c>
      <c r="AP61" s="3">
        <f t="shared" ref="AP61" si="950">AK56*(1+$C$24)^(AP$2-AK$2)</f>
        <v>-2.3794103049360538E-5</v>
      </c>
      <c r="AQ61" s="3">
        <f t="shared" ref="AQ61" si="951">AL56*(1+$C$24)^(AQ$2-AL$2)</f>
        <v>-2.3794103049360538E-5</v>
      </c>
      <c r="AR61" s="3">
        <f t="shared" ref="AR61" si="952">AM56*(1+$C$24)^(AR$2-AM$2)</f>
        <v>-2.3794103049360538E-5</v>
      </c>
      <c r="AS61" s="3">
        <f t="shared" ref="AS61" si="953">AN56*(1+$C$24)^(AS$2-AN$2)</f>
        <v>-2.3794103049360538E-5</v>
      </c>
      <c r="AT61" s="3">
        <f t="shared" ref="AT61" si="954">AO56*(1+$C$24)^(AT$2-AO$2)</f>
        <v>-2.3794103049360538E-5</v>
      </c>
      <c r="AU61" s="3">
        <f t="shared" ref="AU61" si="955">AP56*(1+$C$24)^(AU$2-AP$2)</f>
        <v>-2.3794103049360538E-5</v>
      </c>
      <c r="AV61" s="3">
        <f t="shared" ref="AV61" si="956">AQ56*(1+$C$24)^(AV$2-AQ$2)</f>
        <v>-2.3794103049360538E-5</v>
      </c>
      <c r="AW61" s="3">
        <f t="shared" ref="AW61" si="957">AR56*(1+$C$24)^(AW$2-AR$2)</f>
        <v>-2.3794103049360538E-5</v>
      </c>
      <c r="AX61" s="3">
        <f t="shared" ref="AX61" si="958">AS56*(1+$C$24)^(AX$2-AS$2)</f>
        <v>-2.3794103049360538E-5</v>
      </c>
      <c r="AY61" s="3">
        <f t="shared" ref="AY61" si="959">AT56*(1+$C$24)^(AY$2-AT$2)</f>
        <v>-2.3794103049360538E-5</v>
      </c>
      <c r="AZ61" s="3">
        <f t="shared" ref="AZ61" si="960">AU56*(1+$C$24)^(AZ$2-AU$2)</f>
        <v>-2.3794103049360538E-5</v>
      </c>
    </row>
    <row r="62" spans="2:52" x14ac:dyDescent="0.3">
      <c r="B62">
        <f t="shared" si="781"/>
        <v>2017</v>
      </c>
      <c r="C62" t="str">
        <f t="shared" si="782"/>
        <v>MC</v>
      </c>
      <c r="J62" s="3">
        <f>D56*(1+$C$24)^(J$2-D$2)</f>
        <v>1738.2783808803197</v>
      </c>
      <c r="K62" s="3">
        <f t="shared" ref="K62" si="961">E56*(1+$C$24)^(K$2-E$2)</f>
        <v>2537.9113462998898</v>
      </c>
      <c r="L62" s="3">
        <f t="shared" ref="L62" si="962">F56*(1+$C$24)^(L$2-F$2)</f>
        <v>2407.1733087976595</v>
      </c>
      <c r="M62" s="3">
        <f t="shared" ref="M62" si="963">G56*(1+$C$24)^(M$2-G$2)</f>
        <v>2287.0441466852412</v>
      </c>
      <c r="N62" s="3">
        <f t="shared" ref="N62" si="964">H56*(1+$C$24)^(N$2-H$2)</f>
        <v>2176.1983303856164</v>
      </c>
      <c r="O62" s="3">
        <f t="shared" ref="O62" si="965">I56*(1+$C$24)^(O$2-I$2)</f>
        <v>2073.4738470937373</v>
      </c>
      <c r="P62" s="3">
        <f t="shared" ref="P62" si="966">J56*(1+$C$24)^(P$2-J$2)</f>
        <v>1974.5404015859954</v>
      </c>
      <c r="Q62" s="3">
        <f t="shared" ref="Q62" si="967">K56*(1+$C$24)^(Q$2-K$2)</f>
        <v>1875.6069560782537</v>
      </c>
      <c r="R62" s="3">
        <f t="shared" ref="R62" si="968">L56*(1+$C$24)^(R$2-L$2)</f>
        <v>1776.673510570512</v>
      </c>
      <c r="S62" s="3">
        <f t="shared" ref="S62" si="969">M56*(1+$C$24)^(S$2-M$2)</f>
        <v>1677.7389053693523</v>
      </c>
      <c r="T62" s="3">
        <f t="shared" ref="T62" si="970">N56*(1+$C$24)^(T$2-N$2)</f>
        <v>1578.8054598616104</v>
      </c>
      <c r="U62" s="3">
        <f t="shared" ref="U62" si="971">O56*(1+$C$24)^(U$2-O$2)</f>
        <v>1479.8720143538687</v>
      </c>
      <c r="V62" s="3">
        <f t="shared" ref="V62" si="972">P56*(1+$C$24)^(V$2-P$2)</f>
        <v>1380.9385688461271</v>
      </c>
      <c r="W62" s="3">
        <f t="shared" ref="W62" si="973">Q56*(1+$C$24)^(W$2-Q$2)</f>
        <v>1308.5377490536782</v>
      </c>
      <c r="X62" s="3">
        <f t="shared" ref="X62" si="974">R56*(1+$C$24)^(X$2-R$2)</f>
        <v>1262.6707146699403</v>
      </c>
      <c r="Y62" s="3">
        <f t="shared" ref="Y62" si="975">S56*(1+$C$24)^(Y$2-S$2)</f>
        <v>1216.8025205927838</v>
      </c>
      <c r="Z62" s="3">
        <f t="shared" ref="Z62" si="976">T56*(1+$C$24)^(Z$2-T$2)</f>
        <v>1170.9354862090458</v>
      </c>
      <c r="AA62" s="3">
        <f t="shared" ref="AA62" si="977">U56*(1+$C$24)^(AA$2-U$2)</f>
        <v>1125.0678719785988</v>
      </c>
      <c r="AB62" s="3">
        <f t="shared" ref="AB62" si="978">V56*(1+$C$24)^(AB$2-V$2)</f>
        <v>1079.2002577481517</v>
      </c>
      <c r="AC62" s="3">
        <f t="shared" ref="AC62" si="979">W56*(1+$C$24)^(AC$2-W$2)</f>
        <v>1033.3327594870464</v>
      </c>
      <c r="AD62" s="3">
        <f t="shared" ref="AD62" si="980">X56*(1+$C$24)^(AD$2-X$2)</f>
        <v>987.46514525659927</v>
      </c>
      <c r="AE62" s="3">
        <f t="shared" ref="AE62" si="981">Y56*(1+$C$24)^(AE$2-Y$2)</f>
        <v>941.59741505681029</v>
      </c>
      <c r="AF62" s="3">
        <f t="shared" ref="AF62" si="982">Z56*(1+$C$24)^(AF$2-Z$2)</f>
        <v>895.7298008263632</v>
      </c>
      <c r="AG62" s="3">
        <f t="shared" ref="AG62" si="983">AA56*(1+$C$24)^(AG$2-AA$2)</f>
        <v>849.86230256525789</v>
      </c>
      <c r="AH62" s="3">
        <f t="shared" ref="AH62" si="984">AB56*(1+$C$24)^(AH$2-AB$2)</f>
        <v>803.9946883348108</v>
      </c>
      <c r="AI62" s="3">
        <f t="shared" ref="AI62" si="985">AC56*(1+$C$24)^(AI$2-AC$2)</f>
        <v>758.1270741043636</v>
      </c>
      <c r="AJ62" s="3">
        <f t="shared" ref="AJ62" si="986">AD56*(1+$C$24)^(AJ$2-AD$2)</f>
        <v>-2.438895562559455E-5</v>
      </c>
      <c r="AK62" s="3">
        <f t="shared" ref="AK62" si="987">AE56*(1+$C$24)^(AK$2-AE$2)</f>
        <v>-2.438895562559455E-5</v>
      </c>
      <c r="AL62" s="3">
        <f t="shared" ref="AL62" si="988">AF56*(1+$C$24)^(AL$2-AF$2)</f>
        <v>-2.438895562559455E-5</v>
      </c>
      <c r="AM62" s="3">
        <f t="shared" ref="AM62" si="989">AG56*(1+$C$24)^(AM$2-AG$2)</f>
        <v>-2.438895562559455E-5</v>
      </c>
      <c r="AN62" s="3">
        <f t="shared" ref="AN62" si="990">AH56*(1+$C$24)^(AN$2-AH$2)</f>
        <v>-2.438895562559455E-5</v>
      </c>
      <c r="AO62" s="3">
        <f t="shared" ref="AO62" si="991">AI56*(1+$C$24)^(AO$2-AI$2)</f>
        <v>-2.438895562559455E-5</v>
      </c>
      <c r="AP62" s="3">
        <f t="shared" ref="AP62" si="992">AJ56*(1+$C$24)^(AP$2-AJ$2)</f>
        <v>-2.438895562559455E-5</v>
      </c>
      <c r="AQ62" s="3">
        <f t="shared" ref="AQ62" si="993">AK56*(1+$C$24)^(AQ$2-AK$2)</f>
        <v>-2.438895562559455E-5</v>
      </c>
      <c r="AR62" s="3">
        <f t="shared" ref="AR62" si="994">AL56*(1+$C$24)^(AR$2-AL$2)</f>
        <v>-2.438895562559455E-5</v>
      </c>
      <c r="AS62" s="3">
        <f t="shared" ref="AS62" si="995">AM56*(1+$C$24)^(AS$2-AM$2)</f>
        <v>-2.438895562559455E-5</v>
      </c>
      <c r="AT62" s="3">
        <f t="shared" ref="AT62" si="996">AN56*(1+$C$24)^(AT$2-AN$2)</f>
        <v>-2.438895562559455E-5</v>
      </c>
      <c r="AU62" s="3">
        <f t="shared" ref="AU62" si="997">AO56*(1+$C$24)^(AU$2-AO$2)</f>
        <v>-2.438895562559455E-5</v>
      </c>
      <c r="AV62" s="3">
        <f t="shared" ref="AV62" si="998">AP56*(1+$C$24)^(AV$2-AP$2)</f>
        <v>-2.438895562559455E-5</v>
      </c>
      <c r="AW62" s="3">
        <f t="shared" ref="AW62" si="999">AQ56*(1+$C$24)^(AW$2-AQ$2)</f>
        <v>-2.438895562559455E-5</v>
      </c>
      <c r="AX62" s="3">
        <f t="shared" ref="AX62" si="1000">AR56*(1+$C$24)^(AX$2-AR$2)</f>
        <v>-2.438895562559455E-5</v>
      </c>
      <c r="AY62" s="3">
        <f t="shared" ref="AY62" si="1001">AS56*(1+$C$24)^(AY$2-AS$2)</f>
        <v>-2.438895562559455E-5</v>
      </c>
      <c r="AZ62" s="3">
        <f t="shared" ref="AZ62" si="1002">AT56*(1+$C$24)^(AZ$2-AT$2)</f>
        <v>-2.438895562559455E-5</v>
      </c>
    </row>
    <row r="63" spans="2:52" x14ac:dyDescent="0.3">
      <c r="B63">
        <f t="shared" si="781"/>
        <v>2018</v>
      </c>
      <c r="C63" t="str">
        <f t="shared" si="782"/>
        <v>MC</v>
      </c>
      <c r="K63" s="3">
        <f>D56*(1+$C$24)^(K$2-D$2)</f>
        <v>1781.7353404023277</v>
      </c>
      <c r="L63" s="3">
        <f t="shared" ref="L63" si="1003">E56*(1+$C$24)^(L$2-E$2)</f>
        <v>2601.3591299573873</v>
      </c>
      <c r="M63" s="3">
        <f t="shared" ref="M63" si="1004">F56*(1+$C$24)^(M$2-F$2)</f>
        <v>2467.3526415176011</v>
      </c>
      <c r="N63" s="3">
        <f t="shared" ref="N63" si="1005">G56*(1+$C$24)^(N$2-G$2)</f>
        <v>2344.2202503523722</v>
      </c>
      <c r="O63" s="3">
        <f t="shared" ref="O63" si="1006">H56*(1+$C$24)^(O$2-H$2)</f>
        <v>2230.6032886452572</v>
      </c>
      <c r="P63" s="3">
        <f t="shared" ref="P63" si="1007">I56*(1+$C$24)^(P$2-I$2)</f>
        <v>2125.3106932710807</v>
      </c>
      <c r="Q63" s="3">
        <f t="shared" ref="Q63" si="1008">J56*(1+$C$24)^(Q$2-J$2)</f>
        <v>2023.9039116256454</v>
      </c>
      <c r="R63" s="3">
        <f t="shared" ref="R63" si="1009">K56*(1+$C$24)^(R$2-K$2)</f>
        <v>1922.49712998021</v>
      </c>
      <c r="S63" s="3">
        <f t="shared" ref="S63" si="1010">L56*(1+$C$24)^(S$2-L$2)</f>
        <v>1821.0903483347749</v>
      </c>
      <c r="T63" s="3">
        <f t="shared" ref="T63" si="1011">M56*(1+$C$24)^(T$2-M$2)</f>
        <v>1719.6823780035861</v>
      </c>
      <c r="U63" s="3">
        <f t="shared" ref="U63" si="1012">N56*(1+$C$24)^(U$2-N$2)</f>
        <v>1618.2755963581508</v>
      </c>
      <c r="V63" s="3">
        <f t="shared" ref="V63" si="1013">O56*(1+$C$24)^(V$2-O$2)</f>
        <v>1516.8688147127154</v>
      </c>
      <c r="W63" s="3">
        <f t="shared" ref="W63" si="1014">P56*(1+$C$24)^(W$2-P$2)</f>
        <v>1415.4620330672803</v>
      </c>
      <c r="X63" s="3">
        <f t="shared" ref="X63" si="1015">Q56*(1+$C$24)^(X$2-Q$2)</f>
        <v>1341.2511927800201</v>
      </c>
      <c r="Y63" s="3">
        <f t="shared" ref="Y63" si="1016">R56*(1+$C$24)^(Y$2-R$2)</f>
        <v>1294.2374825366887</v>
      </c>
      <c r="Z63" s="3">
        <f t="shared" ref="Z63" si="1017">S56*(1+$C$24)^(Z$2-S$2)</f>
        <v>1247.2225836076034</v>
      </c>
      <c r="AA63" s="3">
        <f t="shared" ref="AA63" si="1018">T56*(1+$C$24)^(AA$2-T$2)</f>
        <v>1200.208873364272</v>
      </c>
      <c r="AB63" s="3">
        <f t="shared" ref="AB63" si="1019">U56*(1+$C$24)^(AB$2-U$2)</f>
        <v>1153.194568778064</v>
      </c>
      <c r="AC63" s="3">
        <f t="shared" ref="AC63" si="1020">V56*(1+$C$24)^(AC$2-V$2)</f>
        <v>1106.1802641918555</v>
      </c>
      <c r="AD63" s="3">
        <f t="shared" ref="AD63" si="1021">W56*(1+$C$24)^(AD$2-W$2)</f>
        <v>1059.1660784742226</v>
      </c>
      <c r="AE63" s="3">
        <f t="shared" ref="AE63" si="1022">X56*(1+$C$24)^(AE$2-X$2)</f>
        <v>1012.1517738880143</v>
      </c>
      <c r="AF63" s="3">
        <f t="shared" ref="AF63" si="1023">Y56*(1+$C$24)^(AF$2-Y$2)</f>
        <v>965.13735043323061</v>
      </c>
      <c r="AG63" s="3">
        <f t="shared" ref="AG63" si="1024">Z56*(1+$C$24)^(AG$2-Z$2)</f>
        <v>918.12304584702235</v>
      </c>
      <c r="AH63" s="3">
        <f t="shared" ref="AH63" si="1025">AA56*(1+$C$24)^(AH$2-AA$2)</f>
        <v>871.10886012938943</v>
      </c>
      <c r="AI63" s="3">
        <f t="shared" ref="AI63" si="1026">AB56*(1+$C$24)^(AI$2-AB$2)</f>
        <v>824.09455554318106</v>
      </c>
      <c r="AJ63" s="3">
        <f t="shared" ref="AJ63" si="1027">AC56*(1+$C$24)^(AJ$2-AC$2)</f>
        <v>777.08025095697269</v>
      </c>
      <c r="AK63" s="3">
        <f t="shared" ref="AK63" si="1028">AD56*(1+$C$24)^(AK$2-AD$2)</f>
        <v>-2.4998679516234415E-5</v>
      </c>
      <c r="AL63" s="3">
        <f t="shared" ref="AL63" si="1029">AE56*(1+$C$24)^(AL$2-AE$2)</f>
        <v>-2.4998679516234415E-5</v>
      </c>
      <c r="AM63" s="3">
        <f t="shared" ref="AM63" si="1030">AF56*(1+$C$24)^(AM$2-AF$2)</f>
        <v>-2.4998679516234415E-5</v>
      </c>
      <c r="AN63" s="3">
        <f t="shared" ref="AN63" si="1031">AG56*(1+$C$24)^(AN$2-AG$2)</f>
        <v>-2.4998679516234415E-5</v>
      </c>
      <c r="AO63" s="3">
        <f t="shared" ref="AO63" si="1032">AH56*(1+$C$24)^(AO$2-AH$2)</f>
        <v>-2.4998679516234415E-5</v>
      </c>
      <c r="AP63" s="3">
        <f t="shared" ref="AP63" si="1033">AI56*(1+$C$24)^(AP$2-AI$2)</f>
        <v>-2.4998679516234415E-5</v>
      </c>
      <c r="AQ63" s="3">
        <f t="shared" ref="AQ63" si="1034">AJ56*(1+$C$24)^(AQ$2-AJ$2)</f>
        <v>-2.4998679516234415E-5</v>
      </c>
      <c r="AR63" s="3">
        <f t="shared" ref="AR63" si="1035">AK56*(1+$C$24)^(AR$2-AK$2)</f>
        <v>-2.4998679516234415E-5</v>
      </c>
      <c r="AS63" s="3">
        <f t="shared" ref="AS63" si="1036">AL56*(1+$C$24)^(AS$2-AL$2)</f>
        <v>-2.4998679516234415E-5</v>
      </c>
      <c r="AT63" s="3">
        <f t="shared" ref="AT63" si="1037">AM56*(1+$C$24)^(AT$2-AM$2)</f>
        <v>-2.4998679516234415E-5</v>
      </c>
      <c r="AU63" s="3">
        <f t="shared" ref="AU63" si="1038">AN56*(1+$C$24)^(AU$2-AN$2)</f>
        <v>-2.4998679516234415E-5</v>
      </c>
      <c r="AV63" s="3">
        <f t="shared" ref="AV63" si="1039">AO56*(1+$C$24)^(AV$2-AO$2)</f>
        <v>-2.4998679516234415E-5</v>
      </c>
      <c r="AW63" s="3">
        <f t="shared" ref="AW63" si="1040">AP56*(1+$C$24)^(AW$2-AP$2)</f>
        <v>-2.4998679516234415E-5</v>
      </c>
      <c r="AX63" s="3">
        <f t="shared" ref="AX63" si="1041">AQ56*(1+$C$24)^(AX$2-AQ$2)</f>
        <v>-2.4998679516234415E-5</v>
      </c>
      <c r="AY63" s="3">
        <f t="shared" ref="AY63" si="1042">AR56*(1+$C$24)^(AY$2-AR$2)</f>
        <v>-2.4998679516234415E-5</v>
      </c>
      <c r="AZ63" s="3">
        <f t="shared" ref="AZ63" si="1043">AS56*(1+$C$24)^(AZ$2-AS$2)</f>
        <v>-2.4998679516234415E-5</v>
      </c>
    </row>
    <row r="64" spans="2:52" x14ac:dyDescent="0.3">
      <c r="B64">
        <f t="shared" si="781"/>
        <v>2019</v>
      </c>
      <c r="C64" t="str">
        <f t="shared" si="782"/>
        <v>MC</v>
      </c>
      <c r="L64" s="3">
        <f>D56*(1+$C$24)^(L$2-D$2)</f>
        <v>1826.2787239123859</v>
      </c>
      <c r="M64" s="3">
        <f>E56*(1+$C$24)^(M$2-E$2)</f>
        <v>2666.3931082063218</v>
      </c>
      <c r="N64" s="3">
        <f t="shared" ref="N64" si="1044">F56*(1+$C$24)^(N$2-F$2)</f>
        <v>2529.0364575555409</v>
      </c>
      <c r="O64" s="3">
        <f t="shared" ref="O64" si="1045">G56*(1+$C$24)^(O$2-G$2)</f>
        <v>2402.8257566111815</v>
      </c>
      <c r="P64" s="3">
        <f t="shared" ref="P64" si="1046">H56*(1+$C$24)^(P$2-H$2)</f>
        <v>2286.3683708613885</v>
      </c>
      <c r="Q64" s="3">
        <f t="shared" ref="Q64" si="1047">I56*(1+$C$24)^(Q$2-I$2)</f>
        <v>2178.4434606028576</v>
      </c>
      <c r="R64" s="3">
        <f t="shared" ref="R64" si="1048">J56*(1+$C$24)^(R$2-J$2)</f>
        <v>2074.5015094162864</v>
      </c>
      <c r="S64" s="3">
        <f t="shared" ref="S64" si="1049">K56*(1+$C$24)^(S$2-K$2)</f>
        <v>1970.5595582297151</v>
      </c>
      <c r="T64" s="3">
        <f t="shared" ref="T64" si="1050">L56*(1+$C$24)^(T$2-L$2)</f>
        <v>1866.6176070431441</v>
      </c>
      <c r="U64" s="3">
        <f t="shared" ref="U64" si="1051">M56*(1+$C$24)^(U$2-M$2)</f>
        <v>1762.6744374536756</v>
      </c>
      <c r="V64" s="3">
        <f t="shared" ref="V64" si="1052">N56*(1+$C$24)^(V$2-N$2)</f>
        <v>1658.7324862671044</v>
      </c>
      <c r="W64" s="3">
        <f t="shared" ref="W64" si="1053">O56*(1+$C$24)^(W$2-O$2)</f>
        <v>1554.7905350805333</v>
      </c>
      <c r="X64" s="3">
        <f t="shared" ref="X64" si="1054">P56*(1+$C$24)^(X$2-P$2)</f>
        <v>1450.8485838939623</v>
      </c>
      <c r="Y64" s="3">
        <f t="shared" ref="Y64" si="1055">Q56*(1+$C$24)^(Y$2-Q$2)</f>
        <v>1374.7824725995206</v>
      </c>
      <c r="Z64" s="3">
        <f t="shared" ref="Z64" si="1056">R56*(1+$C$24)^(Z$2-R$2)</f>
        <v>1326.5934196001058</v>
      </c>
      <c r="AA64" s="3">
        <f t="shared" ref="AA64" si="1057">S56*(1+$C$24)^(AA$2-S$2)</f>
        <v>1278.4031481977934</v>
      </c>
      <c r="AB64" s="3">
        <f t="shared" ref="AB64" si="1058">T56*(1+$C$24)^(AB$2-T$2)</f>
        <v>1230.2140951983788</v>
      </c>
      <c r="AC64" s="3">
        <f t="shared" ref="AC64" si="1059">U56*(1+$C$24)^(AC$2-U$2)</f>
        <v>1182.0244329975153</v>
      </c>
      <c r="AD64" s="3">
        <f t="shared" ref="AD64" si="1060">V56*(1+$C$24)^(AD$2-V$2)</f>
        <v>1133.8347707966518</v>
      </c>
      <c r="AE64" s="3">
        <f t="shared" ref="AE64" si="1061">W56*(1+$C$24)^(AE$2-W$2)</f>
        <v>1085.645230436078</v>
      </c>
      <c r="AF64" s="3">
        <f t="shared" ref="AF64" si="1062">X56*(1+$C$24)^(AF$2-X$2)</f>
        <v>1037.4555682352145</v>
      </c>
      <c r="AG64" s="3">
        <f t="shared" ref="AG64" si="1063">Y56*(1+$C$24)^(AG$2-Y$2)</f>
        <v>989.26578419406133</v>
      </c>
      <c r="AH64" s="3">
        <f t="shared" ref="AH64" si="1064">Z56*(1+$C$24)^(AH$2-Z$2)</f>
        <v>941.07612199319783</v>
      </c>
      <c r="AI64" s="3">
        <f t="shared" ref="AI64" si="1065">AA56*(1+$C$24)^(AI$2-AA$2)</f>
        <v>892.88658163262403</v>
      </c>
      <c r="AJ64" s="3">
        <f t="shared" ref="AJ64" si="1066">AB56*(1+$C$24)^(AJ$2-AB$2)</f>
        <v>844.69691943176053</v>
      </c>
      <c r="AK64" s="3">
        <f t="shared" ref="AK64" si="1067">AC56*(1+$C$24)^(AK$2-AC$2)</f>
        <v>796.50725723089704</v>
      </c>
      <c r="AL64" s="3">
        <f t="shared" ref="AL64" si="1068">AD56*(1+$C$24)^(AL$2-AD$2)</f>
        <v>-2.5623646504140274E-5</v>
      </c>
      <c r="AM64" s="3">
        <f t="shared" ref="AM64" si="1069">AE56*(1+$C$24)^(AM$2-AE$2)</f>
        <v>-2.5623646504140274E-5</v>
      </c>
      <c r="AN64" s="3">
        <f t="shared" ref="AN64" si="1070">AF56*(1+$C$24)^(AN$2-AF$2)</f>
        <v>-2.5623646504140274E-5</v>
      </c>
      <c r="AO64" s="3">
        <f t="shared" ref="AO64" si="1071">AG56*(1+$C$24)^(AO$2-AG$2)</f>
        <v>-2.5623646504140274E-5</v>
      </c>
      <c r="AP64" s="3">
        <f t="shared" ref="AP64" si="1072">AH56*(1+$C$24)^(AP$2-AH$2)</f>
        <v>-2.5623646504140274E-5</v>
      </c>
      <c r="AQ64" s="3">
        <f t="shared" ref="AQ64" si="1073">AI56*(1+$C$24)^(AQ$2-AI$2)</f>
        <v>-2.5623646504140274E-5</v>
      </c>
      <c r="AR64" s="3">
        <f t="shared" ref="AR64" si="1074">AJ56*(1+$C$24)^(AR$2-AJ$2)</f>
        <v>-2.5623646504140274E-5</v>
      </c>
      <c r="AS64" s="3">
        <f t="shared" ref="AS64" si="1075">AK56*(1+$C$24)^(AS$2-AK$2)</f>
        <v>-2.5623646504140274E-5</v>
      </c>
      <c r="AT64" s="3">
        <f t="shared" ref="AT64" si="1076">AL56*(1+$C$24)^(AT$2-AL$2)</f>
        <v>-2.5623646504140274E-5</v>
      </c>
      <c r="AU64" s="3">
        <f t="shared" ref="AU64" si="1077">AM56*(1+$C$24)^(AU$2-AM$2)</f>
        <v>-2.5623646504140274E-5</v>
      </c>
      <c r="AV64" s="3">
        <f t="shared" ref="AV64" si="1078">AN56*(1+$C$24)^(AV$2-AN$2)</f>
        <v>-2.5623646504140274E-5</v>
      </c>
      <c r="AW64" s="3">
        <f t="shared" ref="AW64" si="1079">AO56*(1+$C$24)^(AW$2-AO$2)</f>
        <v>-2.5623646504140274E-5</v>
      </c>
      <c r="AX64" s="3">
        <f t="shared" ref="AX64" si="1080">AP56*(1+$C$24)^(AX$2-AP$2)</f>
        <v>-2.5623646504140274E-5</v>
      </c>
      <c r="AY64" s="3">
        <f t="shared" ref="AY64" si="1081">AQ56*(1+$C$24)^(AY$2-AQ$2)</f>
        <v>-2.5623646504140274E-5</v>
      </c>
      <c r="AZ64" s="3">
        <f t="shared" ref="AZ64" si="1082">AR56*(1+$C$24)^(AZ$2-AR$2)</f>
        <v>-2.5623646504140274E-5</v>
      </c>
    </row>
    <row r="65" spans="2:52" x14ac:dyDescent="0.3">
      <c r="B65">
        <f t="shared" si="781"/>
        <v>2020</v>
      </c>
      <c r="C65" t="str">
        <f t="shared" si="782"/>
        <v>MC</v>
      </c>
      <c r="M65" s="3">
        <f>D56*(1+$C$24)^(M$2-D$2)</f>
        <v>1871.9356920101952</v>
      </c>
      <c r="N65" s="3">
        <f t="shared" ref="N65" si="1083">E56*(1+$C$24)^(N$2-E$2)</f>
        <v>2733.0529359114794</v>
      </c>
      <c r="O65" s="3">
        <f t="shared" ref="O65" si="1084">F56*(1+$C$24)^(O$2-F$2)</f>
        <v>2592.2623689944289</v>
      </c>
      <c r="P65" s="3">
        <f t="shared" ref="P65" si="1085">G56*(1+$C$24)^(P$2-G$2)</f>
        <v>2462.8964005264606</v>
      </c>
      <c r="Q65" s="3">
        <f t="shared" ref="Q65" si="1086">H56*(1+$C$24)^(Q$2-H$2)</f>
        <v>2343.5275801329226</v>
      </c>
      <c r="R65" s="3">
        <f t="shared" ref="R65" si="1087">I56*(1+$C$24)^(R$2-I$2)</f>
        <v>2232.9045471179284</v>
      </c>
      <c r="S65" s="3">
        <f t="shared" ref="S65" si="1088">J56*(1+$C$24)^(S$2-J$2)</f>
        <v>2126.3640471516933</v>
      </c>
      <c r="T65" s="3">
        <f t="shared" ref="T65" si="1089">K56*(1+$C$24)^(T$2-K$2)</f>
        <v>2019.8235471854578</v>
      </c>
      <c r="U65" s="3">
        <f t="shared" ref="U65" si="1090">L56*(1+$C$24)^(U$2-L$2)</f>
        <v>1913.2830472192225</v>
      </c>
      <c r="V65" s="3">
        <f t="shared" ref="V65" si="1091">M56*(1+$C$24)^(V$2-M$2)</f>
        <v>1806.7412983900172</v>
      </c>
      <c r="W65" s="3">
        <f t="shared" ref="W65" si="1092">N56*(1+$C$24)^(W$2-N$2)</f>
        <v>1700.2007984237816</v>
      </c>
      <c r="X65" s="3">
        <f t="shared" ref="X65" si="1093">O56*(1+$C$24)^(X$2-O$2)</f>
        <v>1593.6602984575463</v>
      </c>
      <c r="Y65" s="3">
        <f t="shared" ref="Y65" si="1094">P56*(1+$C$24)^(Y$2-P$2)</f>
        <v>1487.119798491311</v>
      </c>
      <c r="Z65" s="3">
        <f t="shared" ref="Z65" si="1095">Q56*(1+$C$24)^(Z$2-Q$2)</f>
        <v>1409.1520344145083</v>
      </c>
      <c r="AA65" s="3">
        <f t="shared" ref="AA65" si="1096">R56*(1+$C$24)^(AA$2-R$2)</f>
        <v>1359.7582550901084</v>
      </c>
      <c r="AB65" s="3">
        <f t="shared" ref="AB65" si="1097">S56*(1+$C$24)^(AB$2-S$2)</f>
        <v>1310.363226902738</v>
      </c>
      <c r="AC65" s="3">
        <f t="shared" ref="AC65" si="1098">T56*(1+$C$24)^(AC$2-T$2)</f>
        <v>1260.9694475783381</v>
      </c>
      <c r="AD65" s="3">
        <f t="shared" ref="AD65" si="1099">U56*(1+$C$24)^(AD$2-U$2)</f>
        <v>1211.5750438224532</v>
      </c>
      <c r="AE65" s="3">
        <f t="shared" ref="AE65" si="1100">V56*(1+$C$24)^(AE$2-V$2)</f>
        <v>1162.180640066568</v>
      </c>
      <c r="AF65" s="3">
        <f t="shared" ref="AF65" si="1101">W56*(1+$C$24)^(AF$2-W$2)</f>
        <v>1112.7863611969797</v>
      </c>
      <c r="AG65" s="3">
        <f t="shared" ref="AG65" si="1102">X56*(1+$C$24)^(AG$2-X$2)</f>
        <v>1063.3919574410947</v>
      </c>
      <c r="AH65" s="3">
        <f t="shared" ref="AH65" si="1103">Y56*(1+$C$24)^(AH$2-Y$2)</f>
        <v>1013.9974287989127</v>
      </c>
      <c r="AI65" s="3">
        <f t="shared" ref="AI65" si="1104">Z56*(1+$C$24)^(AI$2-Z$2)</f>
        <v>964.60302504302751</v>
      </c>
      <c r="AJ65" s="3">
        <f t="shared" ref="AJ65" si="1105">AA56*(1+$C$24)^(AJ$2-AA$2)</f>
        <v>915.20874617343952</v>
      </c>
      <c r="AK65" s="3">
        <f t="shared" ref="AK65" si="1106">AB56*(1+$C$24)^(AK$2-AB$2)</f>
        <v>865.81434241755437</v>
      </c>
      <c r="AL65" s="3">
        <f t="shared" ref="AL65" si="1107">AC56*(1+$C$24)^(AL$2-AC$2)</f>
        <v>816.41993866166922</v>
      </c>
      <c r="AM65" s="3">
        <f t="shared" ref="AM65" si="1108">AD56*(1+$C$24)^(AM$2-AD$2)</f>
        <v>-2.6264237666743776E-5</v>
      </c>
      <c r="AN65" s="3">
        <f t="shared" ref="AN65" si="1109">AE56*(1+$C$24)^(AN$2-AE$2)</f>
        <v>-2.6264237666743776E-5</v>
      </c>
      <c r="AO65" s="3">
        <f t="shared" ref="AO65" si="1110">AF56*(1+$C$24)^(AO$2-AF$2)</f>
        <v>-2.6264237666743776E-5</v>
      </c>
      <c r="AP65" s="3">
        <f t="shared" ref="AP65" si="1111">AG56*(1+$C$24)^(AP$2-AG$2)</f>
        <v>-2.6264237666743776E-5</v>
      </c>
      <c r="AQ65" s="3">
        <f t="shared" ref="AQ65" si="1112">AH56*(1+$C$24)^(AQ$2-AH$2)</f>
        <v>-2.6264237666743776E-5</v>
      </c>
      <c r="AR65" s="3">
        <f t="shared" ref="AR65" si="1113">AI56*(1+$C$24)^(AR$2-AI$2)</f>
        <v>-2.6264237666743776E-5</v>
      </c>
      <c r="AS65" s="3">
        <f t="shared" ref="AS65" si="1114">AJ56*(1+$C$24)^(AS$2-AJ$2)</f>
        <v>-2.6264237666743776E-5</v>
      </c>
      <c r="AT65" s="3">
        <f t="shared" ref="AT65" si="1115">AK56*(1+$C$24)^(AT$2-AK$2)</f>
        <v>-2.6264237666743776E-5</v>
      </c>
      <c r="AU65" s="3">
        <f t="shared" ref="AU65" si="1116">AL56*(1+$C$24)^(AU$2-AL$2)</f>
        <v>-2.6264237666743776E-5</v>
      </c>
      <c r="AV65" s="3">
        <f t="shared" ref="AV65" si="1117">AM56*(1+$C$24)^(AV$2-AM$2)</f>
        <v>-2.6264237666743776E-5</v>
      </c>
      <c r="AW65" s="3">
        <f t="shared" ref="AW65" si="1118">AN56*(1+$C$24)^(AW$2-AN$2)</f>
        <v>-2.6264237666743776E-5</v>
      </c>
      <c r="AX65" s="3">
        <f t="shared" ref="AX65" si="1119">AO56*(1+$C$24)^(AX$2-AO$2)</f>
        <v>-2.6264237666743776E-5</v>
      </c>
      <c r="AY65" s="3">
        <f t="shared" ref="AY65" si="1120">AP56*(1+$C$24)^(AY$2-AP$2)</f>
        <v>-2.6264237666743776E-5</v>
      </c>
      <c r="AZ65" s="3">
        <f t="shared" ref="AZ65" si="1121">AQ56*(1+$C$24)^(AZ$2-AQ$2)</f>
        <v>-2.6264237666743776E-5</v>
      </c>
    </row>
    <row r="66" spans="2:52" x14ac:dyDescent="0.3">
      <c r="B66">
        <f t="shared" si="781"/>
        <v>2021</v>
      </c>
      <c r="C66" t="str">
        <f t="shared" si="782"/>
        <v>MC</v>
      </c>
      <c r="N66" s="3">
        <f>D56*(1+$C$24)^(N$2-D$2)</f>
        <v>1918.73408431045</v>
      </c>
      <c r="O66" s="3">
        <f t="shared" ref="O66" si="1122">E56*(1+$C$24)^(O$2-E$2)</f>
        <v>2801.3792593092662</v>
      </c>
      <c r="P66" s="3">
        <f t="shared" ref="P66" si="1123">F56*(1+$C$24)^(P$2-F$2)</f>
        <v>2657.0689282192898</v>
      </c>
      <c r="Q66" s="3">
        <f t="shared" ref="Q66" si="1124">G56*(1+$C$24)^(Q$2-G$2)</f>
        <v>2524.4688105396222</v>
      </c>
      <c r="R66" s="3">
        <f t="shared" ref="R66" si="1125">H56*(1+$C$24)^(R$2-H$2)</f>
        <v>2402.1157696362457</v>
      </c>
      <c r="S66" s="3">
        <f t="shared" ref="S66" si="1126">I56*(1+$C$24)^(S$2-I$2)</f>
        <v>2288.7271607958769</v>
      </c>
      <c r="T66" s="3">
        <f t="shared" ref="T66" si="1127">J56*(1+$C$24)^(T$2-J$2)</f>
        <v>2179.5231483304856</v>
      </c>
      <c r="U66" s="3">
        <f t="shared" ref="U66" si="1128">K56*(1+$C$24)^(U$2-K$2)</f>
        <v>2070.3191358650943</v>
      </c>
      <c r="V66" s="3">
        <f t="shared" ref="V66" si="1129">L56*(1+$C$24)^(V$2-L$2)</f>
        <v>1961.115123399703</v>
      </c>
      <c r="W66" s="3">
        <f t="shared" ref="W66" si="1130">M56*(1+$C$24)^(W$2-M$2)</f>
        <v>1851.9098308497676</v>
      </c>
      <c r="X66" s="3">
        <f t="shared" ref="X66" si="1131">N56*(1+$C$24)^(X$2-N$2)</f>
        <v>1742.7058183843762</v>
      </c>
      <c r="Y66" s="3">
        <f t="shared" ref="Y66" si="1132">O56*(1+$C$24)^(Y$2-O$2)</f>
        <v>1633.5018059189852</v>
      </c>
      <c r="Z66" s="3">
        <f t="shared" ref="Z66" si="1133">P56*(1+$C$24)^(Z$2-P$2)</f>
        <v>1524.2977934535938</v>
      </c>
      <c r="AA66" s="3">
        <f t="shared" ref="AA66" si="1134">Q56*(1+$C$24)^(AA$2-Q$2)</f>
        <v>1444.3808352748711</v>
      </c>
      <c r="AB66" s="3">
        <f t="shared" ref="AB66" si="1135">R56*(1+$C$24)^(AB$2-R$2)</f>
        <v>1393.7522114673611</v>
      </c>
      <c r="AC66" s="3">
        <f t="shared" ref="AC66" si="1136">S56*(1+$C$24)^(AC$2-S$2)</f>
        <v>1343.1223075753066</v>
      </c>
      <c r="AD66" s="3">
        <f t="shared" ref="AD66" si="1137">T56*(1+$C$24)^(AD$2-T$2)</f>
        <v>1292.4936837677965</v>
      </c>
      <c r="AE66" s="3">
        <f t="shared" ref="AE66" si="1138">U56*(1+$C$24)^(AE$2-U$2)</f>
        <v>1241.8644199180144</v>
      </c>
      <c r="AF66" s="3">
        <f t="shared" ref="AF66" si="1139">V56*(1+$C$24)^(AF$2-V$2)</f>
        <v>1191.2351560682321</v>
      </c>
      <c r="AG66" s="3">
        <f t="shared" ref="AG66" si="1140">W56*(1+$C$24)^(AG$2-W$2)</f>
        <v>1140.6060202269043</v>
      </c>
      <c r="AH66" s="3">
        <f t="shared" ref="AH66" si="1141">X56*(1+$C$24)^(AH$2-X$2)</f>
        <v>1089.9767563771222</v>
      </c>
      <c r="AI66" s="3">
        <f t="shared" ref="AI66" si="1142">Y56*(1+$C$24)^(AI$2-Y$2)</f>
        <v>1039.3473645188856</v>
      </c>
      <c r="AJ66" s="3">
        <f t="shared" ref="AJ66" si="1143">Z56*(1+$C$24)^(AJ$2-Z$2)</f>
        <v>988.71810066910325</v>
      </c>
      <c r="AK66" s="3">
        <f t="shared" ref="AK66" si="1144">AA56*(1+$C$24)^(AK$2-AA$2)</f>
        <v>938.0889648277755</v>
      </c>
      <c r="AL66" s="3">
        <f t="shared" ref="AL66" si="1145">AB56*(1+$C$24)^(AL$2-AB$2)</f>
        <v>887.45970097799329</v>
      </c>
      <c r="AM66" s="3">
        <f t="shared" ref="AM66" si="1146">AC56*(1+$C$24)^(AM$2-AC$2)</f>
        <v>836.83043712821097</v>
      </c>
      <c r="AN66" s="3">
        <f t="shared" ref="AN66" si="1147">AD56*(1+$C$24)^(AN$2-AD$2)</f>
        <v>-2.6920843608412371E-5</v>
      </c>
      <c r="AO66" s="3">
        <f t="shared" ref="AO66" si="1148">AE56*(1+$C$24)^(AO$2-AE$2)</f>
        <v>-2.6920843608412371E-5</v>
      </c>
      <c r="AP66" s="3">
        <f t="shared" ref="AP66" si="1149">AF56*(1+$C$24)^(AP$2-AF$2)</f>
        <v>-2.6920843608412371E-5</v>
      </c>
      <c r="AQ66" s="3">
        <f t="shared" ref="AQ66" si="1150">AG56*(1+$C$24)^(AQ$2-AG$2)</f>
        <v>-2.6920843608412371E-5</v>
      </c>
      <c r="AR66" s="3">
        <f t="shared" ref="AR66" si="1151">AH56*(1+$C$24)^(AR$2-AH$2)</f>
        <v>-2.6920843608412371E-5</v>
      </c>
      <c r="AS66" s="3">
        <f t="shared" ref="AS66" si="1152">AI56*(1+$C$24)^(AS$2-AI$2)</f>
        <v>-2.6920843608412371E-5</v>
      </c>
      <c r="AT66" s="3">
        <f t="shared" ref="AT66" si="1153">AJ56*(1+$C$24)^(AT$2-AJ$2)</f>
        <v>-2.6920843608412371E-5</v>
      </c>
      <c r="AU66" s="3">
        <f t="shared" ref="AU66" si="1154">AK56*(1+$C$24)^(AU$2-AK$2)</f>
        <v>-2.6920843608412371E-5</v>
      </c>
      <c r="AV66" s="3">
        <f t="shared" ref="AV66" si="1155">AL56*(1+$C$24)^(AV$2-AL$2)</f>
        <v>-2.6920843608412371E-5</v>
      </c>
      <c r="AW66" s="3">
        <f t="shared" ref="AW66" si="1156">AM56*(1+$C$24)^(AW$2-AM$2)</f>
        <v>-2.6920843608412371E-5</v>
      </c>
      <c r="AX66" s="3">
        <f t="shared" ref="AX66" si="1157">AN56*(1+$C$24)^(AX$2-AN$2)</f>
        <v>-2.6920843608412371E-5</v>
      </c>
      <c r="AY66" s="3">
        <f t="shared" ref="AY66" si="1158">AO56*(1+$C$24)^(AY$2-AO$2)</f>
        <v>-2.6920843608412371E-5</v>
      </c>
      <c r="AZ66" s="3">
        <f t="shared" ref="AZ66" si="1159">AP56*(1+$C$24)^(AZ$2-AP$2)</f>
        <v>-2.6920843608412371E-5</v>
      </c>
    </row>
    <row r="67" spans="2:52" x14ac:dyDescent="0.3">
      <c r="B67">
        <f t="shared" si="781"/>
        <v>2022</v>
      </c>
      <c r="C67" t="str">
        <f t="shared" si="782"/>
        <v>MC</v>
      </c>
      <c r="O67" s="3">
        <f>D56*(1+$C$24)^(O$2-D$2)</f>
        <v>1966.7024364182112</v>
      </c>
      <c r="P67" s="3">
        <f t="shared" ref="P67" si="1160">E56*(1+$C$24)^(P$2-E$2)</f>
        <v>2871.413740791998</v>
      </c>
      <c r="Q67" s="3">
        <f t="shared" ref="Q67" si="1161">F56*(1+$C$24)^(Q$2-F$2)</f>
        <v>2723.4956514247719</v>
      </c>
      <c r="R67" s="3">
        <f t="shared" ref="R67" si="1162">G56*(1+$C$24)^(R$2-G$2)</f>
        <v>2587.5805308031127</v>
      </c>
      <c r="S67" s="3">
        <f t="shared" ref="S67" si="1163">H56*(1+$C$24)^(S$2-H$2)</f>
        <v>2462.1686638771521</v>
      </c>
      <c r="T67" s="3">
        <f t="shared" ref="T67" si="1164">I56*(1+$C$24)^(T$2-I$2)</f>
        <v>2345.9453398157734</v>
      </c>
      <c r="U67" s="3">
        <f t="shared" ref="U67" si="1165">J56*(1+$C$24)^(U$2-J$2)</f>
        <v>2234.0112270387476</v>
      </c>
      <c r="V67" s="3">
        <f t="shared" ref="V67" si="1166">K56*(1+$C$24)^(V$2-K$2)</f>
        <v>2122.0771142617214</v>
      </c>
      <c r="W67" s="3">
        <f t="shared" ref="W67" si="1167">L56*(1+$C$24)^(W$2-L$2)</f>
        <v>2010.1430014846956</v>
      </c>
      <c r="X67" s="3">
        <f t="shared" ref="X67" si="1168">M56*(1+$C$24)^(X$2-M$2)</f>
        <v>1898.2075766210119</v>
      </c>
      <c r="Y67" s="3">
        <f t="shared" ref="Y67" si="1169">N56*(1+$C$24)^(Y$2-N$2)</f>
        <v>1786.2734638439856</v>
      </c>
      <c r="Z67" s="3">
        <f t="shared" ref="Z67" si="1170">O56*(1+$C$24)^(Z$2-O$2)</f>
        <v>1674.3393510669596</v>
      </c>
      <c r="AA67" s="3">
        <f t="shared" ref="AA67" si="1171">P56*(1+$C$24)^(AA$2-P$2)</f>
        <v>1562.4052382899338</v>
      </c>
      <c r="AB67" s="3">
        <f t="shared" ref="AB67" si="1172">Q56*(1+$C$24)^(AB$2-Q$2)</f>
        <v>1480.4903561567428</v>
      </c>
      <c r="AC67" s="3">
        <f t="shared" ref="AC67" si="1173">R56*(1+$C$24)^(AC$2-R$2)</f>
        <v>1428.596016754045</v>
      </c>
      <c r="AD67" s="3">
        <f t="shared" ref="AD67" si="1174">S56*(1+$C$24)^(AD$2-S$2)</f>
        <v>1376.7003652646893</v>
      </c>
      <c r="AE67" s="3">
        <f t="shared" ref="AE67" si="1175">T56*(1+$C$24)^(AE$2-T$2)</f>
        <v>1324.8060258619914</v>
      </c>
      <c r="AF67" s="3">
        <f t="shared" ref="AF67" si="1176">U56*(1+$C$24)^(AF$2-U$2)</f>
        <v>1272.9110304159647</v>
      </c>
      <c r="AG67" s="3">
        <f t="shared" ref="AG67" si="1177">V56*(1+$C$24)^(AG$2-V$2)</f>
        <v>1221.0160349699379</v>
      </c>
      <c r="AH67" s="3">
        <f t="shared" ref="AH67" si="1178">W56*(1+$C$24)^(AH$2-W$2)</f>
        <v>1169.121170732577</v>
      </c>
      <c r="AI67" s="3">
        <f t="shared" ref="AI67" si="1179">X56*(1+$C$24)^(AI$2-X$2)</f>
        <v>1117.2261752865502</v>
      </c>
      <c r="AJ67" s="3">
        <f t="shared" ref="AJ67" si="1180">Y56*(1+$C$24)^(AJ$2-Y$2)</f>
        <v>1065.3310486318576</v>
      </c>
      <c r="AK67" s="3">
        <f t="shared" ref="AK67" si="1181">Z56*(1+$C$24)^(AK$2-Z$2)</f>
        <v>1013.4360531858308</v>
      </c>
      <c r="AL67" s="3">
        <f t="shared" ref="AL67" si="1182">AA56*(1+$C$24)^(AL$2-AA$2)</f>
        <v>961.54118894846988</v>
      </c>
      <c r="AM67" s="3">
        <f t="shared" ref="AM67" si="1183">AB56*(1+$C$24)^(AM$2-AB$2)</f>
        <v>909.64619350244311</v>
      </c>
      <c r="AN67" s="3">
        <f t="shared" ref="AN67" si="1184">AC56*(1+$C$24)^(AN$2-AC$2)</f>
        <v>857.75119805641623</v>
      </c>
      <c r="AO67" s="3">
        <f t="shared" ref="AO67" si="1185">AD56*(1+$C$24)^(AO$2-AD$2)</f>
        <v>-2.759386469862268E-5</v>
      </c>
      <c r="AP67" s="3">
        <f t="shared" ref="AP67" si="1186">AE56*(1+$C$24)^(AP$2-AE$2)</f>
        <v>-2.759386469862268E-5</v>
      </c>
      <c r="AQ67" s="3">
        <f t="shared" ref="AQ67" si="1187">AF56*(1+$C$24)^(AQ$2-AF$2)</f>
        <v>-2.759386469862268E-5</v>
      </c>
      <c r="AR67" s="3">
        <f t="shared" ref="AR67" si="1188">AG56*(1+$C$24)^(AR$2-AG$2)</f>
        <v>-2.759386469862268E-5</v>
      </c>
      <c r="AS67" s="3">
        <f t="shared" ref="AS67" si="1189">AH56*(1+$C$24)^(AS$2-AH$2)</f>
        <v>-2.759386469862268E-5</v>
      </c>
      <c r="AT67" s="3">
        <f t="shared" ref="AT67" si="1190">AI56*(1+$C$24)^(AT$2-AI$2)</f>
        <v>-2.759386469862268E-5</v>
      </c>
      <c r="AU67" s="3">
        <f t="shared" ref="AU67" si="1191">AJ56*(1+$C$24)^(AU$2-AJ$2)</f>
        <v>-2.759386469862268E-5</v>
      </c>
      <c r="AV67" s="3">
        <f t="shared" ref="AV67" si="1192">AK56*(1+$C$24)^(AV$2-AK$2)</f>
        <v>-2.759386469862268E-5</v>
      </c>
      <c r="AW67" s="3">
        <f t="shared" ref="AW67" si="1193">AL56*(1+$C$24)^(AW$2-AL$2)</f>
        <v>-2.759386469862268E-5</v>
      </c>
      <c r="AX67" s="3">
        <f t="shared" ref="AX67" si="1194">AM56*(1+$C$24)^(AX$2-AM$2)</f>
        <v>-2.759386469862268E-5</v>
      </c>
      <c r="AY67" s="3">
        <f t="shared" ref="AY67" si="1195">AN56*(1+$C$24)^(AY$2-AN$2)</f>
        <v>-2.759386469862268E-5</v>
      </c>
      <c r="AZ67" s="3">
        <f t="shared" ref="AZ67" si="1196">AO56*(1+$C$24)^(AZ$2-AO$2)</f>
        <v>-2.759386469862268E-5</v>
      </c>
    </row>
    <row r="68" spans="2:52" x14ac:dyDescent="0.3">
      <c r="B68">
        <f t="shared" si="781"/>
        <v>2023</v>
      </c>
      <c r="C68" t="str">
        <f t="shared" si="782"/>
        <v>MC</v>
      </c>
      <c r="P68" s="3">
        <f>D56*(1+$C$24)^(P$2-D$2)</f>
        <v>2015.8699973286664</v>
      </c>
      <c r="Q68" s="3">
        <f t="shared" ref="Q68" si="1197">E56*(1+$C$24)^(Q$2-E$2)</f>
        <v>2943.1990843117978</v>
      </c>
      <c r="R68" s="3">
        <f t="shared" ref="R68" si="1198">F56*(1+$C$24)^(R$2-F$2)</f>
        <v>2791.5830427103911</v>
      </c>
      <c r="S68" s="3">
        <f t="shared" ref="S68" si="1199">G56*(1+$C$24)^(S$2-G$2)</f>
        <v>2652.2700440731901</v>
      </c>
      <c r="T68" s="3">
        <f t="shared" ref="T68" si="1200">H56*(1+$C$24)^(T$2-H$2)</f>
        <v>2523.7228804740803</v>
      </c>
      <c r="U68" s="3">
        <f t="shared" ref="U68" si="1201">I56*(1+$C$24)^(U$2-I$2)</f>
        <v>2404.5939733111677</v>
      </c>
      <c r="V68" s="3">
        <f t="shared" ref="V68" si="1202">J56*(1+$C$24)^(V$2-J$2)</f>
        <v>2289.861507714716</v>
      </c>
      <c r="W68" s="3">
        <f t="shared" ref="W68" si="1203">K56*(1+$C$24)^(W$2-K$2)</f>
        <v>2175.1290421182644</v>
      </c>
      <c r="X68" s="3">
        <f t="shared" ref="X68" si="1204">L56*(1+$C$24)^(X$2-L$2)</f>
        <v>2060.3965765218127</v>
      </c>
      <c r="Y68" s="3">
        <f t="shared" ref="Y68" si="1205">M56*(1+$C$24)^(Y$2-M$2)</f>
        <v>1945.6627660365368</v>
      </c>
      <c r="Z68" s="3">
        <f t="shared" ref="Z68" si="1206">N56*(1+$C$24)^(Z$2-N$2)</f>
        <v>1830.9303004400851</v>
      </c>
      <c r="AA68" s="3">
        <f t="shared" ref="AA68" si="1207">O56*(1+$C$24)^(AA$2-O$2)</f>
        <v>1716.1978348436335</v>
      </c>
      <c r="AB68" s="3">
        <f t="shared" ref="AB68" si="1208">P56*(1+$C$24)^(AB$2-P$2)</f>
        <v>1601.4653692471818</v>
      </c>
      <c r="AC68" s="3">
        <f t="shared" ref="AC68" si="1209">Q56*(1+$C$24)^(AC$2-Q$2)</f>
        <v>1517.5026150606614</v>
      </c>
      <c r="AD68" s="3">
        <f t="shared" ref="AD68" si="1210">R56*(1+$C$24)^(AD$2-R$2)</f>
        <v>1464.3109171728961</v>
      </c>
      <c r="AE68" s="3">
        <f t="shared" ref="AE68" si="1211">S56*(1+$C$24)^(AE$2-S$2)</f>
        <v>1411.1178743963062</v>
      </c>
      <c r="AF68" s="3">
        <f t="shared" ref="AF68" si="1212">T56*(1+$C$24)^(AF$2-T$2)</f>
        <v>1357.9261765085412</v>
      </c>
      <c r="AG68" s="3">
        <f t="shared" ref="AG68" si="1213">U56*(1+$C$24)^(AG$2-U$2)</f>
        <v>1304.7338061763637</v>
      </c>
      <c r="AH68" s="3">
        <f t="shared" ref="AH68" si="1214">V56*(1+$C$24)^(AH$2-V$2)</f>
        <v>1251.5414358441863</v>
      </c>
      <c r="AI68" s="3">
        <f t="shared" ref="AI68" si="1215">W56*(1+$C$24)^(AI$2-W$2)</f>
        <v>1198.3492000008912</v>
      </c>
      <c r="AJ68" s="3">
        <f t="shared" ref="AJ68" si="1216">X56*(1+$C$24)^(AJ$2-X$2)</f>
        <v>1145.156829668714</v>
      </c>
      <c r="AK68" s="3">
        <f t="shared" ref="AK68" si="1217">Y56*(1+$C$24)^(AK$2-Y$2)</f>
        <v>1091.9643248476539</v>
      </c>
      <c r="AL68" s="3">
        <f t="shared" ref="AL68" si="1218">Z56*(1+$C$24)^(AL$2-Z$2)</f>
        <v>1038.7719545154764</v>
      </c>
      <c r="AM68" s="3">
        <f t="shared" ref="AM68" si="1219">AA56*(1+$C$24)^(AM$2-AA$2)</f>
        <v>985.57971867218157</v>
      </c>
      <c r="AN68" s="3">
        <f t="shared" ref="AN68" si="1220">AB56*(1+$C$24)^(AN$2-AB$2)</f>
        <v>932.38734834000411</v>
      </c>
      <c r="AO68" s="3">
        <f t="shared" ref="AO68" si="1221">AC56*(1+$C$24)^(AO$2-AC$2)</f>
        <v>879.19497800782665</v>
      </c>
      <c r="AP68" s="3">
        <f t="shared" ref="AP68" si="1222">AD56*(1+$C$24)^(AP$2-AD$2)</f>
        <v>-2.8283711316088245E-5</v>
      </c>
      <c r="AQ68" s="3">
        <f t="shared" ref="AQ68" si="1223">AE56*(1+$C$24)^(AQ$2-AE$2)</f>
        <v>-2.8283711316088245E-5</v>
      </c>
      <c r="AR68" s="3">
        <f t="shared" ref="AR68" si="1224">AF56*(1+$C$24)^(AR$2-AF$2)</f>
        <v>-2.8283711316088245E-5</v>
      </c>
      <c r="AS68" s="3">
        <f t="shared" ref="AS68" si="1225">AG56*(1+$C$24)^(AS$2-AG$2)</f>
        <v>-2.8283711316088245E-5</v>
      </c>
      <c r="AT68" s="3">
        <f t="shared" ref="AT68" si="1226">AH56*(1+$C$24)^(AT$2-AH$2)</f>
        <v>-2.8283711316088245E-5</v>
      </c>
      <c r="AU68" s="3">
        <f t="shared" ref="AU68" si="1227">AI56*(1+$C$24)^(AU$2-AI$2)</f>
        <v>-2.8283711316088245E-5</v>
      </c>
      <c r="AV68" s="3">
        <f t="shared" ref="AV68" si="1228">AJ56*(1+$C$24)^(AV$2-AJ$2)</f>
        <v>-2.8283711316088245E-5</v>
      </c>
      <c r="AW68" s="3">
        <f t="shared" ref="AW68" si="1229">AK56*(1+$C$24)^(AW$2-AK$2)</f>
        <v>-2.8283711316088245E-5</v>
      </c>
      <c r="AX68" s="3">
        <f t="shared" ref="AX68" si="1230">AL56*(1+$C$24)^(AX$2-AL$2)</f>
        <v>-2.8283711316088245E-5</v>
      </c>
      <c r="AY68" s="3">
        <f t="shared" ref="AY68" si="1231">AM56*(1+$C$24)^(AY$2-AM$2)</f>
        <v>-2.8283711316088245E-5</v>
      </c>
      <c r="AZ68" s="3">
        <f t="shared" ref="AZ68" si="1232">AN56*(1+$C$24)^(AZ$2-AN$2)</f>
        <v>-2.8283711316088245E-5</v>
      </c>
    </row>
    <row r="69" spans="2:52" x14ac:dyDescent="0.3">
      <c r="B69">
        <f t="shared" si="781"/>
        <v>2024</v>
      </c>
      <c r="C69" t="str">
        <f t="shared" si="782"/>
        <v>MC</v>
      </c>
      <c r="Q69" s="3">
        <f>D56*(1+$C$24)^(Q$2-D$2)</f>
        <v>2066.2667472618828</v>
      </c>
      <c r="R69" s="3">
        <f t="shared" ref="R69" si="1233">E56*(1+$C$24)^(R$2-E$2)</f>
        <v>3016.7790614195924</v>
      </c>
      <c r="S69" s="3">
        <f t="shared" ref="S69" si="1234">F56*(1+$C$24)^(S$2-F$2)</f>
        <v>2861.3726187781508</v>
      </c>
      <c r="T69" s="3">
        <f t="shared" ref="T69" si="1235">G56*(1+$C$24)^(T$2-G$2)</f>
        <v>2718.5767951750199</v>
      </c>
      <c r="U69" s="3">
        <f t="shared" ref="U69" si="1236">H56*(1+$C$24)^(U$2-H$2)</f>
        <v>2586.8159524859325</v>
      </c>
      <c r="V69" s="3">
        <f t="shared" ref="V69" si="1237">I56*(1+$C$24)^(V$2-I$2)</f>
        <v>2464.7088226439469</v>
      </c>
      <c r="W69" s="3">
        <f t="shared" ref="W69" si="1238">J56*(1+$C$24)^(W$2-J$2)</f>
        <v>2347.1080454075841</v>
      </c>
      <c r="X69" s="3">
        <f t="shared" ref="X69" si="1239">K56*(1+$C$24)^(X$2-K$2)</f>
        <v>2229.5072681712209</v>
      </c>
      <c r="Y69" s="3">
        <f t="shared" ref="Y69" si="1240">L56*(1+$C$24)^(Y$2-L$2)</f>
        <v>2111.9064909348581</v>
      </c>
      <c r="Z69" s="3">
        <f t="shared" ref="Z69" si="1241">M56*(1+$C$24)^(Z$2-M$2)</f>
        <v>1994.3043351874503</v>
      </c>
      <c r="AA69" s="3">
        <f t="shared" ref="AA69" si="1242">N56*(1+$C$24)^(AA$2-N$2)</f>
        <v>1876.7035579510871</v>
      </c>
      <c r="AB69" s="3">
        <f t="shared" ref="AB69" si="1243">O56*(1+$C$24)^(AB$2-O$2)</f>
        <v>1759.1027807147243</v>
      </c>
      <c r="AC69" s="3">
        <f t="shared" ref="AC69" si="1244">P56*(1+$C$24)^(AC$2-P$2)</f>
        <v>1641.5020034783613</v>
      </c>
      <c r="AD69" s="3">
        <f t="shared" ref="AD69" si="1245">Q56*(1+$C$24)^(AD$2-Q$2)</f>
        <v>1555.4401804371778</v>
      </c>
      <c r="AE69" s="3">
        <f t="shared" ref="AE69" si="1246">R56*(1+$C$24)^(AE$2-R$2)</f>
        <v>1500.9186901022183</v>
      </c>
      <c r="AF69" s="3">
        <f t="shared" ref="AF69" si="1247">S56*(1+$C$24)^(AF$2-S$2)</f>
        <v>1446.3958212562138</v>
      </c>
      <c r="AG69" s="3">
        <f t="shared" ref="AG69" si="1248">T56*(1+$C$24)^(AG$2-T$2)</f>
        <v>1391.8743309212546</v>
      </c>
      <c r="AH69" s="3">
        <f t="shared" ref="AH69" si="1249">U56*(1+$C$24)^(AH$2-U$2)</f>
        <v>1337.3521513307728</v>
      </c>
      <c r="AI69" s="3">
        <f t="shared" ref="AI69" si="1250">V56*(1+$C$24)^(AI$2-V$2)</f>
        <v>1282.8299717402908</v>
      </c>
      <c r="AJ69" s="3">
        <f t="shared" ref="AJ69" si="1251">W56*(1+$C$24)^(AJ$2-W$2)</f>
        <v>1228.3079300009133</v>
      </c>
      <c r="AK69" s="3">
        <f t="shared" ref="AK69" si="1252">X56*(1+$C$24)^(AK$2-X$2)</f>
        <v>1173.7857504104315</v>
      </c>
      <c r="AL69" s="3">
        <f t="shared" ref="AL69" si="1253">Y56*(1+$C$24)^(AL$2-Y$2)</f>
        <v>1119.2634329688453</v>
      </c>
      <c r="AM69" s="3">
        <f t="shared" ref="AM69" si="1254">Z56*(1+$C$24)^(AM$2-Z$2)</f>
        <v>1064.7412533783634</v>
      </c>
      <c r="AN69" s="3">
        <f t="shared" ref="AN69" si="1255">AA56*(1+$C$24)^(AN$2-AA$2)</f>
        <v>1010.2192116389861</v>
      </c>
      <c r="AO69" s="3">
        <f t="shared" ref="AO69" si="1256">AB56*(1+$C$24)^(AO$2-AB$2)</f>
        <v>955.69703204850418</v>
      </c>
      <c r="AP69" s="3">
        <f t="shared" ref="AP69" si="1257">AC56*(1+$C$24)^(AP$2-AC$2)</f>
        <v>901.1748524580222</v>
      </c>
      <c r="AQ69" s="3">
        <f t="shared" ref="AQ69" si="1258">AD56*(1+$C$24)^(AQ$2-AD$2)</f>
        <v>-2.8990804098990448E-5</v>
      </c>
      <c r="AR69" s="3">
        <f t="shared" ref="AR69" si="1259">AE56*(1+$C$24)^(AR$2-AE$2)</f>
        <v>-2.8990804098990448E-5</v>
      </c>
      <c r="AS69" s="3">
        <f t="shared" ref="AS69" si="1260">AF56*(1+$C$24)^(AS$2-AF$2)</f>
        <v>-2.8990804098990448E-5</v>
      </c>
      <c r="AT69" s="3">
        <f t="shared" ref="AT69" si="1261">AG56*(1+$C$24)^(AT$2-AG$2)</f>
        <v>-2.8990804098990448E-5</v>
      </c>
      <c r="AU69" s="3">
        <f t="shared" ref="AU69" si="1262">AH56*(1+$C$24)^(AU$2-AH$2)</f>
        <v>-2.8990804098990448E-5</v>
      </c>
      <c r="AV69" s="3">
        <f t="shared" ref="AV69" si="1263">AI56*(1+$C$24)^(AV$2-AI$2)</f>
        <v>-2.8990804098990448E-5</v>
      </c>
      <c r="AW69" s="3">
        <f t="shared" ref="AW69" si="1264">AJ56*(1+$C$24)^(AW$2-AJ$2)</f>
        <v>-2.8990804098990448E-5</v>
      </c>
      <c r="AX69" s="3">
        <f t="shared" ref="AX69" si="1265">AK56*(1+$C$24)^(AX$2-AK$2)</f>
        <v>-2.8990804098990448E-5</v>
      </c>
      <c r="AY69" s="3">
        <f t="shared" ref="AY69" si="1266">AL56*(1+$C$24)^(AY$2-AL$2)</f>
        <v>-2.8990804098990448E-5</v>
      </c>
      <c r="AZ69" s="3">
        <f t="shared" ref="AZ69" si="1267">AM56*(1+$C$24)^(AZ$2-AM$2)</f>
        <v>-2.8990804098990448E-5</v>
      </c>
    </row>
    <row r="70" spans="2:52" x14ac:dyDescent="0.3">
      <c r="B70">
        <f t="shared" si="781"/>
        <v>2025</v>
      </c>
      <c r="C70" t="str">
        <f t="shared" si="782"/>
        <v>MC</v>
      </c>
      <c r="R70" s="3">
        <f>D56*(1+$C$24)^(R$2-D$2)</f>
        <v>2117.92341594343</v>
      </c>
      <c r="S70" s="3">
        <f t="shared" ref="S70" si="1268">E56*(1+$C$24)^(S$2-E$2)</f>
        <v>3092.198537955082</v>
      </c>
      <c r="T70" s="3">
        <f t="shared" ref="T70" si="1269">F56*(1+$C$24)^(T$2-F$2)</f>
        <v>2932.9069342476041</v>
      </c>
      <c r="U70" s="3">
        <f t="shared" ref="U70" si="1270">G56*(1+$C$24)^(U$2-G$2)</f>
        <v>2786.5412150543948</v>
      </c>
      <c r="V70" s="3">
        <f t="shared" ref="V70" si="1271">H56*(1+$C$24)^(V$2-H$2)</f>
        <v>2651.4863512980805</v>
      </c>
      <c r="W70" s="3">
        <f t="shared" ref="W70" si="1272">I56*(1+$C$24)^(W$2-I$2)</f>
        <v>2526.3265432100452</v>
      </c>
      <c r="X70" s="3">
        <f t="shared" ref="X70" si="1273">J56*(1+$C$24)^(X$2-J$2)</f>
        <v>2405.7857465427733</v>
      </c>
      <c r="Y70" s="3">
        <f t="shared" ref="Y70" si="1274">K56*(1+$C$24)^(Y$2-K$2)</f>
        <v>2285.2449498755009</v>
      </c>
      <c r="Z70" s="3">
        <f t="shared" ref="Z70" si="1275">L56*(1+$C$24)^(Z$2-L$2)</f>
        <v>2164.7041532082289</v>
      </c>
      <c r="AA70" s="3">
        <f t="shared" ref="AA70" si="1276">M56*(1+$C$24)^(AA$2-M$2)</f>
        <v>2044.1619435671362</v>
      </c>
      <c r="AB70" s="3">
        <f t="shared" ref="AB70" si="1277">N56*(1+$C$24)^(AB$2-N$2)</f>
        <v>1923.621146899864</v>
      </c>
      <c r="AC70" s="3">
        <f t="shared" ref="AC70" si="1278">O56*(1+$C$24)^(AC$2-O$2)</f>
        <v>1803.0803502325921</v>
      </c>
      <c r="AD70" s="3">
        <f t="shared" ref="AD70" si="1279">P56*(1+$C$24)^(AD$2-P$2)</f>
        <v>1682.5395535653201</v>
      </c>
      <c r="AE70" s="3">
        <f t="shared" ref="AE70" si="1280">Q56*(1+$C$24)^(AE$2-Q$2)</f>
        <v>1594.3261849481071</v>
      </c>
      <c r="AF70" s="3">
        <f t="shared" ref="AF70" si="1281">R56*(1+$C$24)^(AF$2-R$2)</f>
        <v>1538.4416573547737</v>
      </c>
      <c r="AG70" s="3">
        <f t="shared" ref="AG70" si="1282">S56*(1+$C$24)^(AG$2-S$2)</f>
        <v>1482.5557167876191</v>
      </c>
      <c r="AH70" s="3">
        <f t="shared" ref="AH70" si="1283">T56*(1+$C$24)^(AH$2-T$2)</f>
        <v>1426.6711891942857</v>
      </c>
      <c r="AI70" s="3">
        <f t="shared" ref="AI70" si="1284">U56*(1+$C$24)^(AI$2-U$2)</f>
        <v>1370.7859551140421</v>
      </c>
      <c r="AJ70" s="3">
        <f t="shared" ref="AJ70" si="1285">V56*(1+$C$24)^(AJ$2-V$2)</f>
        <v>1314.9007210337979</v>
      </c>
      <c r="AK70" s="3">
        <f t="shared" ref="AK70" si="1286">W56*(1+$C$24)^(AK$2-W$2)</f>
        <v>1259.0156282509361</v>
      </c>
      <c r="AL70" s="3">
        <f t="shared" ref="AL70" si="1287">X56*(1+$C$24)^(AL$2-X$2)</f>
        <v>1203.1303941706924</v>
      </c>
      <c r="AM70" s="3">
        <f t="shared" ref="AM70" si="1288">Y56*(1+$C$24)^(AM$2-Y$2)</f>
        <v>1147.2450187930663</v>
      </c>
      <c r="AN70" s="3">
        <f t="shared" ref="AN70" si="1289">Z56*(1+$C$24)^(AN$2-Z$2)</f>
        <v>1091.3597847128224</v>
      </c>
      <c r="AO70" s="3">
        <f t="shared" ref="AO70" si="1290">AA56*(1+$C$24)^(AO$2-AA$2)</f>
        <v>1035.4746919299605</v>
      </c>
      <c r="AP70" s="3">
        <f t="shared" ref="AP70" si="1291">AB56*(1+$C$24)^(AP$2-AB$2)</f>
        <v>979.58945784971661</v>
      </c>
      <c r="AQ70" s="3">
        <f t="shared" ref="AQ70" si="1292">AC56*(1+$C$24)^(AQ$2-AC$2)</f>
        <v>923.70422376947272</v>
      </c>
      <c r="AR70" s="3">
        <f t="shared" ref="AR70" si="1293">AD56*(1+$C$24)^(AR$2-AD$2)</f>
        <v>-2.9715574201465207E-5</v>
      </c>
      <c r="AS70" s="3">
        <f t="shared" ref="AS70" si="1294">AE56*(1+$C$24)^(AS$2-AE$2)</f>
        <v>-2.9715574201465207E-5</v>
      </c>
      <c r="AT70" s="3">
        <f t="shared" ref="AT70" si="1295">AF56*(1+$C$24)^(AT$2-AF$2)</f>
        <v>-2.9715574201465207E-5</v>
      </c>
      <c r="AU70" s="3">
        <f t="shared" ref="AU70" si="1296">AG56*(1+$C$24)^(AU$2-AG$2)</f>
        <v>-2.9715574201465207E-5</v>
      </c>
      <c r="AV70" s="3">
        <f t="shared" ref="AV70" si="1297">AH56*(1+$C$24)^(AV$2-AH$2)</f>
        <v>-2.9715574201465207E-5</v>
      </c>
      <c r="AW70" s="3">
        <f t="shared" ref="AW70" si="1298">AI56*(1+$C$24)^(AW$2-AI$2)</f>
        <v>-2.9715574201465207E-5</v>
      </c>
      <c r="AX70" s="3">
        <f t="shared" ref="AX70" si="1299">AJ56*(1+$C$24)^(AX$2-AJ$2)</f>
        <v>-2.9715574201465207E-5</v>
      </c>
      <c r="AY70" s="3">
        <f t="shared" ref="AY70" si="1300">AK56*(1+$C$24)^(AY$2-AK$2)</f>
        <v>-2.9715574201465207E-5</v>
      </c>
      <c r="AZ70" s="3">
        <f t="shared" ref="AZ70" si="1301">AL56*(1+$C$24)^(AZ$2-AL$2)</f>
        <v>-2.9715574201465207E-5</v>
      </c>
    </row>
    <row r="71" spans="2:52" x14ac:dyDescent="0.3">
      <c r="B71">
        <f t="shared" si="781"/>
        <v>2026</v>
      </c>
      <c r="C71" t="str">
        <f t="shared" si="782"/>
        <v>MC</v>
      </c>
      <c r="Q71" s="3"/>
      <c r="S71" s="3">
        <f>D56*(1+$C$24)^(S$2-D$2)</f>
        <v>2170.871501342016</v>
      </c>
      <c r="T71" s="3">
        <f>E56*(1+$C$24)^(T$2-E$2)</f>
        <v>3169.5035014039595</v>
      </c>
      <c r="U71" s="3">
        <f t="shared" ref="U71" si="1302">F56*(1+$C$24)^(U$2-F$2)</f>
        <v>3006.2296076037946</v>
      </c>
      <c r="V71" s="3">
        <f t="shared" ref="V71" si="1303">G56*(1+$C$24)^(V$2-G$2)</f>
        <v>2856.2047454307553</v>
      </c>
      <c r="W71" s="3">
        <f t="shared" ref="W71" si="1304">H56*(1+$C$24)^(W$2-H$2)</f>
        <v>2717.7735100805326</v>
      </c>
      <c r="X71" s="3">
        <f t="shared" ref="X71" si="1305">I56*(1+$C$24)^(X$2-I$2)</f>
        <v>2589.4847067902965</v>
      </c>
      <c r="Y71" s="3">
        <f t="shared" ref="Y71" si="1306">J56*(1+$C$24)^(Y$2-J$2)</f>
        <v>2465.930390206343</v>
      </c>
      <c r="Z71" s="3">
        <f t="shared" ref="Z71" si="1307">K56*(1+$C$24)^(Z$2-K$2)</f>
        <v>2342.376073622389</v>
      </c>
      <c r="AA71" s="3">
        <f t="shared" ref="AA71" si="1308">L56*(1+$C$24)^(AA$2-L$2)</f>
        <v>2218.8217570384354</v>
      </c>
      <c r="AB71" s="3">
        <f t="shared" ref="AB71" si="1309">M56*(1+$C$24)^(AB$2-M$2)</f>
        <v>2095.265992156315</v>
      </c>
      <c r="AC71" s="3">
        <f t="shared" ref="AC71" si="1310">N56*(1+$C$24)^(AC$2-N$2)</f>
        <v>1971.7116755723609</v>
      </c>
      <c r="AD71" s="3">
        <f t="shared" ref="AD71" si="1311">O56*(1+$C$24)^(AD$2-O$2)</f>
        <v>1848.1573589884072</v>
      </c>
      <c r="AE71" s="3">
        <f t="shared" ref="AE71" si="1312">P56*(1+$C$24)^(AE$2-P$2)</f>
        <v>1724.6030424044536</v>
      </c>
      <c r="AF71" s="3">
        <f t="shared" ref="AF71" si="1313">Q56*(1+$C$24)^(AF$2-Q$2)</f>
        <v>1634.1843395718099</v>
      </c>
      <c r="AG71" s="3">
        <f t="shared" ref="AG71" si="1314">R56*(1+$C$24)^(AG$2-R$2)</f>
        <v>1576.9026987886432</v>
      </c>
      <c r="AH71" s="3">
        <f t="shared" ref="AH71" si="1315">S56*(1+$C$24)^(AH$2-S$2)</f>
        <v>1519.6196097073098</v>
      </c>
      <c r="AI71" s="3">
        <f t="shared" ref="AI71" si="1316">T56*(1+$C$24)^(AI$2-T$2)</f>
        <v>1462.3379689241431</v>
      </c>
      <c r="AJ71" s="3">
        <f t="shared" ref="AJ71" si="1317">U56*(1+$C$24)^(AJ$2-U$2)</f>
        <v>1405.0556039918931</v>
      </c>
      <c r="AK71" s="3">
        <f t="shared" ref="AK71" si="1318">V56*(1+$C$24)^(AK$2-V$2)</f>
        <v>1347.7732390596432</v>
      </c>
      <c r="AL71" s="3">
        <f t="shared" ref="AL71" si="1319">W56*(1+$C$24)^(AL$2-W$2)</f>
        <v>1290.4910189572097</v>
      </c>
      <c r="AM71" s="3">
        <f t="shared" ref="AM71" si="1320">X56*(1+$C$24)^(AM$2-X$2)</f>
        <v>1233.2086540249597</v>
      </c>
      <c r="AN71" s="3">
        <f t="shared" ref="AN71" si="1321">Y56*(1+$C$24)^(AN$2-Y$2)</f>
        <v>1175.9261442628931</v>
      </c>
      <c r="AO71" s="3">
        <f t="shared" ref="AO71" si="1322">Z56*(1+$C$24)^(AO$2-Z$2)</f>
        <v>1118.6437793306432</v>
      </c>
      <c r="AP71" s="3">
        <f t="shared" ref="AP71" si="1323">AA56*(1+$C$24)^(AP$2-AA$2)</f>
        <v>1061.3615592282097</v>
      </c>
      <c r="AQ71" s="3">
        <f t="shared" ref="AQ71" si="1324">AB56*(1+$C$24)^(AQ$2-AB$2)</f>
        <v>1004.0791942959597</v>
      </c>
      <c r="AR71" s="3">
        <f t="shared" ref="AR71" si="1325">AC56*(1+$C$24)^(AR$2-AC$2)</f>
        <v>946.79682936370966</v>
      </c>
      <c r="AS71" s="3">
        <f t="shared" ref="AS71" si="1326">AD56*(1+$C$24)^(AS$2-AD$2)</f>
        <v>-3.0458463556501841E-5</v>
      </c>
      <c r="AT71" s="3">
        <f t="shared" ref="AT71" si="1327">AE56*(1+$C$24)^(AT$2-AE$2)</f>
        <v>-3.0458463556501841E-5</v>
      </c>
      <c r="AU71" s="3">
        <f t="shared" ref="AU71" si="1328">AF56*(1+$C$24)^(AU$2-AF$2)</f>
        <v>-3.0458463556501841E-5</v>
      </c>
      <c r="AV71" s="3">
        <f t="shared" ref="AV71" si="1329">AG56*(1+$C$24)^(AV$2-AG$2)</f>
        <v>-3.0458463556501841E-5</v>
      </c>
      <c r="AW71" s="3">
        <f t="shared" ref="AW71" si="1330">AH56*(1+$C$24)^(AW$2-AH$2)</f>
        <v>-3.0458463556501841E-5</v>
      </c>
      <c r="AX71" s="3">
        <f t="shared" ref="AX71" si="1331">AI56*(1+$C$24)^(AX$2-AI$2)</f>
        <v>-3.0458463556501841E-5</v>
      </c>
      <c r="AY71" s="3">
        <f t="shared" ref="AY71" si="1332">AJ56*(1+$C$24)^(AY$2-AJ$2)</f>
        <v>-3.0458463556501841E-5</v>
      </c>
      <c r="AZ71" s="3">
        <f t="shared" ref="AZ71" si="1333">AK56*(1+$C$24)^(AZ$2-AK$2)</f>
        <v>-3.0458463556501841E-5</v>
      </c>
    </row>
    <row r="72" spans="2:52" x14ac:dyDescent="0.3">
      <c r="B72">
        <f t="shared" si="781"/>
        <v>2027</v>
      </c>
      <c r="C72" t="str">
        <f t="shared" si="782"/>
        <v>MC</v>
      </c>
      <c r="T72" s="3">
        <f>D56*(1+$C$24)^(T$2-D$2)</f>
        <v>2225.1432888755662</v>
      </c>
      <c r="U72" s="3">
        <f t="shared" ref="U72" si="1334">E56*(1+$C$24)^(U$2-E$2)</f>
        <v>3248.741088939058</v>
      </c>
      <c r="V72" s="3">
        <f t="shared" ref="V72" si="1335">F56*(1+$C$24)^(V$2-F$2)</f>
        <v>3081.3853477938892</v>
      </c>
      <c r="W72" s="3">
        <f t="shared" ref="W72" si="1336">G56*(1+$C$24)^(W$2-G$2)</f>
        <v>2927.6098640665241</v>
      </c>
      <c r="X72" s="3">
        <f t="shared" ref="X72" si="1337">H56*(1+$C$24)^(X$2-H$2)</f>
        <v>2785.7178478325459</v>
      </c>
      <c r="Y72" s="3">
        <f t="shared" ref="Y72" si="1338">I56*(1+$C$24)^(Y$2-I$2)</f>
        <v>2654.221824460054</v>
      </c>
      <c r="Z72" s="3">
        <f t="shared" ref="Z72" si="1339">J56*(1+$C$24)^(Z$2-J$2)</f>
        <v>2527.5786499615015</v>
      </c>
      <c r="AA72" s="3">
        <f t="shared" ref="AA72" si="1340">K56*(1+$C$24)^(AA$2-K$2)</f>
        <v>2400.9354754629485</v>
      </c>
      <c r="AB72" s="3">
        <f t="shared" ref="AB72" si="1341">L56*(1+$C$24)^(AB$2-L$2)</f>
        <v>2274.292300964396</v>
      </c>
      <c r="AC72" s="3">
        <f t="shared" ref="AC72" si="1342">M56*(1+$C$24)^(AC$2-M$2)</f>
        <v>2147.6476419602227</v>
      </c>
      <c r="AD72" s="3">
        <f t="shared" ref="AD72" si="1343">N56*(1+$C$24)^(AD$2-N$2)</f>
        <v>2021.0044674616697</v>
      </c>
      <c r="AE72" s="3">
        <f t="shared" ref="AE72" si="1344">O56*(1+$C$24)^(AE$2-O$2)</f>
        <v>1894.3612929631172</v>
      </c>
      <c r="AF72" s="3">
        <f t="shared" ref="AF72" si="1345">P56*(1+$C$24)^(AF$2-P$2)</f>
        <v>1767.7181184645647</v>
      </c>
      <c r="AG72" s="3">
        <f t="shared" ref="AG72" si="1346">Q56*(1+$C$24)^(AG$2-Q$2)</f>
        <v>1675.038948061105</v>
      </c>
      <c r="AH72" s="3">
        <f t="shared" ref="AH72" si="1347">R56*(1+$C$24)^(AH$2-R$2)</f>
        <v>1616.3252662583591</v>
      </c>
      <c r="AI72" s="3">
        <f t="shared" ref="AI72" si="1348">S56*(1+$C$24)^(AI$2-S$2)</f>
        <v>1557.6100999499924</v>
      </c>
      <c r="AJ72" s="3">
        <f t="shared" ref="AJ72" si="1349">T56*(1+$C$24)^(AJ$2-T$2)</f>
        <v>1498.8964181472465</v>
      </c>
      <c r="AK72" s="3">
        <f t="shared" ref="AK72" si="1350">U56*(1+$C$24)^(AK$2-U$2)</f>
        <v>1440.1819940916905</v>
      </c>
      <c r="AL72" s="3">
        <f t="shared" ref="AL72" si="1351">V56*(1+$C$24)^(AL$2-V$2)</f>
        <v>1381.467570036134</v>
      </c>
      <c r="AM72" s="3">
        <f t="shared" ref="AM72" si="1352">W56*(1+$C$24)^(AM$2-W$2)</f>
        <v>1322.7532944311399</v>
      </c>
      <c r="AN72" s="3">
        <f t="shared" ref="AN72" si="1353">X56*(1+$C$24)^(AN$2-X$2)</f>
        <v>1264.0388703755837</v>
      </c>
      <c r="AO72" s="3">
        <f t="shared" ref="AO72" si="1354">Y56*(1+$C$24)^(AO$2-Y$2)</f>
        <v>1205.3242978694655</v>
      </c>
      <c r="AP72" s="3">
        <f t="shared" ref="AP72" si="1355">Z56*(1+$C$24)^(AP$2-Z$2)</f>
        <v>1146.609873813909</v>
      </c>
      <c r="AQ72" s="3">
        <f t="shared" ref="AQ72" si="1356">AA56*(1+$C$24)^(AQ$2-AA$2)</f>
        <v>1087.8955982089149</v>
      </c>
      <c r="AR72" s="3">
        <f t="shared" ref="AR72" si="1357">AB56*(1+$C$24)^(AR$2-AB$2)</f>
        <v>1029.1811741533586</v>
      </c>
      <c r="AS72" s="3">
        <f t="shared" ref="AS72" si="1358">AC56*(1+$C$24)^(AS$2-AC$2)</f>
        <v>970.46675009780233</v>
      </c>
      <c r="AT72" s="3">
        <f t="shared" ref="AT72" si="1359">AD56*(1+$C$24)^(AT$2-AD$2)</f>
        <v>-3.1219925145414385E-5</v>
      </c>
      <c r="AU72" s="3">
        <f t="shared" ref="AU72" si="1360">AE56*(1+$C$24)^(AU$2-AE$2)</f>
        <v>-3.1219925145414385E-5</v>
      </c>
      <c r="AV72" s="3">
        <f t="shared" ref="AV72" si="1361">AF56*(1+$C$24)^(AV$2-AF$2)</f>
        <v>-3.1219925145414385E-5</v>
      </c>
      <c r="AW72" s="3">
        <f t="shared" ref="AW72" si="1362">AG56*(1+$C$24)^(AW$2-AG$2)</f>
        <v>-3.1219925145414385E-5</v>
      </c>
      <c r="AX72" s="3">
        <f t="shared" ref="AX72" si="1363">AH56*(1+$C$24)^(AX$2-AH$2)</f>
        <v>-3.1219925145414385E-5</v>
      </c>
      <c r="AY72" s="3">
        <f t="shared" ref="AY72" si="1364">AI56*(1+$C$24)^(AY$2-AI$2)</f>
        <v>-3.1219925145414385E-5</v>
      </c>
      <c r="AZ72" s="3">
        <f t="shared" ref="AZ72" si="1365">AJ56*(1+$C$24)^(AZ$2-AJ$2)</f>
        <v>-3.1219925145414385E-5</v>
      </c>
    </row>
    <row r="73" spans="2:52" x14ac:dyDescent="0.3">
      <c r="B73">
        <f t="shared" si="781"/>
        <v>2028</v>
      </c>
      <c r="C73" t="str">
        <f t="shared" si="782"/>
        <v>MC</v>
      </c>
      <c r="U73" s="3">
        <f>D56*(1+$C$24)^(U$2-D$2)</f>
        <v>2280.771871097455</v>
      </c>
      <c r="V73" s="3">
        <f t="shared" ref="V73" si="1366">E56*(1+$C$24)^(V$2-E$2)</f>
        <v>3329.9596161625341</v>
      </c>
      <c r="W73" s="3">
        <f t="shared" ref="W73" si="1367">F56*(1+$C$24)^(W$2-F$2)</f>
        <v>3158.4199814887361</v>
      </c>
      <c r="X73" s="3">
        <f t="shared" ref="X73" si="1368">G56*(1+$C$24)^(X$2-G$2)</f>
        <v>3000.8001106681868</v>
      </c>
      <c r="Y73" s="3">
        <f t="shared" ref="Y73" si="1369">H56*(1+$C$24)^(Y$2-H$2)</f>
        <v>2855.3607940283591</v>
      </c>
      <c r="Z73" s="3">
        <f t="shared" ref="Z73" si="1370">I56*(1+$C$24)^(Z$2-I$2)</f>
        <v>2720.5773700715549</v>
      </c>
      <c r="AA73" s="3">
        <f t="shared" ref="AA73" si="1371">J56*(1+$C$24)^(AA$2-J$2)</f>
        <v>2590.7681162105387</v>
      </c>
      <c r="AB73" s="3">
        <f t="shared" ref="AB73" si="1372">K56*(1+$C$24)^(AB$2-K$2)</f>
        <v>2460.958862349522</v>
      </c>
      <c r="AC73" s="3">
        <f t="shared" ref="AC73" si="1373">L56*(1+$C$24)^(AC$2-L$2)</f>
        <v>2331.1496084885057</v>
      </c>
      <c r="AD73" s="3">
        <f t="shared" ref="AD73" si="1374">M56*(1+$C$24)^(AD$2-M$2)</f>
        <v>2201.338833009228</v>
      </c>
      <c r="AE73" s="3">
        <f t="shared" ref="AE73" si="1375">N56*(1+$C$24)^(AE$2-N$2)</f>
        <v>2071.5295791482113</v>
      </c>
      <c r="AF73" s="3">
        <f t="shared" ref="AF73" si="1376">O56*(1+$C$24)^(AF$2-O$2)</f>
        <v>1941.720325287195</v>
      </c>
      <c r="AG73" s="3">
        <f t="shared" ref="AG73" si="1377">P56*(1+$C$24)^(AG$2-P$2)</f>
        <v>1811.9110714261785</v>
      </c>
      <c r="AH73" s="3">
        <f t="shared" ref="AH73" si="1378">Q56*(1+$C$24)^(AH$2-Q$2)</f>
        <v>1716.9149217626325</v>
      </c>
      <c r="AI73" s="3">
        <f t="shared" ref="AI73" si="1379">R56*(1+$C$24)^(AI$2-R$2)</f>
        <v>1656.7333979148179</v>
      </c>
      <c r="AJ73" s="3">
        <f t="shared" ref="AJ73" si="1380">S56*(1+$C$24)^(AJ$2-S$2)</f>
        <v>1596.5503524487419</v>
      </c>
      <c r="AK73" s="3">
        <f t="shared" ref="AK73" si="1381">T56*(1+$C$24)^(AK$2-T$2)</f>
        <v>1536.3688286009276</v>
      </c>
      <c r="AL73" s="3">
        <f t="shared" ref="AL73" si="1382">U56*(1+$C$24)^(AL$2-U$2)</f>
        <v>1476.1865439439825</v>
      </c>
      <c r="AM73" s="3">
        <f t="shared" ref="AM73" si="1383">V56*(1+$C$24)^(AM$2-V$2)</f>
        <v>1416.0042592870373</v>
      </c>
      <c r="AN73" s="3">
        <f t="shared" ref="AN73" si="1384">W56*(1+$C$24)^(AN$2-W$2)</f>
        <v>1355.8221267919182</v>
      </c>
      <c r="AO73" s="3">
        <f t="shared" ref="AO73" si="1385">X56*(1+$C$24)^(AO$2-X$2)</f>
        <v>1295.6398421349732</v>
      </c>
      <c r="AP73" s="3">
        <f t="shared" ref="AP73" si="1386">Y56*(1+$C$24)^(AP$2-Y$2)</f>
        <v>1235.4574053162019</v>
      </c>
      <c r="AQ73" s="3">
        <f t="shared" ref="AQ73" si="1387">Z56*(1+$C$24)^(AQ$2-Z$2)</f>
        <v>1175.2751206592566</v>
      </c>
      <c r="AR73" s="3">
        <f t="shared" ref="AR73" si="1388">AA56*(1+$C$24)^(AR$2-AA$2)</f>
        <v>1115.0929881641378</v>
      </c>
      <c r="AS73" s="3">
        <f t="shared" ref="AS73" si="1389">AB56*(1+$C$24)^(AS$2-AB$2)</f>
        <v>1054.9107035071925</v>
      </c>
      <c r="AT73" s="3">
        <f t="shared" ref="AT73" si="1390">AC56*(1+$C$24)^(AT$2-AC$2)</f>
        <v>994.72841885024718</v>
      </c>
      <c r="AU73" s="3">
        <f t="shared" ref="AU73" si="1391">AD56*(1+$C$24)^(AU$2-AD$2)</f>
        <v>-3.200042327404974E-5</v>
      </c>
      <c r="AV73" s="3">
        <f t="shared" ref="AV73" si="1392">AE56*(1+$C$24)^(AV$2-AE$2)</f>
        <v>-3.200042327404974E-5</v>
      </c>
      <c r="AW73" s="3">
        <f t="shared" ref="AW73" si="1393">AF56*(1+$C$24)^(AW$2-AF$2)</f>
        <v>-3.200042327404974E-5</v>
      </c>
      <c r="AX73" s="3">
        <f t="shared" ref="AX73" si="1394">AG56*(1+$C$24)^(AX$2-AG$2)</f>
        <v>-3.200042327404974E-5</v>
      </c>
      <c r="AY73" s="3">
        <f t="shared" ref="AY73" si="1395">AH56*(1+$C$24)^(AY$2-AH$2)</f>
        <v>-3.200042327404974E-5</v>
      </c>
      <c r="AZ73" s="3">
        <f t="shared" ref="AZ73" si="1396">AI56*(1+$C$24)^(AZ$2-AI$2)</f>
        <v>-3.200042327404974E-5</v>
      </c>
    </row>
    <row r="74" spans="2:52" x14ac:dyDescent="0.3">
      <c r="B74">
        <f t="shared" si="781"/>
        <v>2029</v>
      </c>
      <c r="C74" t="str">
        <f t="shared" si="782"/>
        <v>MC</v>
      </c>
      <c r="V74" s="3">
        <f>D56*(1+$C$24)^(V$2-D$2)</f>
        <v>2337.7911678748915</v>
      </c>
      <c r="W74" s="3">
        <f t="shared" ref="W74" si="1397">E56*(1+$C$24)^(W$2-E$2)</f>
        <v>3413.2086065665976</v>
      </c>
      <c r="X74" s="3">
        <f t="shared" ref="X74" si="1398">F56*(1+$C$24)^(X$2-F$2)</f>
        <v>3237.3804810259549</v>
      </c>
      <c r="Y74" s="3">
        <f t="shared" ref="Y74" si="1399">G56*(1+$C$24)^(Y$2-G$2)</f>
        <v>3075.8201134348915</v>
      </c>
      <c r="Z74" s="3">
        <f t="shared" ref="Z74" si="1400">H56*(1+$C$24)^(Z$2-H$2)</f>
        <v>2926.7448138790683</v>
      </c>
      <c r="AA74" s="3">
        <f t="shared" ref="AA74" si="1401">I56*(1+$C$24)^(AA$2-I$2)</f>
        <v>2788.5918043233437</v>
      </c>
      <c r="AB74" s="3">
        <f t="shared" ref="AB74" si="1402">J56*(1+$C$24)^(AB$2-J$2)</f>
        <v>2655.5373191158019</v>
      </c>
      <c r="AC74" s="3">
        <f t="shared" ref="AC74" si="1403">K56*(1+$C$24)^(AC$2-K$2)</f>
        <v>2522.4828339082601</v>
      </c>
      <c r="AD74" s="3">
        <f t="shared" ref="AD74" si="1404">L56*(1+$C$24)^(AD$2-L$2)</f>
        <v>2389.4283487007183</v>
      </c>
      <c r="AE74" s="3">
        <f t="shared" ref="AE74" si="1405">M56*(1+$C$24)^(AE$2-M$2)</f>
        <v>2256.3723038344588</v>
      </c>
      <c r="AF74" s="3">
        <f t="shared" ref="AF74" si="1406">N56*(1+$C$24)^(AF$2-N$2)</f>
        <v>2123.3178186269165</v>
      </c>
      <c r="AG74" s="3">
        <f t="shared" ref="AG74" si="1407">O56*(1+$C$24)^(AG$2-O$2)</f>
        <v>1990.2633334193749</v>
      </c>
      <c r="AH74" s="3">
        <f t="shared" ref="AH74" si="1408">P56*(1+$C$24)^(AH$2-P$2)</f>
        <v>1857.2088482118331</v>
      </c>
      <c r="AI74" s="3">
        <f t="shared" ref="AI74" si="1409">Q56*(1+$C$24)^(AI$2-Q$2)</f>
        <v>1759.8377948066984</v>
      </c>
      <c r="AJ74" s="3">
        <f t="shared" ref="AJ74" si="1410">R56*(1+$C$24)^(AJ$2-R$2)</f>
        <v>1698.1517328626885</v>
      </c>
      <c r="AK74" s="3">
        <f t="shared" ref="AK74" si="1411">S56*(1+$C$24)^(AK$2-S$2)</f>
        <v>1636.4641112599606</v>
      </c>
      <c r="AL74" s="3">
        <f t="shared" ref="AL74" si="1412">T56*(1+$C$24)^(AL$2-T$2)</f>
        <v>1574.7780493159507</v>
      </c>
      <c r="AM74" s="3">
        <f t="shared" ref="AM74" si="1413">U56*(1+$C$24)^(AM$2-U$2)</f>
        <v>1513.0912075425822</v>
      </c>
      <c r="AN74" s="3">
        <f t="shared" ref="AN74" si="1414">V56*(1+$C$24)^(AN$2-V$2)</f>
        <v>1451.4043657692132</v>
      </c>
      <c r="AO74" s="3">
        <f t="shared" ref="AO74" si="1415">W56*(1+$C$24)^(AO$2-W$2)</f>
        <v>1389.7176799617162</v>
      </c>
      <c r="AP74" s="3">
        <f t="shared" ref="AP74" si="1416">X56*(1+$C$24)^(AP$2-X$2)</f>
        <v>1328.0308381883474</v>
      </c>
      <c r="AQ74" s="3">
        <f t="shared" ref="AQ74" si="1417">Y56*(1+$C$24)^(AQ$2-Y$2)</f>
        <v>1266.3438404491069</v>
      </c>
      <c r="AR74" s="3">
        <f t="shared" ref="AR74" si="1418">Z56*(1+$C$24)^(AR$2-Z$2)</f>
        <v>1204.6569986757381</v>
      </c>
      <c r="AS74" s="3">
        <f t="shared" ref="AS74" si="1419">AA56*(1+$C$24)^(AS$2-AA$2)</f>
        <v>1142.9703128682411</v>
      </c>
      <c r="AT74" s="3">
        <f t="shared" ref="AT74" si="1420">AB56*(1+$C$24)^(AT$2-AB$2)</f>
        <v>1081.2834710948723</v>
      </c>
      <c r="AU74" s="3">
        <f t="shared" ref="AU74" si="1421">AC56*(1+$C$24)^(AU$2-AC$2)</f>
        <v>1019.5966293215034</v>
      </c>
      <c r="AV74" s="3">
        <f t="shared" ref="AV74" si="1422">AD56*(1+$C$24)^(AV$2-AD$2)</f>
        <v>-3.2800433855900985E-5</v>
      </c>
      <c r="AW74" s="3">
        <f t="shared" ref="AW74" si="1423">AE56*(1+$C$24)^(AW$2-AE$2)</f>
        <v>-3.2800433855900985E-5</v>
      </c>
      <c r="AX74" s="3">
        <f t="shared" ref="AX74" si="1424">AF56*(1+$C$24)^(AX$2-AF$2)</f>
        <v>-3.2800433855900985E-5</v>
      </c>
      <c r="AY74" s="3">
        <f t="shared" ref="AY74" si="1425">AG56*(1+$C$24)^(AY$2-AG$2)</f>
        <v>-3.2800433855900985E-5</v>
      </c>
      <c r="AZ74" s="3">
        <f t="shared" ref="AZ74" si="1426">AH56*(1+$C$24)^(AZ$2-AH$2)</f>
        <v>-3.2800433855900985E-5</v>
      </c>
    </row>
    <row r="75" spans="2:52" x14ac:dyDescent="0.3">
      <c r="B75">
        <f t="shared" si="781"/>
        <v>2030</v>
      </c>
      <c r="C75" t="str">
        <f t="shared" si="782"/>
        <v>MC</v>
      </c>
      <c r="W75" s="3">
        <f>D56*(1+$C$24)^(W$2-D$2)</f>
        <v>2396.2359470717638</v>
      </c>
      <c r="X75" s="3">
        <f t="shared" ref="X75" si="1427">E56*(1+$C$24)^(X$2-E$2)</f>
        <v>3498.5388217307627</v>
      </c>
      <c r="Y75" s="3">
        <f t="shared" ref="Y75" si="1428">F56*(1+$C$24)^(Y$2-F$2)</f>
        <v>3318.3149930516038</v>
      </c>
      <c r="Z75" s="3">
        <f t="shared" ref="Z75" si="1429">G56*(1+$C$24)^(Z$2-G$2)</f>
        <v>3152.7156162707638</v>
      </c>
      <c r="AA75" s="3">
        <f t="shared" ref="AA75" si="1430">H56*(1+$C$24)^(AA$2-H$2)</f>
        <v>2999.913434226045</v>
      </c>
      <c r="AB75" s="3">
        <f t="shared" ref="AB75" si="1431">I56*(1+$C$24)^(AB$2-I$2)</f>
        <v>2858.3065994314275</v>
      </c>
      <c r="AC75" s="3">
        <f t="shared" ref="AC75" si="1432">J56*(1+$C$24)^(AC$2-J$2)</f>
        <v>2721.9257520936972</v>
      </c>
      <c r="AD75" s="3">
        <f t="shared" ref="AD75" si="1433">K56*(1+$C$24)^(AD$2-K$2)</f>
        <v>2585.5449047559664</v>
      </c>
      <c r="AE75" s="3">
        <f t="shared" ref="AE75" si="1434">L56*(1+$C$24)^(AE$2-L$2)</f>
        <v>2449.1640574182361</v>
      </c>
      <c r="AF75" s="3">
        <f t="shared" ref="AF75" si="1435">M56*(1+$C$24)^(AF$2-M$2)</f>
        <v>2312.7816114303205</v>
      </c>
      <c r="AG75" s="3">
        <f t="shared" ref="AG75" si="1436">N56*(1+$C$24)^(AG$2-N$2)</f>
        <v>2176.4007640925897</v>
      </c>
      <c r="AH75" s="3">
        <f t="shared" ref="AH75" si="1437">O56*(1+$C$24)^(AH$2-O$2)</f>
        <v>2040.0199167548592</v>
      </c>
      <c r="AI75" s="3">
        <f t="shared" ref="AI75" si="1438">P56*(1+$C$24)^(AI$2-P$2)</f>
        <v>1903.6390694171289</v>
      </c>
      <c r="AJ75" s="3">
        <f t="shared" ref="AJ75" si="1439">Q56*(1+$C$24)^(AJ$2-Q$2)</f>
        <v>1803.8337396768659</v>
      </c>
      <c r="AK75" s="3">
        <f t="shared" ref="AK75" si="1440">R56*(1+$C$24)^(AK$2-R$2)</f>
        <v>1740.6055261842557</v>
      </c>
      <c r="AL75" s="3">
        <f t="shared" ref="AL75" si="1441">S56*(1+$C$24)^(AL$2-S$2)</f>
        <v>1677.3757140414596</v>
      </c>
      <c r="AM75" s="3">
        <f t="shared" ref="AM75" si="1442">T56*(1+$C$24)^(AM$2-T$2)</f>
        <v>1614.1475005488496</v>
      </c>
      <c r="AN75" s="3">
        <f t="shared" ref="AN75" si="1443">U56*(1+$C$24)^(AN$2-U$2)</f>
        <v>1550.9184877311468</v>
      </c>
      <c r="AO75" s="3">
        <f t="shared" ref="AO75" si="1444">V56*(1+$C$24)^(AO$2-V$2)</f>
        <v>1487.6894749134435</v>
      </c>
      <c r="AP75" s="3">
        <f t="shared" ref="AP75" si="1445">W56*(1+$C$24)^(AP$2-W$2)</f>
        <v>1424.460621960759</v>
      </c>
      <c r="AQ75" s="3">
        <f t="shared" ref="AQ75" si="1446">X56*(1+$C$24)^(AQ$2-X$2)</f>
        <v>1361.2316091430562</v>
      </c>
      <c r="AR75" s="3">
        <f t="shared" ref="AR75" si="1447">Y56*(1+$C$24)^(AR$2-Y$2)</f>
        <v>1298.0024364603346</v>
      </c>
      <c r="AS75" s="3">
        <f t="shared" ref="AS75" si="1448">Z56*(1+$C$24)^(AS$2-Z$2)</f>
        <v>1234.7734236426315</v>
      </c>
      <c r="AT75" s="3">
        <f t="shared" ref="AT75" si="1449">AA56*(1+$C$24)^(AT$2-AA$2)</f>
        <v>1171.5445706899472</v>
      </c>
      <c r="AU75" s="3">
        <f t="shared" ref="AU75" si="1450">AB56*(1+$C$24)^(AU$2-AB$2)</f>
        <v>1108.3155578722442</v>
      </c>
      <c r="AV75" s="3">
        <f t="shared" ref="AV75" si="1451">AC56*(1+$C$24)^(AV$2-AC$2)</f>
        <v>1045.0865450545411</v>
      </c>
      <c r="AW75" s="3">
        <f t="shared" ref="AW75" si="1452">AD56*(1+$C$24)^(AW$2-AD$2)</f>
        <v>-3.3620444702298511E-5</v>
      </c>
      <c r="AX75" s="3">
        <f t="shared" ref="AX75" si="1453">AE56*(1+$C$24)^(AX$2-AE$2)</f>
        <v>-3.3620444702298511E-5</v>
      </c>
      <c r="AY75" s="3">
        <f t="shared" ref="AY75" si="1454">AF56*(1+$C$24)^(AY$2-AF$2)</f>
        <v>-3.3620444702298511E-5</v>
      </c>
      <c r="AZ75" s="3">
        <f t="shared" ref="AZ75" si="1455">AG56*(1+$C$24)^(AZ$2-AG$2)</f>
        <v>-3.3620444702298511E-5</v>
      </c>
    </row>
    <row r="76" spans="2:52" x14ac:dyDescent="0.3">
      <c r="B76">
        <f t="shared" si="781"/>
        <v>2031</v>
      </c>
      <c r="C76" t="str">
        <f t="shared" si="782"/>
        <v>MC</v>
      </c>
      <c r="X76" s="3">
        <f>D56*(1+$C$24)^(X$2-D$2)</f>
        <v>2456.1418457485574</v>
      </c>
      <c r="Y76" s="3">
        <f t="shared" ref="Y76" si="1456">E56*(1+$C$24)^(Y$2-E$2)</f>
        <v>3586.0022922740313</v>
      </c>
      <c r="Z76" s="3">
        <f t="shared" ref="Z76" si="1457">F56*(1+$C$24)^(Z$2-F$2)</f>
        <v>3401.2728678778931</v>
      </c>
      <c r="AA76" s="3">
        <f t="shared" ref="AA76" si="1458">G56*(1+$C$24)^(AA$2-G$2)</f>
        <v>3231.5335066775324</v>
      </c>
      <c r="AB76" s="3">
        <f t="shared" ref="AB76" si="1459">H56*(1+$C$24)^(AB$2-H$2)</f>
        <v>3074.9112700816959</v>
      </c>
      <c r="AC76" s="3">
        <f t="shared" ref="AC76" si="1460">I56*(1+$C$24)^(AC$2-I$2)</f>
        <v>2929.7642644172129</v>
      </c>
      <c r="AD76" s="3">
        <f t="shared" ref="AD76" si="1461">J56*(1+$C$24)^(AD$2-J$2)</f>
        <v>2789.9738958960393</v>
      </c>
      <c r="AE76" s="3">
        <f t="shared" ref="AE76" si="1462">K56*(1+$C$24)^(AE$2-K$2)</f>
        <v>2650.1835273748652</v>
      </c>
      <c r="AF76" s="3">
        <f t="shared" ref="AF76" si="1463">L56*(1+$C$24)^(AF$2-L$2)</f>
        <v>2510.3931588536916</v>
      </c>
      <c r="AG76" s="3">
        <f t="shared" ref="AG76" si="1464">M56*(1+$C$24)^(AG$2-M$2)</f>
        <v>2370.6011517160778</v>
      </c>
      <c r="AH76" s="3">
        <f t="shared" ref="AH76" si="1465">N56*(1+$C$24)^(AH$2-N$2)</f>
        <v>2230.8107831949042</v>
      </c>
      <c r="AI76" s="3">
        <f t="shared" ref="AI76" si="1466">O56*(1+$C$24)^(AI$2-O$2)</f>
        <v>2091.0204146737306</v>
      </c>
      <c r="AJ76" s="3">
        <f t="shared" ref="AJ76" si="1467">P56*(1+$C$24)^(AJ$2-P$2)</f>
        <v>1951.230046152557</v>
      </c>
      <c r="AK76" s="3">
        <f t="shared" ref="AK76" si="1468">Q56*(1+$C$24)^(AK$2-Q$2)</f>
        <v>1848.9295831687871</v>
      </c>
      <c r="AL76" s="3">
        <f t="shared" ref="AL76" si="1469">R56*(1+$C$24)^(AL$2-R$2)</f>
        <v>1784.1206643388618</v>
      </c>
      <c r="AM76" s="3">
        <f t="shared" ref="AM76" si="1470">S56*(1+$C$24)^(AM$2-S$2)</f>
        <v>1719.3101068924959</v>
      </c>
      <c r="AN76" s="3">
        <f t="shared" ref="AN76" si="1471">T56*(1+$C$24)^(AN$2-T$2)</f>
        <v>1654.5011880625707</v>
      </c>
      <c r="AO76" s="3">
        <f t="shared" ref="AO76" si="1472">U56*(1+$C$24)^(AO$2-U$2)</f>
        <v>1589.6914499244251</v>
      </c>
      <c r="AP76" s="3">
        <f t="shared" ref="AP76" si="1473">V56*(1+$C$24)^(AP$2-V$2)</f>
        <v>1524.8817117862795</v>
      </c>
      <c r="AQ76" s="3">
        <f t="shared" ref="AQ76" si="1474">W56*(1+$C$24)^(AQ$2-W$2)</f>
        <v>1460.0721375097778</v>
      </c>
      <c r="AR76" s="3">
        <f t="shared" ref="AR76" si="1475">X56*(1+$C$24)^(AR$2-X$2)</f>
        <v>1395.2623993716325</v>
      </c>
      <c r="AS76" s="3">
        <f t="shared" ref="AS76" si="1476">Y56*(1+$C$24)^(AS$2-Y$2)</f>
        <v>1330.4524973718428</v>
      </c>
      <c r="AT76" s="3">
        <f t="shared" ref="AT76" si="1477">Z56*(1+$C$24)^(AT$2-Z$2)</f>
        <v>1265.6427592336972</v>
      </c>
      <c r="AU76" s="3">
        <f t="shared" ref="AU76" si="1478">AA56*(1+$C$24)^(AU$2-AA$2)</f>
        <v>1200.8331849571957</v>
      </c>
      <c r="AV76" s="3">
        <f t="shared" ref="AV76" si="1479">AB56*(1+$C$24)^(AV$2-AB$2)</f>
        <v>1136.0234468190502</v>
      </c>
      <c r="AW76" s="3">
        <f t="shared" ref="AW76" si="1480">AC56*(1+$C$24)^(AW$2-AC$2)</f>
        <v>1071.2137086809043</v>
      </c>
      <c r="AX76" s="3">
        <f t="shared" ref="AX76" si="1481">AD56*(1+$C$24)^(AX$2-AD$2)</f>
        <v>-3.4460955819855967E-5</v>
      </c>
      <c r="AY76" s="3">
        <f t="shared" ref="AY76" si="1482">AE56*(1+$C$24)^(AY$2-AE$2)</f>
        <v>-3.4460955819855967E-5</v>
      </c>
      <c r="AZ76" s="3">
        <f t="shared" ref="AZ76" si="1483">AF56*(1+$C$24)^(AZ$2-AF$2)</f>
        <v>-3.4460955819855967E-5</v>
      </c>
    </row>
    <row r="77" spans="2:52" x14ac:dyDescent="0.3">
      <c r="B77">
        <f t="shared" si="781"/>
        <v>2032</v>
      </c>
      <c r="C77" t="str">
        <f t="shared" si="782"/>
        <v>MC</v>
      </c>
      <c r="Y77" s="3">
        <f>D56*(1+$C$24)^(Y$2-D$2)</f>
        <v>2517.5453918922713</v>
      </c>
      <c r="Z77" s="3">
        <f t="shared" ref="Z77" si="1484">E56*(1+$C$24)^(Z$2-E$2)</f>
        <v>3675.6523495808815</v>
      </c>
      <c r="AA77" s="3">
        <f t="shared" ref="AA77" si="1485">F56*(1+$C$24)^(AA$2-F$2)</f>
        <v>3486.3046895748403</v>
      </c>
      <c r="AB77" s="3">
        <f t="shared" ref="AB77" si="1486">G56*(1+$C$24)^(AB$2-G$2)</f>
        <v>3312.3218443444703</v>
      </c>
      <c r="AC77" s="3">
        <f t="shared" ref="AC77" si="1487">H56*(1+$C$24)^(AC$2-H$2)</f>
        <v>3151.7840518337375</v>
      </c>
      <c r="AD77" s="3">
        <f t="shared" ref="AD77" si="1488">I56*(1+$C$24)^(AD$2-I$2)</f>
        <v>3003.0083710276426</v>
      </c>
      <c r="AE77" s="3">
        <f t="shared" ref="AE77" si="1489">J56*(1+$C$24)^(AE$2-J$2)</f>
        <v>2859.7232432934397</v>
      </c>
      <c r="AF77" s="3">
        <f t="shared" ref="AF77" si="1490">K56*(1+$C$24)^(AF$2-K$2)</f>
        <v>2716.4381155592368</v>
      </c>
      <c r="AG77" s="3">
        <f t="shared" ref="AG77" si="1491">L56*(1+$C$24)^(AG$2-L$2)</f>
        <v>2573.152987825034</v>
      </c>
      <c r="AH77" s="3">
        <f t="shared" ref="AH77" si="1492">M56*(1+$C$24)^(AH$2-M$2)</f>
        <v>2429.8661805089796</v>
      </c>
      <c r="AI77" s="3">
        <f t="shared" ref="AI77" si="1493">N56*(1+$C$24)^(AI$2-N$2)</f>
        <v>2286.5810527747763</v>
      </c>
      <c r="AJ77" s="3">
        <f t="shared" ref="AJ77" si="1494">O56*(1+$C$24)^(AJ$2-O$2)</f>
        <v>2143.2959250405734</v>
      </c>
      <c r="AK77" s="3">
        <f t="shared" ref="AK77" si="1495">P56*(1+$C$24)^(AK$2-P$2)</f>
        <v>2000.0107973063707</v>
      </c>
      <c r="AL77" s="3">
        <f t="shared" ref="AL77" si="1496">Q56*(1+$C$24)^(AL$2-Q$2)</f>
        <v>1895.1528227480067</v>
      </c>
      <c r="AM77" s="3">
        <f t="shared" ref="AM77" si="1497">R56*(1+$C$24)^(AM$2-R$2)</f>
        <v>1828.7236809473332</v>
      </c>
      <c r="AN77" s="3">
        <f t="shared" ref="AN77" si="1498">S56*(1+$C$24)^(AN$2-S$2)</f>
        <v>1762.2928595648082</v>
      </c>
      <c r="AO77" s="3">
        <f t="shared" ref="AO77" si="1499">T56*(1+$C$24)^(AO$2-T$2)</f>
        <v>1695.8637177641347</v>
      </c>
      <c r="AP77" s="3">
        <f t="shared" ref="AP77" si="1500">U56*(1+$C$24)^(AP$2-U$2)</f>
        <v>1629.4337361725356</v>
      </c>
      <c r="AQ77" s="3">
        <f t="shared" ref="AQ77" si="1501">V56*(1+$C$24)^(AQ$2-V$2)</f>
        <v>1563.0037545809364</v>
      </c>
      <c r="AR77" s="3">
        <f t="shared" ref="AR77" si="1502">W56*(1+$C$24)^(AR$2-W$2)</f>
        <v>1496.573940947522</v>
      </c>
      <c r="AS77" s="3">
        <f t="shared" ref="AS77" si="1503">X56*(1+$C$24)^(AS$2-X$2)</f>
        <v>1430.143959355923</v>
      </c>
      <c r="AT77" s="3">
        <f t="shared" ref="AT77" si="1504">Y56*(1+$C$24)^(AT$2-Y$2)</f>
        <v>1363.7138098061387</v>
      </c>
      <c r="AU77" s="3">
        <f t="shared" ref="AU77" si="1505">Z56*(1+$C$24)^(AU$2-Z$2)</f>
        <v>1297.2838282145394</v>
      </c>
      <c r="AV77" s="3">
        <f t="shared" ref="AV77" si="1506">AA56*(1+$C$24)^(AV$2-AA$2)</f>
        <v>1230.8540145811255</v>
      </c>
      <c r="AW77" s="3">
        <f t="shared" ref="AW77" si="1507">AB56*(1+$C$24)^(AW$2-AB$2)</f>
        <v>1164.4240329895263</v>
      </c>
      <c r="AX77" s="3">
        <f t="shared" ref="AX77" si="1508">AC56*(1+$C$24)^(AX$2-AC$2)</f>
        <v>1097.994051397927</v>
      </c>
      <c r="AY77" s="3">
        <f t="shared" ref="AY77" si="1509">AD56*(1+$C$24)^(AY$2-AD$2)</f>
        <v>-3.532247971535236E-5</v>
      </c>
      <c r="AZ77" s="3">
        <f t="shared" ref="AZ77" si="1510">AE56*(1+$C$24)^(AZ$2-AE$2)</f>
        <v>-3.532247971535236E-5</v>
      </c>
    </row>
    <row r="78" spans="2:52" x14ac:dyDescent="0.3">
      <c r="B78">
        <f>B48</f>
        <v>2033</v>
      </c>
      <c r="C78" t="str">
        <f>C77</f>
        <v>MC</v>
      </c>
      <c r="Z78" s="3">
        <f>D56*(1+$C$24)^(Z$2-D$2)</f>
        <v>2580.4840266895776</v>
      </c>
      <c r="AA78" s="3">
        <f>E56*(1+$C$24)^(AA$2-E$2)</f>
        <v>3767.5436583204037</v>
      </c>
      <c r="AB78" s="3">
        <f t="shared" ref="AB78" si="1511">F56*(1+$C$24)^(AB$2-F$2)</f>
        <v>3573.4623068142109</v>
      </c>
      <c r="AC78" s="3">
        <f t="shared" ref="AC78" si="1512">G56*(1+$C$24)^(AC$2-G$2)</f>
        <v>3395.1298904530822</v>
      </c>
      <c r="AD78" s="3">
        <f t="shared" ref="AD78" si="1513">H56*(1+$C$24)^(AD$2-H$2)</f>
        <v>3230.5786531295812</v>
      </c>
      <c r="AE78" s="3">
        <f t="shared" ref="AE78" si="1514">I56*(1+$C$24)^(AE$2-I$2)</f>
        <v>3078.0835803033337</v>
      </c>
      <c r="AF78" s="3">
        <f t="shared" ref="AF78" si="1515">J56*(1+$C$24)^(AF$2-J$2)</f>
        <v>2931.2163243757759</v>
      </c>
      <c r="AG78" s="3">
        <f t="shared" ref="AG78" si="1516">K56*(1+$C$24)^(AG$2-K$2)</f>
        <v>2784.3490684482176</v>
      </c>
      <c r="AH78" s="3">
        <f t="shared" ref="AH78" si="1517">L56*(1+$C$24)^(AH$2-L$2)</f>
        <v>2637.4818125206593</v>
      </c>
      <c r="AI78" s="3">
        <f t="shared" ref="AI78" si="1518">M56*(1+$C$24)^(AI$2-M$2)</f>
        <v>2490.6128350217041</v>
      </c>
      <c r="AJ78" s="3">
        <f t="shared" ref="AJ78" si="1519">N56*(1+$C$24)^(AJ$2-N$2)</f>
        <v>2343.7455790941458</v>
      </c>
      <c r="AK78" s="3">
        <f t="shared" ref="AK78" si="1520">O56*(1+$C$24)^(AK$2-O$2)</f>
        <v>2196.878323166588</v>
      </c>
      <c r="AL78" s="3">
        <f t="shared" ref="AL78" si="1521">P56*(1+$C$24)^(AL$2-P$2)</f>
        <v>2050.0110672390297</v>
      </c>
      <c r="AM78" s="3">
        <f t="shared" ref="AM78" si="1522">Q56*(1+$C$24)^(AM$2-Q$2)</f>
        <v>1942.5316433167068</v>
      </c>
      <c r="AN78" s="3">
        <f t="shared" ref="AN78" si="1523">R56*(1+$C$24)^(AN$2-R$2)</f>
        <v>1874.4417729710165</v>
      </c>
      <c r="AO78" s="3">
        <f t="shared" ref="AO78" si="1524">S56*(1+$C$24)^(AO$2-S$2)</f>
        <v>1806.3501810539283</v>
      </c>
      <c r="AP78" s="3">
        <f t="shared" ref="AP78" si="1525">T56*(1+$C$24)^(AP$2-T$2)</f>
        <v>1738.260310708238</v>
      </c>
      <c r="AQ78" s="3">
        <f t="shared" ref="AQ78" si="1526">U56*(1+$C$24)^(AQ$2-U$2)</f>
        <v>1670.1695795768489</v>
      </c>
      <c r="AR78" s="3">
        <f t="shared" ref="AR78" si="1527">V56*(1+$C$24)^(AR$2-V$2)</f>
        <v>1602.0788484454597</v>
      </c>
      <c r="AS78" s="3">
        <f t="shared" ref="AS78" si="1528">W56*(1+$C$24)^(AS$2-W$2)</f>
        <v>1533.9882894712102</v>
      </c>
      <c r="AT78" s="3">
        <f t="shared" ref="AT78" si="1529">X56*(1+$C$24)^(AT$2-X$2)</f>
        <v>1465.897558339821</v>
      </c>
      <c r="AU78" s="3">
        <f t="shared" ref="AU78" si="1530">Y56*(1+$C$24)^(AU$2-Y$2)</f>
        <v>1397.8066550512922</v>
      </c>
      <c r="AV78" s="3">
        <f t="shared" ref="AV78" si="1531">Z56*(1+$C$24)^(AV$2-Z$2)</f>
        <v>1329.7159239199029</v>
      </c>
      <c r="AW78" s="3">
        <f t="shared" ref="AW78" si="1532">AA56*(1+$C$24)^(AW$2-AA$2)</f>
        <v>1261.6253649456535</v>
      </c>
      <c r="AX78" s="3">
        <f t="shared" ref="AX78" si="1533">AB56*(1+$C$24)^(AX$2-AB$2)</f>
        <v>1193.5346338142642</v>
      </c>
      <c r="AY78" s="3">
        <f t="shared" ref="AY78" si="1534">AC56*(1+$C$24)^(AY$2-AC$2)</f>
        <v>1125.443902682875</v>
      </c>
      <c r="AZ78" s="3">
        <f t="shared" ref="AZ78" si="1535">AD56*(1+$C$24)^(AZ$2-AD$2)</f>
        <v>-3.6205541708236173E-5</v>
      </c>
    </row>
    <row r="79" spans="2:52" x14ac:dyDescent="0.3">
      <c r="B79">
        <f t="shared" si="781"/>
        <v>2034</v>
      </c>
      <c r="C79" t="str">
        <f t="shared" ref="C79:C85" si="1536">C78</f>
        <v>MC</v>
      </c>
      <c r="AA79" s="3">
        <f>D56*(1+$C$24)^(AA$2-D$2)</f>
        <v>2644.9961273568174</v>
      </c>
      <c r="AB79" s="3">
        <f t="shared" ref="AB79" si="1537">E56*(1+$C$24)^(AB$2-E$2)</f>
        <v>3861.7322497784139</v>
      </c>
      <c r="AC79" s="3">
        <f t="shared" ref="AC79" si="1538">F56*(1+$C$24)^(AC$2-F$2)</f>
        <v>3662.7988644845664</v>
      </c>
      <c r="AD79" s="3">
        <f t="shared" ref="AD79" si="1539">G56*(1+$C$24)^(AD$2-G$2)</f>
        <v>3480.0081377144093</v>
      </c>
      <c r="AE79" s="3">
        <f t="shared" ref="AE79" si="1540">H56*(1+$C$24)^(AE$2-H$2)</f>
        <v>3311.3431194578206</v>
      </c>
      <c r="AF79" s="3">
        <f t="shared" ref="AF79" si="1541">I56*(1+$C$24)^(AF$2-I$2)</f>
        <v>3155.0356698109172</v>
      </c>
      <c r="AG79" s="3">
        <f t="shared" ref="AG79" si="1542">J56*(1+$C$24)^(AG$2-J$2)</f>
        <v>3004.4967324851705</v>
      </c>
      <c r="AH79" s="3">
        <f t="shared" ref="AH79" si="1543">K56*(1+$C$24)^(AH$2-K$2)</f>
        <v>2853.9577951594229</v>
      </c>
      <c r="AI79" s="3">
        <f t="shared" ref="AI79" si="1544">L56*(1+$C$24)^(AI$2-L$2)</f>
        <v>2703.4188578336762</v>
      </c>
      <c r="AJ79" s="3">
        <f t="shared" ref="AJ79" si="1545">M56*(1+$C$24)^(AJ$2-M$2)</f>
        <v>2552.8781558972469</v>
      </c>
      <c r="AK79" s="3">
        <f t="shared" ref="AK79" si="1546">N56*(1+$C$24)^(AK$2-N$2)</f>
        <v>2402.3392185714993</v>
      </c>
      <c r="AL79" s="3">
        <f t="shared" ref="AL79" si="1547">O56*(1+$C$24)^(AL$2-O$2)</f>
        <v>2251.8002812457526</v>
      </c>
      <c r="AM79" s="3">
        <f t="shared" ref="AM79" si="1548">P56*(1+$C$24)^(AM$2-P$2)</f>
        <v>2101.2613439200059</v>
      </c>
      <c r="AN79" s="3">
        <f t="shared" ref="AN79" si="1549">Q56*(1+$C$24)^(AN$2-Q$2)</f>
        <v>1991.0949343996244</v>
      </c>
      <c r="AO79" s="3">
        <f t="shared" ref="AO79" si="1550">R56*(1+$C$24)^(AO$2-R$2)</f>
        <v>1921.302817295292</v>
      </c>
      <c r="AP79" s="3">
        <f t="shared" ref="AP79" si="1551">S56*(1+$C$24)^(AP$2-S$2)</f>
        <v>1851.5089355802766</v>
      </c>
      <c r="AQ79" s="3">
        <f t="shared" ref="AQ79" si="1552">T56*(1+$C$24)^(AQ$2-T$2)</f>
        <v>1781.7168184759439</v>
      </c>
      <c r="AR79" s="3">
        <f t="shared" ref="AR79" si="1553">U56*(1+$C$24)^(AR$2-U$2)</f>
        <v>1711.9238190662702</v>
      </c>
      <c r="AS79" s="3">
        <f t="shared" ref="AS79" si="1554">V56*(1+$C$24)^(AS$2-V$2)</f>
        <v>1642.1308196565963</v>
      </c>
      <c r="AT79" s="3">
        <f t="shared" ref="AT79" si="1555">W56*(1+$C$24)^(AT$2-W$2)</f>
        <v>1572.3379967079904</v>
      </c>
      <c r="AU79" s="3">
        <f t="shared" ref="AU79" si="1556">X56*(1+$C$24)^(AU$2-X$2)</f>
        <v>1502.5449972983167</v>
      </c>
      <c r="AV79" s="3">
        <f t="shared" ref="AV79" si="1557">Y56*(1+$C$24)^(AV$2-Y$2)</f>
        <v>1432.7518214275744</v>
      </c>
      <c r="AW79" s="3">
        <f t="shared" ref="AW79" si="1558">Z56*(1+$C$24)^(AW$2-Z$2)</f>
        <v>1362.9588220179005</v>
      </c>
      <c r="AX79" s="3">
        <f t="shared" ref="AX79" si="1559">AA56*(1+$C$24)^(AX$2-AA$2)</f>
        <v>1293.1659990692949</v>
      </c>
      <c r="AY79" s="3">
        <f t="shared" ref="AY79" si="1560">AB56*(1+$C$24)^(AY$2-AB$2)</f>
        <v>1223.372999659621</v>
      </c>
      <c r="AZ79" s="3">
        <f t="shared" ref="AZ79" si="1561">AC56*(1+$C$24)^(AZ$2-AC$2)</f>
        <v>1153.580000249947</v>
      </c>
    </row>
    <row r="80" spans="2:52" x14ac:dyDescent="0.3">
      <c r="B80">
        <f t="shared" si="781"/>
        <v>2035</v>
      </c>
      <c r="C80" t="str">
        <f t="shared" si="1536"/>
        <v>MC</v>
      </c>
      <c r="AB80" s="3">
        <f>D56*(1+$C$24)^(AB$2-D$2)</f>
        <v>2711.1210305407376</v>
      </c>
      <c r="AC80" s="3">
        <f t="shared" ref="AC80" si="1562">E56*(1+$C$24)^(AC$2-E$2)</f>
        <v>3958.2755560228738</v>
      </c>
      <c r="AD80" s="3">
        <f t="shared" ref="AD80" si="1563">F56*(1+$C$24)^(AD$2-F$2)</f>
        <v>3754.3688360966803</v>
      </c>
      <c r="AE80" s="3">
        <f t="shared" ref="AE80" si="1564">G56*(1+$C$24)^(AE$2-G$2)</f>
        <v>3567.0083411572691</v>
      </c>
      <c r="AF80" s="3">
        <f t="shared" ref="AF80" si="1565">H56*(1+$C$24)^(AF$2-H$2)</f>
        <v>3394.126697444266</v>
      </c>
      <c r="AG80" s="3">
        <f t="shared" ref="AG80" si="1566">I56*(1+$C$24)^(AG$2-I$2)</f>
        <v>3233.91156155619</v>
      </c>
      <c r="AH80" s="3">
        <f t="shared" ref="AH80" si="1567">J56*(1+$C$24)^(AH$2-J$2)</f>
        <v>3079.6091507972992</v>
      </c>
      <c r="AI80" s="3">
        <f t="shared" ref="AI80" si="1568">K56*(1+$C$24)^(AI$2-K$2)</f>
        <v>2925.3067400384084</v>
      </c>
      <c r="AJ80" s="3">
        <f t="shared" ref="AJ80" si="1569">L56*(1+$C$24)^(AJ$2-L$2)</f>
        <v>2771.0043292795181</v>
      </c>
      <c r="AK80" s="3">
        <f t="shared" ref="AK80" si="1570">M56*(1+$C$24)^(AK$2-M$2)</f>
        <v>2616.7001097946777</v>
      </c>
      <c r="AL80" s="3">
        <f t="shared" ref="AL80" si="1571">N56*(1+$C$24)^(AL$2-N$2)</f>
        <v>2462.3976990357869</v>
      </c>
      <c r="AM80" s="3">
        <f t="shared" ref="AM80" si="1572">O56*(1+$C$24)^(AM$2-O$2)</f>
        <v>2308.0952882768961</v>
      </c>
      <c r="AN80" s="3">
        <f t="shared" ref="AN80" si="1573">P56*(1+$C$24)^(AN$2-P$2)</f>
        <v>2153.7928775180058</v>
      </c>
      <c r="AO80" s="3">
        <f t="shared" ref="AO80" si="1574">Q56*(1+$C$24)^(AO$2-Q$2)</f>
        <v>2040.8723077596151</v>
      </c>
      <c r="AP80" s="3">
        <f t="shared" ref="AP80" si="1575">R56*(1+$C$24)^(AP$2-R$2)</f>
        <v>1969.3353877276741</v>
      </c>
      <c r="AQ80" s="3">
        <f t="shared" ref="AQ80" si="1576">S56*(1+$C$24)^(AQ$2-S$2)</f>
        <v>1897.7966589697833</v>
      </c>
      <c r="AR80" s="3">
        <f t="shared" ref="AR80" si="1577">T56*(1+$C$24)^(AR$2-T$2)</f>
        <v>1826.2597389378425</v>
      </c>
      <c r="AS80" s="3">
        <f t="shared" ref="AS80" si="1578">U56*(1+$C$24)^(AS$2-U$2)</f>
        <v>1754.7219145429269</v>
      </c>
      <c r="AT80" s="3">
        <f t="shared" ref="AT80" si="1579">V56*(1+$C$24)^(AT$2-V$2)</f>
        <v>1683.1840901480109</v>
      </c>
      <c r="AU80" s="3">
        <f t="shared" ref="AU80" si="1580">W56*(1+$C$24)^(AU$2-W$2)</f>
        <v>1611.64644662569</v>
      </c>
      <c r="AV80" s="3">
        <f t="shared" ref="AV80" si="1581">X56*(1+$C$24)^(AV$2-X$2)</f>
        <v>1540.1086222307745</v>
      </c>
      <c r="AW80" s="3">
        <f t="shared" ref="AW80" si="1582">Y56*(1+$C$24)^(AW$2-Y$2)</f>
        <v>1468.5706169632638</v>
      </c>
      <c r="AX80" s="3">
        <f t="shared" ref="AX80" si="1583">Z56*(1+$C$24)^(AX$2-Z$2)</f>
        <v>1397.032792568348</v>
      </c>
      <c r="AY80" s="3">
        <f t="shared" ref="AY80" si="1584">AA56*(1+$C$24)^(AY$2-AA$2)</f>
        <v>1325.4951490460271</v>
      </c>
      <c r="AZ80" s="3">
        <f t="shared" ref="AZ80" si="1585">AB56*(1+$C$24)^(AZ$2-AB$2)</f>
        <v>1253.9573246511113</v>
      </c>
    </row>
    <row r="81" spans="2:52" x14ac:dyDescent="0.3">
      <c r="B81">
        <f t="shared" si="781"/>
        <v>2036</v>
      </c>
      <c r="C81" t="str">
        <f t="shared" si="1536"/>
        <v>MC</v>
      </c>
      <c r="AC81" s="3">
        <f>D56*(1+$C$24)^(AC$2-D$2)</f>
        <v>2778.8990563042557</v>
      </c>
      <c r="AD81" s="3">
        <f t="shared" ref="AD81" si="1586">E56*(1+$C$24)^(AD$2-E$2)</f>
        <v>4057.2324449234452</v>
      </c>
      <c r="AE81" s="3">
        <f t="shared" ref="AE81" si="1587">F56*(1+$C$24)^(AE$2-F$2)</f>
        <v>3848.2280569990967</v>
      </c>
      <c r="AF81" s="3">
        <f t="shared" ref="AF81" si="1588">G56*(1+$C$24)^(AF$2-G$2)</f>
        <v>3656.1835496862004</v>
      </c>
      <c r="AG81" s="3">
        <f t="shared" ref="AG81" si="1589">H56*(1+$C$24)^(AG$2-H$2)</f>
        <v>3478.9798648803721</v>
      </c>
      <c r="AH81" s="3">
        <f t="shared" ref="AH81" si="1590">I56*(1+$C$24)^(AH$2-I$2)</f>
        <v>3314.759350595094</v>
      </c>
      <c r="AI81" s="3">
        <f t="shared" ref="AI81" si="1591">J56*(1+$C$24)^(AI$2-J$2)</f>
        <v>3156.5993795672312</v>
      </c>
      <c r="AJ81" s="3">
        <f t="shared" ref="AJ81" si="1592">K56*(1+$C$24)^(AJ$2-K$2)</f>
        <v>2998.4394085393683</v>
      </c>
      <c r="AK81" s="3">
        <f t="shared" ref="AK81" si="1593">L56*(1+$C$24)^(AK$2-L$2)</f>
        <v>2840.2794375115054</v>
      </c>
      <c r="AL81" s="3">
        <f t="shared" ref="AL81" si="1594">M56*(1+$C$24)^(AL$2-M$2)</f>
        <v>2682.1176125395441</v>
      </c>
      <c r="AM81" s="3">
        <f t="shared" ref="AM81" si="1595">N56*(1+$C$24)^(AM$2-N$2)</f>
        <v>2523.9576415116812</v>
      </c>
      <c r="AN81" s="3">
        <f t="shared" ref="AN81" si="1596">O56*(1+$C$24)^(AN$2-O$2)</f>
        <v>2365.7976704838184</v>
      </c>
      <c r="AO81" s="3">
        <f t="shared" ref="AO81" si="1597">P56*(1+$C$24)^(AO$2-P$2)</f>
        <v>2207.6376994559555</v>
      </c>
      <c r="AP81" s="3">
        <f t="shared" ref="AP81" si="1598">Q56*(1+$C$24)^(AP$2-Q$2)</f>
        <v>2091.8941154536051</v>
      </c>
      <c r="AQ81" s="3">
        <f t="shared" ref="AQ81" si="1599">R56*(1+$C$24)^(AQ$2-R$2)</f>
        <v>2018.5687724208656</v>
      </c>
      <c r="AR81" s="3">
        <f t="shared" ref="AR81" si="1600">S56*(1+$C$24)^(AR$2-S$2)</f>
        <v>1945.2415754440276</v>
      </c>
      <c r="AS81" s="3">
        <f t="shared" ref="AS81" si="1601">T56*(1+$C$24)^(AS$2-T$2)</f>
        <v>1871.9162324112883</v>
      </c>
      <c r="AT81" s="3">
        <f t="shared" ref="AT81" si="1602">U56*(1+$C$24)^(AT$2-U$2)</f>
        <v>1798.5899624064998</v>
      </c>
      <c r="AU81" s="3">
        <f t="shared" ref="AU81" si="1603">V56*(1+$C$24)^(AU$2-V$2)</f>
        <v>1725.2636924017111</v>
      </c>
      <c r="AV81" s="3">
        <f t="shared" ref="AV81" si="1604">W56*(1+$C$24)^(AV$2-W$2)</f>
        <v>1651.9376077913321</v>
      </c>
      <c r="AW81" s="3">
        <f t="shared" ref="AW81" si="1605">X56*(1+$C$24)^(AW$2-X$2)</f>
        <v>1578.6113377865436</v>
      </c>
      <c r="AX81" s="3">
        <f t="shared" ref="AX81" si="1606">Y56*(1+$C$24)^(AX$2-Y$2)</f>
        <v>1505.2848823873451</v>
      </c>
      <c r="AY81" s="3">
        <f t="shared" ref="AY81" si="1607">Z56*(1+$C$24)^(AY$2-Z$2)</f>
        <v>1431.9586123825563</v>
      </c>
      <c r="AZ81" s="3">
        <f t="shared" ref="AZ81" si="1608">AA56*(1+$C$24)^(AZ$2-AA$2)</f>
        <v>1358.6325277721776</v>
      </c>
    </row>
    <row r="82" spans="2:52" x14ac:dyDescent="0.3">
      <c r="B82">
        <f t="shared" si="781"/>
        <v>2037</v>
      </c>
      <c r="C82" t="str">
        <f t="shared" si="1536"/>
        <v>MC</v>
      </c>
      <c r="AD82" s="3">
        <f>D56*(1+$C$24)^(AD$2-D$2)</f>
        <v>2848.3715327118616</v>
      </c>
      <c r="AE82" s="3">
        <f t="shared" ref="AE82" si="1609">E56*(1+$C$24)^(AE$2-E$2)</f>
        <v>4158.6632560465305</v>
      </c>
      <c r="AF82" s="3">
        <f t="shared" ref="AF82" si="1610">F56*(1+$C$24)^(AF$2-F$2)</f>
        <v>3944.4337584240739</v>
      </c>
      <c r="AG82" s="3">
        <f t="shared" ref="AG82" si="1611">G56*(1+$C$24)^(AG$2-G$2)</f>
        <v>3747.5881384283553</v>
      </c>
      <c r="AH82" s="3">
        <f t="shared" ref="AH82" si="1612">H56*(1+$C$24)^(AH$2-H$2)</f>
        <v>3565.9543615023813</v>
      </c>
      <c r="AI82" s="3">
        <f t="shared" ref="AI82" si="1613">I56*(1+$C$24)^(AI$2-I$2)</f>
        <v>3397.6283343599712</v>
      </c>
      <c r="AJ82" s="3">
        <f t="shared" ref="AJ82" si="1614">J56*(1+$C$24)^(AJ$2-J$2)</f>
        <v>3235.514364056412</v>
      </c>
      <c r="AK82" s="3">
        <f t="shared" ref="AK82" si="1615">K56*(1+$C$24)^(AK$2-K$2)</f>
        <v>3073.4003937528523</v>
      </c>
      <c r="AL82" s="3">
        <f t="shared" ref="AL82" si="1616">L56*(1+$C$24)^(AL$2-L$2)</f>
        <v>2911.2864234492927</v>
      </c>
      <c r="AM82" s="3">
        <f t="shared" ref="AM82" si="1617">M56*(1+$C$24)^(AM$2-M$2)</f>
        <v>2749.1705528530329</v>
      </c>
      <c r="AN82" s="3">
        <f t="shared" ref="AN82" si="1618">N56*(1+$C$24)^(AN$2-N$2)</f>
        <v>2587.0565825494728</v>
      </c>
      <c r="AO82" s="3">
        <f t="shared" ref="AO82" si="1619">O56*(1+$C$24)^(AO$2-O$2)</f>
        <v>2424.9426122459136</v>
      </c>
      <c r="AP82" s="3">
        <f t="shared" ref="AP82" si="1620">P56*(1+$C$24)^(AP$2-P$2)</f>
        <v>2262.8286419423544</v>
      </c>
      <c r="AQ82" s="3">
        <f t="shared" ref="AQ82" si="1621">Q56*(1+$C$24)^(AQ$2-Q$2)</f>
        <v>2144.191468339945</v>
      </c>
      <c r="AR82" s="3">
        <f t="shared" ref="AR82" si="1622">R56*(1+$C$24)^(AR$2-R$2)</f>
        <v>2069.032991731387</v>
      </c>
      <c r="AS82" s="3">
        <f t="shared" ref="AS82" si="1623">S56*(1+$C$24)^(AS$2-S$2)</f>
        <v>1993.8726148301282</v>
      </c>
      <c r="AT82" s="3">
        <f t="shared" ref="AT82" si="1624">T56*(1+$C$24)^(AT$2-T$2)</f>
        <v>1918.7141382215702</v>
      </c>
      <c r="AU82" s="3">
        <f t="shared" ref="AU82" si="1625">U56*(1+$C$24)^(AU$2-U$2)</f>
        <v>1843.5547114666622</v>
      </c>
      <c r="AV82" s="3">
        <f t="shared" ref="AV82" si="1626">V56*(1+$C$24)^(AV$2-V$2)</f>
        <v>1768.3952847117537</v>
      </c>
      <c r="AW82" s="3">
        <f t="shared" ref="AW82" si="1627">W56*(1+$C$24)^(AW$2-W$2)</f>
        <v>1693.2360479861154</v>
      </c>
      <c r="AX82" s="3">
        <f t="shared" ref="AX82" si="1628">X56*(1+$C$24)^(AX$2-X$2)</f>
        <v>1618.0766212312071</v>
      </c>
      <c r="AY82" s="3">
        <f t="shared" ref="AY82" si="1629">Y56*(1+$C$24)^(AY$2-Y$2)</f>
        <v>1542.9170044470286</v>
      </c>
      <c r="AZ82" s="3">
        <f t="shared" ref="AZ82" si="1630">Z56*(1+$C$24)^(AZ$2-Z$2)</f>
        <v>1467.7575776921203</v>
      </c>
    </row>
    <row r="83" spans="2:52" x14ac:dyDescent="0.3">
      <c r="B83">
        <f t="shared" si="781"/>
        <v>2038</v>
      </c>
      <c r="C83" t="str">
        <f t="shared" si="1536"/>
        <v>MC</v>
      </c>
      <c r="AE83" s="3">
        <f>D56*(1+$C$24)^(AE$2-D$2)</f>
        <v>2919.5808210296582</v>
      </c>
      <c r="AF83" s="3">
        <f t="shared" ref="AF83" si="1631">E56*(1+$C$24)^(AF$2-E$2)</f>
        <v>4262.6298374476937</v>
      </c>
      <c r="AG83" s="3">
        <f t="shared" ref="AG83" si="1632">F56*(1+$C$24)^(AG$2-F$2)</f>
        <v>4043.0446023846757</v>
      </c>
      <c r="AH83" s="3">
        <f t="shared" ref="AH83" si="1633">G56*(1+$C$24)^(AH$2-G$2)</f>
        <v>3841.2778418890639</v>
      </c>
      <c r="AI83" s="3">
        <f t="shared" ref="AI83" si="1634">H56*(1+$C$24)^(AI$2-H$2)</f>
        <v>3655.1032205399406</v>
      </c>
      <c r="AJ83" s="3">
        <f t="shared" ref="AJ83" si="1635">I56*(1+$C$24)^(AJ$2-I$2)</f>
        <v>3482.5690427189706</v>
      </c>
      <c r="AK83" s="3">
        <f t="shared" ref="AK83" si="1636">J56*(1+$C$24)^(AK$2-J$2)</f>
        <v>3316.4022231578219</v>
      </c>
      <c r="AL83" s="3">
        <f t="shared" ref="AL83" si="1637">K56*(1+$C$24)^(AL$2-K$2)</f>
        <v>3150.2354035966732</v>
      </c>
      <c r="AM83" s="3">
        <f t="shared" ref="AM83" si="1638">L56*(1+$C$24)^(AM$2-L$2)</f>
        <v>2984.068584035525</v>
      </c>
      <c r="AN83" s="3">
        <f t="shared" ref="AN83" si="1639">M56*(1+$C$24)^(AN$2-M$2)</f>
        <v>2817.8998166743586</v>
      </c>
      <c r="AO83" s="3">
        <f t="shared" ref="AO83" si="1640">N56*(1+$C$24)^(AO$2-N$2)</f>
        <v>2651.7329971132094</v>
      </c>
      <c r="AP83" s="3">
        <f t="shared" ref="AP83" si="1641">O56*(1+$C$24)^(AP$2-O$2)</f>
        <v>2485.5661775520612</v>
      </c>
      <c r="AQ83" s="3">
        <f t="shared" ref="AQ83" si="1642">P56*(1+$C$24)^(AQ$2-P$2)</f>
        <v>2319.3993579909129</v>
      </c>
      <c r="AR83" s="3">
        <f t="shared" ref="AR83" si="1643">Q56*(1+$C$24)^(AR$2-Q$2)</f>
        <v>2197.7962550484435</v>
      </c>
      <c r="AS83" s="3">
        <f t="shared" ref="AS83" si="1644">R56*(1+$C$24)^(AS$2-R$2)</f>
        <v>2120.7588165246716</v>
      </c>
      <c r="AT83" s="3">
        <f t="shared" ref="AT83" si="1645">S56*(1+$C$24)^(AT$2-S$2)</f>
        <v>2043.7194302008813</v>
      </c>
      <c r="AU83" s="3">
        <f t="shared" ref="AU83" si="1646">T56*(1+$C$24)^(AU$2-T$2)</f>
        <v>1966.6819916771094</v>
      </c>
      <c r="AV83" s="3">
        <f t="shared" ref="AV83" si="1647">U56*(1+$C$24)^(AV$2-U$2)</f>
        <v>1889.6435792533287</v>
      </c>
      <c r="AW83" s="3">
        <f t="shared" ref="AW83" si="1648">V56*(1+$C$24)^(AW$2-V$2)</f>
        <v>1812.6051668295474</v>
      </c>
      <c r="AX83" s="3">
        <f t="shared" ref="AX83" si="1649">W56*(1+$C$24)^(AX$2-W$2)</f>
        <v>1735.5669491857682</v>
      </c>
      <c r="AY83" s="3">
        <f t="shared" ref="AY83" si="1650">X56*(1+$C$24)^(AY$2-X$2)</f>
        <v>1658.5285367619872</v>
      </c>
      <c r="AZ83" s="3">
        <f t="shared" ref="AZ83" si="1651">Y56*(1+$C$24)^(AZ$2-Y$2)</f>
        <v>1581.4899295582043</v>
      </c>
    </row>
    <row r="84" spans="2:52" x14ac:dyDescent="0.3">
      <c r="B84">
        <f t="shared" si="781"/>
        <v>2039</v>
      </c>
      <c r="C84" t="str">
        <f t="shared" si="1536"/>
        <v>MC</v>
      </c>
      <c r="AF84" s="3">
        <f>D56*(1+$C$24)^(AF$2-D$2)</f>
        <v>2992.5703415553994</v>
      </c>
      <c r="AG84" s="3">
        <f>E56*(1+$C$24)^(AG$2-E$2)</f>
        <v>4369.1955833838856</v>
      </c>
      <c r="AH84" s="3">
        <f t="shared" ref="AH84" si="1652">F56*(1+$C$24)^(AH$2-F$2)</f>
        <v>4144.1207174442925</v>
      </c>
      <c r="AI84" s="3">
        <f t="shared" ref="AI84" si="1653">G56*(1+$C$24)^(AI$2-G$2)</f>
        <v>3937.3097879362899</v>
      </c>
      <c r="AJ84" s="3">
        <f t="shared" ref="AJ84" si="1654">H56*(1+$C$24)^(AJ$2-H$2)</f>
        <v>3746.4808010534389</v>
      </c>
      <c r="AK84" s="3">
        <f t="shared" ref="AK84" si="1655">I56*(1+$C$24)^(AK$2-I$2)</f>
        <v>3569.6332687869444</v>
      </c>
      <c r="AL84" s="3">
        <f t="shared" ref="AL84" si="1656">J56*(1+$C$24)^(AL$2-J$2)</f>
        <v>3399.3122787367674</v>
      </c>
      <c r="AM84" s="3">
        <f t="shared" ref="AM84" si="1657">K56*(1+$C$24)^(AM$2-K$2)</f>
        <v>3228.99128868659</v>
      </c>
      <c r="AN84" s="3">
        <f t="shared" ref="AN84" si="1658">L56*(1+$C$24)^(AN$2-L$2)</f>
        <v>3058.670298636413</v>
      </c>
      <c r="AO84" s="3">
        <f t="shared" ref="AO84" si="1659">M56*(1+$C$24)^(AO$2-M$2)</f>
        <v>2888.3473120912172</v>
      </c>
      <c r="AP84" s="3">
        <f t="shared" ref="AP84" si="1660">N56*(1+$C$24)^(AP$2-N$2)</f>
        <v>2718.0263220410397</v>
      </c>
      <c r="AQ84" s="3">
        <f t="shared" ref="AQ84" si="1661">O56*(1+$C$24)^(AQ$2-O$2)</f>
        <v>2547.7053319908628</v>
      </c>
      <c r="AR84" s="3">
        <f t="shared" ref="AR84" si="1662">P56*(1+$C$24)^(AR$2-P$2)</f>
        <v>2377.3843419406858</v>
      </c>
      <c r="AS84" s="3">
        <f t="shared" ref="AS84" si="1663">Q56*(1+$C$24)^(AS$2-Q$2)</f>
        <v>2252.7411614246544</v>
      </c>
      <c r="AT84" s="3">
        <f t="shared" ref="AT84" si="1664">R56*(1+$C$24)^(AT$2-R$2)</f>
        <v>2173.7777869377883</v>
      </c>
      <c r="AU84" s="3">
        <f t="shared" ref="AU84" si="1665">S56*(1+$C$24)^(AU$2-S$2)</f>
        <v>2094.8124159559034</v>
      </c>
      <c r="AV84" s="3">
        <f t="shared" ref="AV84" si="1666">T56*(1+$C$24)^(AV$2-T$2)</f>
        <v>2015.849041469037</v>
      </c>
      <c r="AW84" s="3">
        <f t="shared" ref="AW84" si="1667">U56*(1+$C$24)^(AW$2-U$2)</f>
        <v>1936.8846687346615</v>
      </c>
      <c r="AX84" s="3">
        <f t="shared" ref="AX84" si="1668">V56*(1+$C$24)^(AX$2-V$2)</f>
        <v>1857.920296000286</v>
      </c>
      <c r="AY84" s="3">
        <f t="shared" ref="AY84" si="1669">W56*(1+$C$24)^(AY$2-W$2)</f>
        <v>1778.9561229154122</v>
      </c>
      <c r="AZ84" s="3">
        <f t="shared" ref="AZ84" si="1670">X56*(1+$C$24)^(AZ$2-X$2)</f>
        <v>1699.9917501810367</v>
      </c>
    </row>
    <row r="85" spans="2:52" x14ac:dyDescent="0.3">
      <c r="B85">
        <f>B55</f>
        <v>2040</v>
      </c>
      <c r="C85" t="str">
        <f t="shared" si="1536"/>
        <v>MC</v>
      </c>
      <c r="AG85" s="3">
        <f>D56*(1+$C$24)^(AG$2-D$2)</f>
        <v>3067.3846000942849</v>
      </c>
      <c r="AH85" s="3">
        <f t="shared" ref="AH85" si="1671">E56*(1+$C$24)^(AH$2-E$2)</f>
        <v>4478.4254729684835</v>
      </c>
      <c r="AI85" s="3">
        <f t="shared" ref="AI85" si="1672">F56*(1+$C$24)^(AI$2-F$2)</f>
        <v>4247.7237353804003</v>
      </c>
      <c r="AJ85" s="3">
        <f t="shared" ref="AJ85" si="1673">G56*(1+$C$24)^(AJ$2-G$2)</f>
        <v>4035.7425326346979</v>
      </c>
      <c r="AK85" s="3">
        <f t="shared" ref="AK85" si="1674">H56*(1+$C$24)^(AK$2-H$2)</f>
        <v>3840.1428210797753</v>
      </c>
      <c r="AL85" s="3">
        <f t="shared" ref="AL85" si="1675">I56*(1+$C$24)^(AL$2-I$2)</f>
        <v>3658.8741005066186</v>
      </c>
      <c r="AM85" s="3">
        <f t="shared" ref="AM85" si="1676">J56*(1+$C$24)^(AM$2-J$2)</f>
        <v>3484.2950857051869</v>
      </c>
      <c r="AN85" s="3">
        <f t="shared" ref="AN85" si="1677">K56*(1+$C$24)^(AN$2-K$2)</f>
        <v>3309.7160709037548</v>
      </c>
      <c r="AO85" s="3">
        <f t="shared" ref="AO85" si="1678">L56*(1+$C$24)^(AO$2-L$2)</f>
        <v>3135.1370561023236</v>
      </c>
      <c r="AP85" s="3">
        <f t="shared" ref="AP85" si="1679">M56*(1+$C$24)^(AP$2-M$2)</f>
        <v>2960.5559948934979</v>
      </c>
      <c r="AQ85" s="3">
        <f t="shared" ref="AQ85" si="1680">N56*(1+$C$24)^(AQ$2-N$2)</f>
        <v>2785.9769800920658</v>
      </c>
      <c r="AR85" s="3">
        <f t="shared" ref="AR85" si="1681">O56*(1+$C$24)^(AR$2-O$2)</f>
        <v>2611.3979652906346</v>
      </c>
      <c r="AS85" s="3">
        <f t="shared" ref="AS85" si="1682">P56*(1+$C$24)^(AS$2-P$2)</f>
        <v>2436.818950489203</v>
      </c>
      <c r="AT85" s="3">
        <f t="shared" ref="AT85" si="1683">Q56*(1+$C$24)^(AT$2-Q$2)</f>
        <v>2309.0596904602712</v>
      </c>
      <c r="AU85" s="3">
        <f t="shared" ref="AU85" si="1684">R56*(1+$C$24)^(AU$2-R$2)</f>
        <v>2228.1222316112335</v>
      </c>
      <c r="AV85" s="3">
        <f t="shared" ref="AV85" si="1685">S56*(1+$C$24)^(AV$2-S$2)</f>
        <v>2147.1827263548012</v>
      </c>
      <c r="AW85" s="3">
        <f t="shared" ref="AW85" si="1686">T56*(1+$C$24)^(AW$2-T$2)</f>
        <v>2066.2452675057634</v>
      </c>
      <c r="AX85" s="3">
        <f t="shared" ref="AX85" si="1687">U56*(1+$C$24)^(AX$2-U$2)</f>
        <v>1985.3067854530284</v>
      </c>
      <c r="AY85" s="3">
        <f t="shared" ref="AY85" si="1688">V56*(1+$C$24)^(AY$2-V$2)</f>
        <v>1904.3683034002934</v>
      </c>
      <c r="AZ85" s="3">
        <f t="shared" ref="AZ85" si="1689">W56*(1+$C$24)^(AZ$2-W$2)</f>
        <v>1823.4300259882978</v>
      </c>
    </row>
    <row r="86" spans="2:52" x14ac:dyDescent="0.3">
      <c r="B86">
        <f t="shared" ref="B86:B149" si="1690">B56</f>
        <v>2011</v>
      </c>
      <c r="C86" t="s">
        <v>135</v>
      </c>
      <c r="D86" s="4">
        <v>281.04610000000002</v>
      </c>
      <c r="E86" s="4">
        <v>367.93549999999999</v>
      </c>
      <c r="F86" s="4">
        <v>349.57870000000003</v>
      </c>
      <c r="G86" s="4">
        <v>332.93709999999999</v>
      </c>
      <c r="H86" s="4">
        <v>317.79640000000001</v>
      </c>
      <c r="I86" s="4">
        <v>303.96879999999999</v>
      </c>
      <c r="J86" s="4">
        <v>290.75420000000003</v>
      </c>
      <c r="K86" s="4">
        <v>277.53949999999998</v>
      </c>
      <c r="L86" s="4">
        <v>264.32479999999998</v>
      </c>
      <c r="M86" s="4">
        <v>251.11009999999999</v>
      </c>
      <c r="N86" s="4">
        <v>237.8954</v>
      </c>
      <c r="O86" s="4">
        <v>224.6808</v>
      </c>
      <c r="P86" s="4">
        <v>211.46610000000001</v>
      </c>
      <c r="Q86" s="4">
        <v>202.5412</v>
      </c>
      <c r="R86" s="4">
        <v>197.90629999999999</v>
      </c>
      <c r="S86" s="4">
        <v>193.2713</v>
      </c>
      <c r="T86" s="4">
        <v>188.63640000000001</v>
      </c>
      <c r="U86" s="4">
        <v>184.00149999999999</v>
      </c>
      <c r="V86" s="4">
        <v>179.3665</v>
      </c>
      <c r="W86" s="4">
        <v>174.73159999999999</v>
      </c>
      <c r="X86" s="4">
        <v>170.0966</v>
      </c>
      <c r="Y86" s="4">
        <v>165.46170000000001</v>
      </c>
      <c r="Z86" s="4">
        <v>160.82679999999999</v>
      </c>
      <c r="AA86" s="4">
        <v>156.1918</v>
      </c>
      <c r="AB86" s="4">
        <v>151.55690000000001</v>
      </c>
      <c r="AC86" s="4">
        <v>146.92189999999999</v>
      </c>
      <c r="AD86" s="4">
        <v>142.28700000000001</v>
      </c>
      <c r="AE86" s="4">
        <v>137.65209999999999</v>
      </c>
      <c r="AF86" s="4">
        <v>133.0171</v>
      </c>
      <c r="AG86" s="4">
        <v>128.38220000000001</v>
      </c>
      <c r="AH86" s="4">
        <v>123.74720000000001</v>
      </c>
      <c r="AI86" s="4">
        <v>119.1123</v>
      </c>
      <c r="AJ86" s="4">
        <v>114.4773</v>
      </c>
      <c r="AK86" s="4">
        <v>109.8424</v>
      </c>
      <c r="AL86" s="4">
        <v>105.2075</v>
      </c>
      <c r="AM86" s="4">
        <v>100.57250000000001</v>
      </c>
      <c r="AN86" s="4">
        <v>95.937610000000006</v>
      </c>
      <c r="AO86" s="4">
        <v>91.302670000000006</v>
      </c>
      <c r="AP86" s="4">
        <v>86.667739999999995</v>
      </c>
      <c r="AQ86" s="4">
        <v>82.032809999999998</v>
      </c>
      <c r="AR86" s="4">
        <v>77.397869999999998</v>
      </c>
      <c r="AS86" s="4">
        <v>-1.6523980000000002E-5</v>
      </c>
      <c r="AT86" s="4">
        <v>-1.6523980000000002E-5</v>
      </c>
      <c r="AU86" s="4">
        <v>-1.6523980000000002E-5</v>
      </c>
      <c r="AV86" s="4">
        <v>-1.6523980000000002E-5</v>
      </c>
      <c r="AW86" s="4">
        <v>-1.6523980000000002E-5</v>
      </c>
      <c r="AX86" s="4">
        <v>-1.6523980000000002E-5</v>
      </c>
      <c r="AY86" s="4">
        <v>-1.6523980000000002E-5</v>
      </c>
      <c r="AZ86" s="4">
        <v>-1.6523980000000002E-5</v>
      </c>
    </row>
    <row r="87" spans="2:52" x14ac:dyDescent="0.3">
      <c r="B87">
        <f t="shared" si="1690"/>
        <v>2012</v>
      </c>
      <c r="C87" t="str">
        <f>C86</f>
        <v>TC</v>
      </c>
      <c r="D87" s="3"/>
      <c r="E87" s="3">
        <f>D86*(1+$C$24)^(E$2-D$2)</f>
        <v>288.07225249999999</v>
      </c>
      <c r="F87" s="3">
        <f>E86*(1+$C$24)^(F$2-E$2)</f>
        <v>377.13388749999996</v>
      </c>
      <c r="G87" s="3">
        <f t="shared" ref="G87" si="1691">F86*(1+$C$24)^(G$2-F$2)</f>
        <v>358.31816750000002</v>
      </c>
      <c r="H87" s="3">
        <f t="shared" ref="H87" si="1692">G86*(1+$C$24)^(H$2-G$2)</f>
        <v>341.26052749999997</v>
      </c>
      <c r="I87" s="3">
        <f t="shared" ref="I87" si="1693">H86*(1+$C$24)^(I$2-H$2)</f>
        <v>325.74131</v>
      </c>
      <c r="J87" s="3">
        <f t="shared" ref="J87" si="1694">I86*(1+$C$24)^(J$2-I$2)</f>
        <v>311.56801999999993</v>
      </c>
      <c r="K87" s="3">
        <f t="shared" ref="K87" si="1695">J86*(1+$C$24)^(K$2-J$2)</f>
        <v>298.023055</v>
      </c>
      <c r="L87" s="3">
        <f t="shared" ref="L87" si="1696">K86*(1+$C$24)^(L$2-K$2)</f>
        <v>284.47798749999993</v>
      </c>
      <c r="M87" s="3">
        <f t="shared" ref="M87" si="1697">L86*(1+$C$24)^(M$2-L$2)</f>
        <v>270.93291999999997</v>
      </c>
      <c r="N87" s="3">
        <f t="shared" ref="N87" si="1698">M86*(1+$C$24)^(N$2-M$2)</f>
        <v>257.38785249999995</v>
      </c>
      <c r="O87" s="3">
        <f t="shared" ref="O87" si="1699">N86*(1+$C$24)^(O$2-N$2)</f>
        <v>243.84278499999996</v>
      </c>
      <c r="P87" s="3">
        <f t="shared" ref="P87" si="1700">O86*(1+$C$24)^(P$2-O$2)</f>
        <v>230.29781999999997</v>
      </c>
      <c r="Q87" s="3">
        <f t="shared" ref="Q87" si="1701">P86*(1+$C$24)^(Q$2-P$2)</f>
        <v>216.75275249999999</v>
      </c>
      <c r="R87" s="3">
        <f t="shared" ref="R87" si="1702">Q86*(1+$C$24)^(R$2-Q$2)</f>
        <v>207.60472999999999</v>
      </c>
      <c r="S87" s="3">
        <f t="shared" ref="S87" si="1703">R86*(1+$C$24)^(S$2-R$2)</f>
        <v>202.85395749999998</v>
      </c>
      <c r="T87" s="3">
        <f t="shared" ref="T87" si="1704">S86*(1+$C$24)^(T$2-S$2)</f>
        <v>198.10308249999997</v>
      </c>
      <c r="U87" s="3">
        <f t="shared" ref="U87" si="1705">T86*(1+$C$24)^(U$2-T$2)</f>
        <v>193.35230999999999</v>
      </c>
      <c r="V87" s="3">
        <f t="shared" ref="V87" si="1706">U86*(1+$C$24)^(V$2-U$2)</f>
        <v>188.60153749999998</v>
      </c>
      <c r="W87" s="3">
        <f t="shared" ref="W87" si="1707">V86*(1+$C$24)^(W$2-V$2)</f>
        <v>183.8506625</v>
      </c>
      <c r="X87" s="3">
        <f t="shared" ref="X87" si="1708">W86*(1+$C$24)^(X$2-W$2)</f>
        <v>179.09988999999996</v>
      </c>
      <c r="Y87" s="3">
        <f t="shared" ref="Y87" si="1709">X86*(1+$C$24)^(Y$2-X$2)</f>
        <v>174.34901499999998</v>
      </c>
      <c r="Z87" s="3">
        <f t="shared" ref="Z87" si="1710">Y86*(1+$C$24)^(Z$2-Y$2)</f>
        <v>169.5982425</v>
      </c>
      <c r="AA87" s="3">
        <f t="shared" ref="AA87" si="1711">Z86*(1+$C$24)^(AA$2-Z$2)</f>
        <v>164.84746999999999</v>
      </c>
      <c r="AB87" s="3">
        <f t="shared" ref="AB87" si="1712">AA86*(1+$C$24)^(AB$2-AA$2)</f>
        <v>160.09659499999998</v>
      </c>
      <c r="AC87" s="3">
        <f t="shared" ref="AC87" si="1713">AB86*(1+$C$24)^(AC$2-AB$2)</f>
        <v>155.3458225</v>
      </c>
      <c r="AD87" s="3">
        <f t="shared" ref="AD87" si="1714">AC86*(1+$C$24)^(AD$2-AC$2)</f>
        <v>150.59494749999999</v>
      </c>
      <c r="AE87" s="3">
        <f t="shared" ref="AE87" si="1715">AD86*(1+$C$24)^(AE$2-AD$2)</f>
        <v>145.84417500000001</v>
      </c>
      <c r="AF87" s="3">
        <f t="shared" ref="AF87" si="1716">AE86*(1+$C$24)^(AF$2-AE$2)</f>
        <v>141.09340249999997</v>
      </c>
      <c r="AG87" s="3">
        <f t="shared" ref="AG87" si="1717">AF86*(1+$C$24)^(AG$2-AF$2)</f>
        <v>136.34252749999999</v>
      </c>
      <c r="AH87" s="3">
        <f t="shared" ref="AH87" si="1718">AG86*(1+$C$24)^(AH$2-AG$2)</f>
        <v>131.59175500000001</v>
      </c>
      <c r="AI87" s="3">
        <f t="shared" ref="AI87" si="1719">AH86*(1+$C$24)^(AI$2-AH$2)</f>
        <v>126.84088</v>
      </c>
      <c r="AJ87" s="3">
        <f t="shared" ref="AJ87" si="1720">AI86*(1+$C$24)^(AJ$2-AI$2)</f>
        <v>122.09010749999999</v>
      </c>
      <c r="AK87" s="3">
        <f t="shared" ref="AK87" si="1721">AJ86*(1+$C$24)^(AK$2-AJ$2)</f>
        <v>117.33923249999999</v>
      </c>
      <c r="AL87" s="3">
        <f t="shared" ref="AL87" si="1722">AK86*(1+$C$24)^(AL$2-AK$2)</f>
        <v>112.58845999999998</v>
      </c>
      <c r="AM87" s="3">
        <f t="shared" ref="AM87" si="1723">AL86*(1+$C$24)^(AM$2-AL$2)</f>
        <v>107.83768749999999</v>
      </c>
      <c r="AN87" s="3">
        <f t="shared" ref="AN87" si="1724">AM86*(1+$C$24)^(AN$2-AM$2)</f>
        <v>103.08681249999999</v>
      </c>
      <c r="AO87" s="3">
        <f t="shared" ref="AO87" si="1725">AN86*(1+$C$24)^(AO$2-AN$2)</f>
        <v>98.33605025</v>
      </c>
      <c r="AP87" s="3">
        <f t="shared" ref="AP87" si="1726">AO86*(1+$C$24)^(AP$2-AO$2)</f>
        <v>93.585236749999993</v>
      </c>
      <c r="AQ87" s="3">
        <f t="shared" ref="AQ87" si="1727">AP86*(1+$C$24)^(AQ$2-AP$2)</f>
        <v>88.834433499999989</v>
      </c>
      <c r="AR87" s="3">
        <f t="shared" ref="AR87" si="1728">AQ86*(1+$C$24)^(AR$2-AQ$2)</f>
        <v>84.083630249999985</v>
      </c>
      <c r="AS87" s="3">
        <f t="shared" ref="AS87" si="1729">AR86*(1+$C$24)^(AS$2-AR$2)</f>
        <v>79.332816749999992</v>
      </c>
      <c r="AT87" s="3">
        <f t="shared" ref="AT87" si="1730">AS86*(1+$C$24)^(AT$2-AS$2)</f>
        <v>-1.6937079500000001E-5</v>
      </c>
      <c r="AU87" s="3">
        <f t="shared" ref="AU87" si="1731">AT86*(1+$C$24)^(AU$2-AT$2)</f>
        <v>-1.6937079500000001E-5</v>
      </c>
      <c r="AV87" s="3">
        <f t="shared" ref="AV87" si="1732">AU86*(1+$C$24)^(AV$2-AU$2)</f>
        <v>-1.6937079500000001E-5</v>
      </c>
      <c r="AW87" s="3">
        <f t="shared" ref="AW87" si="1733">AV86*(1+$C$24)^(AW$2-AV$2)</f>
        <v>-1.6937079500000001E-5</v>
      </c>
      <c r="AX87" s="3">
        <f t="shared" ref="AX87" si="1734">AW86*(1+$C$24)^(AX$2-AW$2)</f>
        <v>-1.6937079500000001E-5</v>
      </c>
      <c r="AY87" s="3">
        <f t="shared" ref="AY87" si="1735">AX86*(1+$C$24)^(AY$2-AX$2)</f>
        <v>-1.6937079500000001E-5</v>
      </c>
      <c r="AZ87" s="3">
        <f t="shared" ref="AZ87" si="1736">AY86*(1+$C$24)^(AZ$2-AY$2)</f>
        <v>-1.6937079500000001E-5</v>
      </c>
    </row>
    <row r="88" spans="2:52" x14ac:dyDescent="0.3">
      <c r="B88">
        <f t="shared" si="1690"/>
        <v>2013</v>
      </c>
      <c r="C88" t="str">
        <f>C87</f>
        <v>TC</v>
      </c>
      <c r="D88" s="3"/>
      <c r="E88" s="3"/>
      <c r="F88" s="3">
        <f>D86*(1+$C$24)^(F$2-D$2)</f>
        <v>295.27405881250002</v>
      </c>
      <c r="G88" s="3">
        <f t="shared" ref="G88" si="1737">E86*(1+$C$24)^(G$2-E$2)</f>
        <v>386.56223468749994</v>
      </c>
      <c r="H88" s="3">
        <f t="shared" ref="H88" si="1738">F86*(1+$C$24)^(H$2-F$2)</f>
        <v>367.27612168749999</v>
      </c>
      <c r="I88" s="3">
        <f t="shared" ref="I88" si="1739">G86*(1+$C$24)^(I$2-G$2)</f>
        <v>349.79204068749993</v>
      </c>
      <c r="J88" s="3">
        <f t="shared" ref="J88" si="1740">H86*(1+$C$24)^(J$2-H$2)</f>
        <v>333.88484274999996</v>
      </c>
      <c r="K88" s="3">
        <f t="shared" ref="K88" si="1741">I86*(1+$C$24)^(K$2-I$2)</f>
        <v>319.35722049999998</v>
      </c>
      <c r="L88" s="3">
        <f t="shared" ref="L88" si="1742">J86*(1+$C$24)^(L$2-J$2)</f>
        <v>305.47363137500002</v>
      </c>
      <c r="M88" s="3">
        <f t="shared" ref="M88" si="1743">K86*(1+$C$24)^(M$2-K$2)</f>
        <v>291.58993718749997</v>
      </c>
      <c r="N88" s="3">
        <f t="shared" ref="N88" si="1744">L86*(1+$C$24)^(N$2-L$2)</f>
        <v>277.70624299999997</v>
      </c>
      <c r="O88" s="3">
        <f t="shared" ref="O88" si="1745">M86*(1+$C$24)^(O$2-M$2)</f>
        <v>263.82254881249997</v>
      </c>
      <c r="P88" s="3">
        <f t="shared" ref="P88" si="1746">N86*(1+$C$24)^(P$2-N$2)</f>
        <v>249.93885462499998</v>
      </c>
      <c r="Q88" s="3">
        <f t="shared" ref="Q88" si="1747">O86*(1+$C$24)^(Q$2-O$2)</f>
        <v>236.05526549999999</v>
      </c>
      <c r="R88" s="3">
        <f t="shared" ref="R88" si="1748">P86*(1+$C$24)^(R$2-P$2)</f>
        <v>222.17157131249999</v>
      </c>
      <c r="S88" s="3">
        <f t="shared" ref="S88" si="1749">Q86*(1+$C$24)^(S$2-Q$2)</f>
        <v>212.79484825</v>
      </c>
      <c r="T88" s="3">
        <f t="shared" ref="T88" si="1750">R86*(1+$C$24)^(T$2-R$2)</f>
        <v>207.92530643749998</v>
      </c>
      <c r="U88" s="3">
        <f t="shared" ref="U88" si="1751">S86*(1+$C$24)^(U$2-S$2)</f>
        <v>203.05565956249998</v>
      </c>
      <c r="V88" s="3">
        <f t="shared" ref="V88" si="1752">T86*(1+$C$24)^(V$2-T$2)</f>
        <v>198.18611774999999</v>
      </c>
      <c r="W88" s="3">
        <f t="shared" ref="W88" si="1753">U86*(1+$C$24)^(W$2-U$2)</f>
        <v>193.31657593749998</v>
      </c>
      <c r="X88" s="3">
        <f t="shared" ref="X88" si="1754">V86*(1+$C$24)^(X$2-V$2)</f>
        <v>188.44692906249998</v>
      </c>
      <c r="Y88" s="3">
        <f t="shared" ref="Y88" si="1755">W86*(1+$C$24)^(Y$2-W$2)</f>
        <v>183.57738724999996</v>
      </c>
      <c r="Z88" s="3">
        <f t="shared" ref="Z88" si="1756">X86*(1+$C$24)^(Z$2-X$2)</f>
        <v>178.70774037499999</v>
      </c>
      <c r="AA88" s="3">
        <f t="shared" ref="AA88" si="1757">Y86*(1+$C$24)^(AA$2-Y$2)</f>
        <v>173.8381985625</v>
      </c>
      <c r="AB88" s="3">
        <f t="shared" ref="AB88" si="1758">Z86*(1+$C$24)^(AB$2-Z$2)</f>
        <v>168.96865674999998</v>
      </c>
      <c r="AC88" s="3">
        <f t="shared" ref="AC88" si="1759">AA86*(1+$C$24)^(AC$2-AA$2)</f>
        <v>164.09900987499998</v>
      </c>
      <c r="AD88" s="3">
        <f t="shared" ref="AD88" si="1760">AB86*(1+$C$24)^(AD$2-AB$2)</f>
        <v>159.22946806249999</v>
      </c>
      <c r="AE88" s="3">
        <f t="shared" ref="AE88" si="1761">AC86*(1+$C$24)^(AE$2-AC$2)</f>
        <v>154.35982118749999</v>
      </c>
      <c r="AF88" s="3">
        <f t="shared" ref="AF88" si="1762">AD86*(1+$C$24)^(AF$2-AD$2)</f>
        <v>149.490279375</v>
      </c>
      <c r="AG88" s="3">
        <f t="shared" ref="AG88" si="1763">AE86*(1+$C$24)^(AG$2-AE$2)</f>
        <v>144.62073756249998</v>
      </c>
      <c r="AH88" s="3">
        <f t="shared" ref="AH88" si="1764">AF86*(1+$C$24)^(AH$2-AF$2)</f>
        <v>139.75109068749998</v>
      </c>
      <c r="AI88" s="3">
        <f t="shared" ref="AI88" si="1765">AG86*(1+$C$24)^(AI$2-AG$2)</f>
        <v>134.88154887499999</v>
      </c>
      <c r="AJ88" s="3">
        <f t="shared" ref="AJ88" si="1766">AH86*(1+$C$24)^(AJ$2-AH$2)</f>
        <v>130.01190199999999</v>
      </c>
      <c r="AK88" s="3">
        <f t="shared" ref="AK88" si="1767">AI86*(1+$C$24)^(AK$2-AI$2)</f>
        <v>125.14236018749999</v>
      </c>
      <c r="AL88" s="3">
        <f t="shared" ref="AL88" si="1768">AJ86*(1+$C$24)^(AL$2-AJ$2)</f>
        <v>120.27271331249999</v>
      </c>
      <c r="AM88" s="3">
        <f t="shared" ref="AM88" si="1769">AK86*(1+$C$24)^(AM$2-AK$2)</f>
        <v>115.40317149999998</v>
      </c>
      <c r="AN88" s="3">
        <f t="shared" ref="AN88" si="1770">AL86*(1+$C$24)^(AN$2-AL$2)</f>
        <v>110.53362968749998</v>
      </c>
      <c r="AO88" s="3">
        <f t="shared" ref="AO88" si="1771">AM86*(1+$C$24)^(AO$2-AM$2)</f>
        <v>105.6639828125</v>
      </c>
      <c r="AP88" s="3">
        <f t="shared" ref="AP88" si="1772">AN86*(1+$C$24)^(AP$2-AN$2)</f>
        <v>100.79445150625</v>
      </c>
      <c r="AQ88" s="3">
        <f t="shared" ref="AQ88" si="1773">AO86*(1+$C$24)^(AQ$2-AO$2)</f>
        <v>95.924867668749997</v>
      </c>
      <c r="AR88" s="3">
        <f t="shared" ref="AR88" si="1774">AP86*(1+$C$24)^(AR$2-AP$2)</f>
        <v>91.055294337499987</v>
      </c>
      <c r="AS88" s="3">
        <f t="shared" ref="AS88" si="1775">AQ86*(1+$C$24)^(AS$2-AQ$2)</f>
        <v>86.185721006249992</v>
      </c>
      <c r="AT88" s="3">
        <f t="shared" ref="AT88" si="1776">AR86*(1+$C$24)^(AT$2-AR$2)</f>
        <v>81.316137168749989</v>
      </c>
      <c r="AU88" s="3">
        <f t="shared" ref="AU88" si="1777">AS86*(1+$C$24)^(AU$2-AS$2)</f>
        <v>-1.7360506487500001E-5</v>
      </c>
      <c r="AV88" s="3">
        <f t="shared" ref="AV88" si="1778">AT86*(1+$C$24)^(AV$2-AT$2)</f>
        <v>-1.7360506487500001E-5</v>
      </c>
      <c r="AW88" s="3">
        <f t="shared" ref="AW88" si="1779">AU86*(1+$C$24)^(AW$2-AU$2)</f>
        <v>-1.7360506487500001E-5</v>
      </c>
      <c r="AX88" s="3">
        <f t="shared" ref="AX88" si="1780">AV86*(1+$C$24)^(AX$2-AV$2)</f>
        <v>-1.7360506487500001E-5</v>
      </c>
      <c r="AY88" s="3">
        <f t="shared" ref="AY88" si="1781">AW86*(1+$C$24)^(AY$2-AW$2)</f>
        <v>-1.7360506487500001E-5</v>
      </c>
      <c r="AZ88" s="3">
        <f t="shared" ref="AZ88" si="1782">AX86*(1+$C$24)^(AZ$2-AX$2)</f>
        <v>-1.7360506487500001E-5</v>
      </c>
    </row>
    <row r="89" spans="2:52" x14ac:dyDescent="0.3">
      <c r="B89">
        <f t="shared" si="1690"/>
        <v>2014</v>
      </c>
      <c r="C89" t="str">
        <f t="shared" ref="C89:C111" si="1783">C88</f>
        <v>TC</v>
      </c>
      <c r="D89" s="3"/>
      <c r="E89" s="3"/>
      <c r="F89" s="3"/>
      <c r="G89" s="3">
        <f>D86*(1+$C$24)^(G$2-D$2)</f>
        <v>302.6559102828125</v>
      </c>
      <c r="H89" s="3">
        <f t="shared" ref="H89" si="1784">E86*(1+$C$24)^(H$2-E$2)</f>
        <v>396.22629055468747</v>
      </c>
      <c r="I89" s="3">
        <f t="shared" ref="I89" si="1785">F86*(1+$C$24)^(I$2-F$2)</f>
        <v>376.45802472968751</v>
      </c>
      <c r="J89" s="3">
        <f t="shared" ref="J89" si="1786">G86*(1+$C$24)^(J$2-G$2)</f>
        <v>358.53684170468745</v>
      </c>
      <c r="K89" s="3">
        <f t="shared" ref="K89" si="1787">H86*(1+$C$24)^(K$2-H$2)</f>
        <v>342.23196381874999</v>
      </c>
      <c r="L89" s="3">
        <f t="shared" ref="L89" si="1788">I86*(1+$C$24)^(L$2-I$2)</f>
        <v>327.34115101249995</v>
      </c>
      <c r="M89" s="3">
        <f t="shared" ref="M89" si="1789">J86*(1+$C$24)^(M$2-J$2)</f>
        <v>313.11047215937498</v>
      </c>
      <c r="N89" s="3">
        <f t="shared" ref="N89" si="1790">K86*(1+$C$24)^(N$2-K$2)</f>
        <v>298.87968561718742</v>
      </c>
      <c r="O89" s="3">
        <f t="shared" ref="O89" si="1791">L86*(1+$C$24)^(O$2-L$2)</f>
        <v>284.64889907499997</v>
      </c>
      <c r="P89" s="3">
        <f t="shared" ref="P89" si="1792">M86*(1+$C$24)^(P$2-M$2)</f>
        <v>270.41811253281247</v>
      </c>
      <c r="Q89" s="3">
        <f t="shared" ref="Q89" si="1793">N86*(1+$C$24)^(Q$2-N$2)</f>
        <v>256.18732599062497</v>
      </c>
      <c r="R89" s="3">
        <f t="shared" ref="R89" si="1794">O86*(1+$C$24)^(R$2-O$2)</f>
        <v>241.95664713749997</v>
      </c>
      <c r="S89" s="3">
        <f t="shared" ref="S89" si="1795">P86*(1+$C$24)^(S$2-P$2)</f>
        <v>227.7258605953125</v>
      </c>
      <c r="T89" s="3">
        <f t="shared" ref="T89" si="1796">Q86*(1+$C$24)^(T$2-Q$2)</f>
        <v>218.11471945624999</v>
      </c>
      <c r="U89" s="3">
        <f t="shared" ref="U89" si="1797">R86*(1+$C$24)^(U$2-R$2)</f>
        <v>213.12343909843747</v>
      </c>
      <c r="V89" s="3">
        <f t="shared" ref="V89" si="1798">S86*(1+$C$24)^(V$2-S$2)</f>
        <v>208.13205105156248</v>
      </c>
      <c r="W89" s="3">
        <f t="shared" ref="W89" si="1799">T86*(1+$C$24)^(W$2-T$2)</f>
        <v>203.14077069375</v>
      </c>
      <c r="X89" s="3">
        <f t="shared" ref="X89" si="1800">U86*(1+$C$24)^(X$2-U$2)</f>
        <v>198.14949033593746</v>
      </c>
      <c r="Y89" s="3">
        <f t="shared" ref="Y89" si="1801">V86*(1+$C$24)^(Y$2-V$2)</f>
        <v>193.15810228906247</v>
      </c>
      <c r="Z89" s="3">
        <f t="shared" ref="Z89" si="1802">W86*(1+$C$24)^(Z$2-W$2)</f>
        <v>188.16682193124996</v>
      </c>
      <c r="AA89" s="3">
        <f t="shared" ref="AA89" si="1803">X86*(1+$C$24)^(AA$2-X$2)</f>
        <v>183.17543388437497</v>
      </c>
      <c r="AB89" s="3">
        <f t="shared" ref="AB89" si="1804">Y86*(1+$C$24)^(AB$2-Y$2)</f>
        <v>178.18415352656248</v>
      </c>
      <c r="AC89" s="3">
        <f t="shared" ref="AC89" si="1805">Z86*(1+$C$24)^(AC$2-Z$2)</f>
        <v>173.19287316874997</v>
      </c>
      <c r="AD89" s="3">
        <f t="shared" ref="AD89" si="1806">AA86*(1+$C$24)^(AD$2-AA$2)</f>
        <v>168.20148512187498</v>
      </c>
      <c r="AE89" s="3">
        <f t="shared" ref="AE89" si="1807">AB86*(1+$C$24)^(AE$2-AB$2)</f>
        <v>163.2102047640625</v>
      </c>
      <c r="AF89" s="3">
        <f t="shared" ref="AF89" si="1808">AC86*(1+$C$24)^(AF$2-AC$2)</f>
        <v>158.21881671718748</v>
      </c>
      <c r="AG89" s="3">
        <f t="shared" ref="AG89" si="1809">AD86*(1+$C$24)^(AG$2-AD$2)</f>
        <v>153.22753635937499</v>
      </c>
      <c r="AH89" s="3">
        <f t="shared" ref="AH89" si="1810">AE86*(1+$C$24)^(AH$2-AE$2)</f>
        <v>148.23625600156248</v>
      </c>
      <c r="AI89" s="3">
        <f t="shared" ref="AI89" si="1811">AF86*(1+$C$24)^(AI$2-AF$2)</f>
        <v>143.24486795468749</v>
      </c>
      <c r="AJ89" s="3">
        <f t="shared" ref="AJ89" si="1812">AG86*(1+$C$24)^(AJ$2-AG$2)</f>
        <v>138.25358759687501</v>
      </c>
      <c r="AK89" s="3">
        <f t="shared" ref="AK89" si="1813">AH86*(1+$C$24)^(AK$2-AH$2)</f>
        <v>133.26219954999999</v>
      </c>
      <c r="AL89" s="3">
        <f t="shared" ref="AL89" si="1814">AI86*(1+$C$24)^(AL$2-AI$2)</f>
        <v>128.27091919218748</v>
      </c>
      <c r="AM89" s="3">
        <f t="shared" ref="AM89" si="1815">AJ86*(1+$C$24)^(AM$2-AJ$2)</f>
        <v>123.27953114531249</v>
      </c>
      <c r="AN89" s="3">
        <f t="shared" ref="AN89" si="1816">AK86*(1+$C$24)^(AN$2-AK$2)</f>
        <v>118.28825078749999</v>
      </c>
      <c r="AO89" s="3">
        <f t="shared" ref="AO89" si="1817">AL86*(1+$C$24)^(AO$2-AL$2)</f>
        <v>113.29697042968748</v>
      </c>
      <c r="AP89" s="3">
        <f t="shared" ref="AP89" si="1818">AM86*(1+$C$24)^(AP$2-AM$2)</f>
        <v>108.30558238281249</v>
      </c>
      <c r="AQ89" s="3">
        <f t="shared" ref="AQ89" si="1819">AN86*(1+$C$24)^(AQ$2-AN$2)</f>
        <v>103.31431279390624</v>
      </c>
      <c r="AR89" s="3">
        <f t="shared" ref="AR89" si="1820">AO86*(1+$C$24)^(AR$2-AO$2)</f>
        <v>98.322989360468739</v>
      </c>
      <c r="AS89" s="3">
        <f t="shared" ref="AS89" si="1821">AP86*(1+$C$24)^(AS$2-AP$2)</f>
        <v>93.331676695937489</v>
      </c>
      <c r="AT89" s="3">
        <f t="shared" ref="AT89" si="1822">AQ86*(1+$C$24)^(AT$2-AQ$2)</f>
        <v>88.340364031406239</v>
      </c>
      <c r="AU89" s="3">
        <f t="shared" ref="AU89" si="1823">AR86*(1+$C$24)^(AU$2-AR$2)</f>
        <v>83.349040597968738</v>
      </c>
      <c r="AV89" s="3">
        <f t="shared" ref="AV89" si="1824">AS86*(1+$C$24)^(AV$2-AS$2)</f>
        <v>-1.7794519149687499E-5</v>
      </c>
      <c r="AW89" s="3">
        <f t="shared" ref="AW89" si="1825">AT86*(1+$C$24)^(AW$2-AT$2)</f>
        <v>-1.7794519149687499E-5</v>
      </c>
      <c r="AX89" s="3">
        <f t="shared" ref="AX89" si="1826">AU86*(1+$C$24)^(AX$2-AU$2)</f>
        <v>-1.7794519149687499E-5</v>
      </c>
      <c r="AY89" s="3">
        <f t="shared" ref="AY89" si="1827">AV86*(1+$C$24)^(AY$2-AV$2)</f>
        <v>-1.7794519149687499E-5</v>
      </c>
      <c r="AZ89" s="3">
        <f t="shared" ref="AZ89" si="1828">AW86*(1+$C$24)^(AZ$2-AW$2)</f>
        <v>-1.7794519149687499E-5</v>
      </c>
    </row>
    <row r="90" spans="2:52" x14ac:dyDescent="0.3">
      <c r="B90">
        <f t="shared" si="1690"/>
        <v>2015</v>
      </c>
      <c r="C90" t="str">
        <f t="shared" si="1783"/>
        <v>TC</v>
      </c>
      <c r="D90" s="3"/>
      <c r="E90" s="3"/>
      <c r="F90" s="3"/>
      <c r="G90" s="3"/>
      <c r="H90" s="3">
        <f>D86*(1+$C$24)^(H$2-D$2)</f>
        <v>310.22230803988276</v>
      </c>
      <c r="I90" s="3">
        <f t="shared" ref="I90" si="1829">E86*(1+$C$24)^(I$2-E$2)</f>
        <v>406.13194781855458</v>
      </c>
      <c r="J90" s="3">
        <f t="shared" ref="J90" si="1830">F86*(1+$C$24)^(J$2-F$2)</f>
        <v>385.86947534792961</v>
      </c>
      <c r="K90" s="3">
        <f t="shared" ref="K90" si="1831">G86*(1+$C$24)^(K$2-G$2)</f>
        <v>367.50026274730459</v>
      </c>
      <c r="L90" s="3">
        <f t="shared" ref="L90" si="1832">H86*(1+$C$24)^(L$2-H$2)</f>
        <v>350.78776291421866</v>
      </c>
      <c r="M90" s="3">
        <f t="shared" ref="M90" si="1833">I86*(1+$C$24)^(M$2-I$2)</f>
        <v>335.52467978781243</v>
      </c>
      <c r="N90" s="3">
        <f t="shared" ref="N90" si="1834">J86*(1+$C$24)^(N$2-J$2)</f>
        <v>320.93823396335932</v>
      </c>
      <c r="O90" s="3">
        <f t="shared" ref="O90" si="1835">K86*(1+$C$24)^(O$2-K$2)</f>
        <v>306.3516777576171</v>
      </c>
      <c r="P90" s="3">
        <f t="shared" ref="P90" si="1836">L86*(1+$C$24)^(P$2-L$2)</f>
        <v>291.76512155187493</v>
      </c>
      <c r="Q90" s="3">
        <f t="shared" ref="Q90" si="1837">M86*(1+$C$24)^(Q$2-M$2)</f>
        <v>277.17856534613276</v>
      </c>
      <c r="R90" s="3">
        <f t="shared" ref="R90" si="1838">N86*(1+$C$24)^(R$2-N$2)</f>
        <v>262.59200914039059</v>
      </c>
      <c r="S90" s="3">
        <f t="shared" ref="S90" si="1839">O86*(1+$C$24)^(S$2-O$2)</f>
        <v>248.00556331593745</v>
      </c>
      <c r="T90" s="3">
        <f t="shared" ref="T90" si="1840">P86*(1+$C$24)^(T$2-P$2)</f>
        <v>233.41900711019528</v>
      </c>
      <c r="U90" s="3">
        <f t="shared" ref="U90" si="1841">Q86*(1+$C$24)^(U$2-Q$2)</f>
        <v>223.56758744265622</v>
      </c>
      <c r="V90" s="3">
        <f t="shared" ref="V90" si="1842">R86*(1+$C$24)^(V$2-R$2)</f>
        <v>218.45152507589839</v>
      </c>
      <c r="W90" s="3">
        <f t="shared" ref="W90" si="1843">S86*(1+$C$24)^(W$2-S$2)</f>
        <v>213.33535232785152</v>
      </c>
      <c r="X90" s="3">
        <f t="shared" ref="X90" si="1844">T86*(1+$C$24)^(X$2-T$2)</f>
        <v>208.21928996109372</v>
      </c>
      <c r="Y90" s="3">
        <f t="shared" ref="Y90" si="1845">U86*(1+$C$24)^(Y$2-U$2)</f>
        <v>203.10322759433589</v>
      </c>
      <c r="Z90" s="3">
        <f t="shared" ref="Z90" si="1846">V86*(1+$C$24)^(Z$2-V$2)</f>
        <v>197.98705484628903</v>
      </c>
      <c r="AA90" s="3">
        <f t="shared" ref="AA90" si="1847">W86*(1+$C$24)^(AA$2-W$2)</f>
        <v>192.8709924795312</v>
      </c>
      <c r="AB90" s="3">
        <f t="shared" ref="AB90" si="1848">X86*(1+$C$24)^(AB$2-X$2)</f>
        <v>187.75481973148433</v>
      </c>
      <c r="AC90" s="3">
        <f t="shared" ref="AC90" si="1849">Y86*(1+$C$24)^(AC$2-Y$2)</f>
        <v>182.63875736472653</v>
      </c>
      <c r="AD90" s="3">
        <f t="shared" ref="AD90" si="1850">Z86*(1+$C$24)^(AD$2-Z$2)</f>
        <v>177.5226949979687</v>
      </c>
      <c r="AE90" s="3">
        <f t="shared" ref="AE90" si="1851">AA86*(1+$C$24)^(AE$2-AA$2)</f>
        <v>172.40652224992184</v>
      </c>
      <c r="AF90" s="3">
        <f t="shared" ref="AF90" si="1852">AB86*(1+$C$24)^(AF$2-AB$2)</f>
        <v>167.29045988316403</v>
      </c>
      <c r="AG90" s="3">
        <f t="shared" ref="AG90" si="1853">AC86*(1+$C$24)^(AG$2-AC$2)</f>
        <v>162.17428713511714</v>
      </c>
      <c r="AH90" s="3">
        <f t="shared" ref="AH90" si="1854">AD86*(1+$C$24)^(AH$2-AD$2)</f>
        <v>157.05822476835934</v>
      </c>
      <c r="AI90" s="3">
        <f t="shared" ref="AI90" si="1855">AE86*(1+$C$24)^(AI$2-AE$2)</f>
        <v>151.94216240160151</v>
      </c>
      <c r="AJ90" s="3">
        <f t="shared" ref="AJ90" si="1856">AF86*(1+$C$24)^(AJ$2-AF$2)</f>
        <v>146.82598965355464</v>
      </c>
      <c r="AK90" s="3">
        <f t="shared" ref="AK90" si="1857">AG86*(1+$C$24)^(AK$2-AG$2)</f>
        <v>141.70992728679687</v>
      </c>
      <c r="AL90" s="3">
        <f t="shared" ref="AL90" si="1858">AH86*(1+$C$24)^(AL$2-AH$2)</f>
        <v>136.59375453874998</v>
      </c>
      <c r="AM90" s="3">
        <f t="shared" ref="AM90" si="1859">AI86*(1+$C$24)^(AM$2-AI$2)</f>
        <v>131.47769217199217</v>
      </c>
      <c r="AN90" s="3">
        <f t="shared" ref="AN90" si="1860">AJ86*(1+$C$24)^(AN$2-AJ$2)</f>
        <v>126.36151942394528</v>
      </c>
      <c r="AO90" s="3">
        <f t="shared" ref="AO90" si="1861">AK86*(1+$C$24)^(AO$2-AK$2)</f>
        <v>121.24545705718747</v>
      </c>
      <c r="AP90" s="3">
        <f t="shared" ref="AP90" si="1862">AL86*(1+$C$24)^(AP$2-AL$2)</f>
        <v>116.12939469042966</v>
      </c>
      <c r="AQ90" s="3">
        <f t="shared" ref="AQ90" si="1863">AM86*(1+$C$24)^(AQ$2-AM$2)</f>
        <v>111.0132219423828</v>
      </c>
      <c r="AR90" s="3">
        <f t="shared" ref="AR90" si="1864">AN86*(1+$C$24)^(AR$2-AN$2)</f>
        <v>105.89717061375389</v>
      </c>
      <c r="AS90" s="3">
        <f t="shared" ref="AS90" si="1865">AO86*(1+$C$24)^(AS$2-AO$2)</f>
        <v>100.78106409448046</v>
      </c>
      <c r="AT90" s="3">
        <f t="shared" ref="AT90" si="1866">AP86*(1+$C$24)^(AT$2-AP$2)</f>
        <v>95.664968613335915</v>
      </c>
      <c r="AU90" s="3">
        <f t="shared" ref="AU90" si="1867">AQ86*(1+$C$24)^(AU$2-AQ$2)</f>
        <v>90.548873132191389</v>
      </c>
      <c r="AV90" s="3">
        <f t="shared" ref="AV90" si="1868">AR86*(1+$C$24)^(AV$2-AR$2)</f>
        <v>85.432766612917945</v>
      </c>
      <c r="AW90" s="3">
        <f t="shared" ref="AW90" si="1869">AS86*(1+$C$24)^(AW$2-AS$2)</f>
        <v>-1.8239382128429684E-5</v>
      </c>
      <c r="AX90" s="3">
        <f t="shared" ref="AX90" si="1870">AT86*(1+$C$24)^(AX$2-AT$2)</f>
        <v>-1.8239382128429684E-5</v>
      </c>
      <c r="AY90" s="3">
        <f t="shared" ref="AY90" si="1871">AU86*(1+$C$24)^(AY$2-AU$2)</f>
        <v>-1.8239382128429684E-5</v>
      </c>
      <c r="AZ90" s="3">
        <f t="shared" ref="AZ90" si="1872">AV86*(1+$C$24)^(AZ$2-AV$2)</f>
        <v>-1.8239382128429684E-5</v>
      </c>
    </row>
    <row r="91" spans="2:52" x14ac:dyDescent="0.3">
      <c r="B91">
        <f t="shared" si="1690"/>
        <v>2016</v>
      </c>
      <c r="C91" t="str">
        <f t="shared" si="1783"/>
        <v>TC</v>
      </c>
      <c r="I91" s="3">
        <f>D86*(1+$C$24)^(I$2-D$2)</f>
        <v>317.97786574087979</v>
      </c>
      <c r="J91" s="3">
        <f t="shared" ref="J91" si="1873">E86*(1+$C$24)^(J$2-E$2)</f>
        <v>416.28524651401841</v>
      </c>
      <c r="K91" s="3">
        <f t="shared" ref="K91" si="1874">F86*(1+$C$24)^(K$2-F$2)</f>
        <v>395.51621223162783</v>
      </c>
      <c r="L91" s="3">
        <f t="shared" ref="L91" si="1875">G86*(1+$C$24)^(L$2-G$2)</f>
        <v>376.68776931598717</v>
      </c>
      <c r="M91" s="3">
        <f t="shared" ref="M91" si="1876">H86*(1+$C$24)^(M$2-H$2)</f>
        <v>359.55745698707409</v>
      </c>
      <c r="N91" s="3">
        <f t="shared" ref="N91" si="1877">I86*(1+$C$24)^(N$2-I$2)</f>
        <v>343.91279678250771</v>
      </c>
      <c r="O91" s="3">
        <f t="shared" ref="O91" si="1878">J86*(1+$C$24)^(O$2-J$2)</f>
        <v>328.9616898124433</v>
      </c>
      <c r="P91" s="3">
        <f t="shared" ref="P91" si="1879">K86*(1+$C$24)^(P$2-K$2)</f>
        <v>314.0104697015575</v>
      </c>
      <c r="Q91" s="3">
        <f t="shared" ref="Q91" si="1880">L86*(1+$C$24)^(Q$2-L$2)</f>
        <v>299.05924959067175</v>
      </c>
      <c r="R91" s="3">
        <f t="shared" ref="R91" si="1881">M86*(1+$C$24)^(R$2-M$2)</f>
        <v>284.10802947978601</v>
      </c>
      <c r="S91" s="3">
        <f t="shared" ref="S91" si="1882">N86*(1+$C$24)^(S$2-N$2)</f>
        <v>269.15680936890033</v>
      </c>
      <c r="T91" s="3">
        <f t="shared" ref="T91" si="1883">O86*(1+$C$24)^(T$2-O$2)</f>
        <v>254.20570239883585</v>
      </c>
      <c r="U91" s="3">
        <f t="shared" ref="U91" si="1884">P86*(1+$C$24)^(U$2-P$2)</f>
        <v>239.25448228795014</v>
      </c>
      <c r="V91" s="3">
        <f t="shared" ref="V91" si="1885">Q86*(1+$C$24)^(V$2-Q$2)</f>
        <v>229.15677712872258</v>
      </c>
      <c r="W91" s="3">
        <f t="shared" ref="W91" si="1886">R86*(1+$C$24)^(W$2-R$2)</f>
        <v>223.9128132027958</v>
      </c>
      <c r="X91" s="3">
        <f t="shared" ref="X91" si="1887">S86*(1+$C$24)^(X$2-S$2)</f>
        <v>218.66873613604778</v>
      </c>
      <c r="Y91" s="3">
        <f t="shared" ref="Y91" si="1888">T86*(1+$C$24)^(Y$2-T$2)</f>
        <v>213.42477221012103</v>
      </c>
      <c r="Z91" s="3">
        <f t="shared" ref="Z91" si="1889">U86*(1+$C$24)^(Z$2-U$2)</f>
        <v>208.18080828419426</v>
      </c>
      <c r="AA91" s="3">
        <f t="shared" ref="AA91" si="1890">V86*(1+$C$24)^(AA$2-V$2)</f>
        <v>202.93673121744624</v>
      </c>
      <c r="AB91" s="3">
        <f t="shared" ref="AB91" si="1891">W86*(1+$C$24)^(AB$2-W$2)</f>
        <v>197.69276729151946</v>
      </c>
      <c r="AC91" s="3">
        <f t="shared" ref="AC91" si="1892">X86*(1+$C$24)^(AC$2-X$2)</f>
        <v>192.44869022477141</v>
      </c>
      <c r="AD91" s="3">
        <f t="shared" ref="AD91" si="1893">Y86*(1+$C$24)^(AD$2-Y$2)</f>
        <v>187.20472629884469</v>
      </c>
      <c r="AE91" s="3">
        <f t="shared" ref="AE91" si="1894">Z86*(1+$C$24)^(AE$2-Z$2)</f>
        <v>181.96076237291791</v>
      </c>
      <c r="AF91" s="3">
        <f t="shared" ref="AF91" si="1895">AA86*(1+$C$24)^(AF$2-AA$2)</f>
        <v>176.71668530616986</v>
      </c>
      <c r="AG91" s="3">
        <f t="shared" ref="AG91" si="1896">AB86*(1+$C$24)^(AG$2-AB$2)</f>
        <v>171.47272138024312</v>
      </c>
      <c r="AH91" s="3">
        <f t="shared" ref="AH91" si="1897">AC86*(1+$C$24)^(AH$2-AC$2)</f>
        <v>166.22864431349507</v>
      </c>
      <c r="AI91" s="3">
        <f t="shared" ref="AI91" si="1898">AD86*(1+$C$24)^(AI$2-AD$2)</f>
        <v>160.98468038756832</v>
      </c>
      <c r="AJ91" s="3">
        <f t="shared" ref="AJ91" si="1899">AE86*(1+$C$24)^(AJ$2-AE$2)</f>
        <v>155.74071646164154</v>
      </c>
      <c r="AK91" s="3">
        <f t="shared" ref="AK91" si="1900">AF86*(1+$C$24)^(AK$2-AF$2)</f>
        <v>150.49663939489352</v>
      </c>
      <c r="AL91" s="3">
        <f t="shared" ref="AL91" si="1901">AG86*(1+$C$24)^(AL$2-AG$2)</f>
        <v>145.25267546896677</v>
      </c>
      <c r="AM91" s="3">
        <f t="shared" ref="AM91" si="1902">AH86*(1+$C$24)^(AM$2-AH$2)</f>
        <v>140.00859840221872</v>
      </c>
      <c r="AN91" s="3">
        <f t="shared" ref="AN91" si="1903">AI86*(1+$C$24)^(AN$2-AI$2)</f>
        <v>134.76463447629195</v>
      </c>
      <c r="AO91" s="3">
        <f t="shared" ref="AO91" si="1904">AJ86*(1+$C$24)^(AO$2-AJ$2)</f>
        <v>129.5205574095439</v>
      </c>
      <c r="AP91" s="3">
        <f t="shared" ref="AP91" si="1905">AK86*(1+$C$24)^(AP$2-AK$2)</f>
        <v>124.27659348361715</v>
      </c>
      <c r="AQ91" s="3">
        <f t="shared" ref="AQ91" si="1906">AL86*(1+$C$24)^(AQ$2-AL$2)</f>
        <v>119.03262955769038</v>
      </c>
      <c r="AR91" s="3">
        <f t="shared" ref="AR91" si="1907">AM86*(1+$C$24)^(AR$2-AM$2)</f>
        <v>113.78855249094235</v>
      </c>
      <c r="AS91" s="3">
        <f t="shared" ref="AS91" si="1908">AN86*(1+$C$24)^(AS$2-AN$2)</f>
        <v>108.54459987909773</v>
      </c>
      <c r="AT91" s="3">
        <f t="shared" ref="AT91" si="1909">AO86*(1+$C$24)^(AT$2-AO$2)</f>
        <v>103.30059069684246</v>
      </c>
      <c r="AU91" s="3">
        <f t="shared" ref="AU91" si="1910">AP86*(1+$C$24)^(AU$2-AP$2)</f>
        <v>98.056592828669295</v>
      </c>
      <c r="AV91" s="3">
        <f t="shared" ref="AV91" si="1911">AQ86*(1+$C$24)^(AV$2-AQ$2)</f>
        <v>92.812594960496156</v>
      </c>
      <c r="AW91" s="3">
        <f t="shared" ref="AW91" si="1912">AR86*(1+$C$24)^(AW$2-AR$2)</f>
        <v>87.568585778240887</v>
      </c>
      <c r="AX91" s="3">
        <f t="shared" ref="AX91" si="1913">AS86*(1+$C$24)^(AX$2-AS$2)</f>
        <v>-1.8695366681640424E-5</v>
      </c>
      <c r="AY91" s="3">
        <f t="shared" ref="AY91" si="1914">AT86*(1+$C$24)^(AY$2-AT$2)</f>
        <v>-1.8695366681640424E-5</v>
      </c>
      <c r="AZ91" s="3">
        <f t="shared" ref="AZ91" si="1915">AU86*(1+$C$24)^(AZ$2-AU$2)</f>
        <v>-1.8695366681640424E-5</v>
      </c>
    </row>
    <row r="92" spans="2:52" x14ac:dyDescent="0.3">
      <c r="B92">
        <f t="shared" si="1690"/>
        <v>2017</v>
      </c>
      <c r="C92" t="str">
        <f t="shared" si="1783"/>
        <v>TC</v>
      </c>
      <c r="J92" s="3">
        <f>D86*(1+$C$24)^(J$2-D$2)</f>
        <v>325.92731238440177</v>
      </c>
      <c r="K92" s="3">
        <f t="shared" ref="K92" si="1916">E86*(1+$C$24)^(K$2-E$2)</f>
        <v>426.69237767686883</v>
      </c>
      <c r="L92" s="3">
        <f t="shared" ref="L92" si="1917">F86*(1+$C$24)^(L$2-F$2)</f>
        <v>405.40411753741853</v>
      </c>
      <c r="M92" s="3">
        <f t="shared" ref="M92" si="1918">G86*(1+$C$24)^(M$2-G$2)</f>
        <v>386.10496354888681</v>
      </c>
      <c r="N92" s="3">
        <f t="shared" ref="N92" si="1919">H86*(1+$C$24)^(N$2-H$2)</f>
        <v>368.54639341175096</v>
      </c>
      <c r="O92" s="3">
        <f t="shared" ref="O92" si="1920">I86*(1+$C$24)^(O$2-I$2)</f>
        <v>352.51061670207037</v>
      </c>
      <c r="P92" s="3">
        <f t="shared" ref="P92" si="1921">J86*(1+$C$24)^(P$2-J$2)</f>
        <v>337.18573205775436</v>
      </c>
      <c r="Q92" s="3">
        <f t="shared" ref="Q92" si="1922">K86*(1+$C$24)^(Q$2-K$2)</f>
        <v>321.86073144409642</v>
      </c>
      <c r="R92" s="3">
        <f t="shared" ref="R92" si="1923">L86*(1+$C$24)^(R$2-L$2)</f>
        <v>306.53573083043852</v>
      </c>
      <c r="S92" s="3">
        <f t="shared" ref="S92" si="1924">M86*(1+$C$24)^(S$2-M$2)</f>
        <v>291.21073021678069</v>
      </c>
      <c r="T92" s="3">
        <f t="shared" ref="T92" si="1925">N86*(1+$C$24)^(T$2-N$2)</f>
        <v>275.8857296031228</v>
      </c>
      <c r="U92" s="3">
        <f t="shared" ref="U92" si="1926">O86*(1+$C$24)^(U$2-O$2)</f>
        <v>260.56084495880674</v>
      </c>
      <c r="V92" s="3">
        <f t="shared" ref="V92" si="1927">P86*(1+$C$24)^(V$2-P$2)</f>
        <v>245.23584434514888</v>
      </c>
      <c r="W92" s="3">
        <f t="shared" ref="W92" si="1928">Q86*(1+$C$24)^(W$2-Q$2)</f>
        <v>234.88569655694064</v>
      </c>
      <c r="X92" s="3">
        <f t="shared" ref="X92" si="1929">R86*(1+$C$24)^(X$2-R$2)</f>
        <v>229.51063353286568</v>
      </c>
      <c r="Y92" s="3">
        <f t="shared" ref="Y92" si="1930">S86*(1+$C$24)^(Y$2-S$2)</f>
        <v>224.13545453944897</v>
      </c>
      <c r="Z92" s="3">
        <f t="shared" ref="Z92" si="1931">T86*(1+$C$24)^(Z$2-T$2)</f>
        <v>218.76039151537404</v>
      </c>
      <c r="AA92" s="3">
        <f t="shared" ref="AA92" si="1932">U86*(1+$C$24)^(AA$2-U$2)</f>
        <v>213.38532849129911</v>
      </c>
      <c r="AB92" s="3">
        <f t="shared" ref="AB92" si="1933">V86*(1+$C$24)^(AB$2-V$2)</f>
        <v>208.01014949788237</v>
      </c>
      <c r="AC92" s="3">
        <f t="shared" ref="AC92" si="1934">W86*(1+$C$24)^(AC$2-W$2)</f>
        <v>202.63508647380743</v>
      </c>
      <c r="AD92" s="3">
        <f t="shared" ref="AD92" si="1935">X86*(1+$C$24)^(AD$2-X$2)</f>
        <v>197.25990748039069</v>
      </c>
      <c r="AE92" s="3">
        <f t="shared" ref="AE92" si="1936">Y86*(1+$C$24)^(AE$2-Y$2)</f>
        <v>191.88484445631579</v>
      </c>
      <c r="AF92" s="3">
        <f t="shared" ref="AF92" si="1937">Z86*(1+$C$24)^(AF$2-Z$2)</f>
        <v>186.50978143224083</v>
      </c>
      <c r="AG92" s="3">
        <f t="shared" ref="AG92" si="1938">AA86*(1+$C$24)^(AG$2-AA$2)</f>
        <v>181.13460243882409</v>
      </c>
      <c r="AH92" s="3">
        <f t="shared" ref="AH92" si="1939">AB86*(1+$C$24)^(AH$2-AB$2)</f>
        <v>175.75953941474918</v>
      </c>
      <c r="AI92" s="3">
        <f t="shared" ref="AI92" si="1940">AC86*(1+$C$24)^(AI$2-AC$2)</f>
        <v>170.38436042133242</v>
      </c>
      <c r="AJ92" s="3">
        <f t="shared" ref="AJ92" si="1941">AD86*(1+$C$24)^(AJ$2-AD$2)</f>
        <v>165.00929739725751</v>
      </c>
      <c r="AK92" s="3">
        <f t="shared" ref="AK92" si="1942">AE86*(1+$C$24)^(AK$2-AE$2)</f>
        <v>159.63423437318258</v>
      </c>
      <c r="AL92" s="3">
        <f t="shared" ref="AL92" si="1943">AF86*(1+$C$24)^(AL$2-AF$2)</f>
        <v>154.25905537976584</v>
      </c>
      <c r="AM92" s="3">
        <f t="shared" ref="AM92" si="1944">AG86*(1+$C$24)^(AM$2-AG$2)</f>
        <v>148.88399235569094</v>
      </c>
      <c r="AN92" s="3">
        <f t="shared" ref="AN92" si="1945">AH86*(1+$C$24)^(AN$2-AH$2)</f>
        <v>143.50881336227417</v>
      </c>
      <c r="AO92" s="3">
        <f t="shared" ref="AO92" si="1946">AI86*(1+$C$24)^(AO$2-AI$2)</f>
        <v>138.13375033819923</v>
      </c>
      <c r="AP92" s="3">
        <f t="shared" ref="AP92" si="1947">AJ86*(1+$C$24)^(AP$2-AJ$2)</f>
        <v>132.7585713447825</v>
      </c>
      <c r="AQ92" s="3">
        <f t="shared" ref="AQ92" si="1948">AK86*(1+$C$24)^(AQ$2-AK$2)</f>
        <v>127.38350832070756</v>
      </c>
      <c r="AR92" s="3">
        <f t="shared" ref="AR92" si="1949">AL86*(1+$C$24)^(AR$2-AL$2)</f>
        <v>122.00844529663264</v>
      </c>
      <c r="AS92" s="3">
        <f t="shared" ref="AS92" si="1950">AM86*(1+$C$24)^(AS$2-AM$2)</f>
        <v>116.6332663032159</v>
      </c>
      <c r="AT92" s="3">
        <f t="shared" ref="AT92" si="1951">AN86*(1+$C$24)^(AT$2-AN$2)</f>
        <v>111.25821487607516</v>
      </c>
      <c r="AU92" s="3">
        <f t="shared" ref="AU92" si="1952">AO86*(1+$C$24)^(AU$2-AO$2)</f>
        <v>105.88310546426351</v>
      </c>
      <c r="AV92" s="3">
        <f t="shared" ref="AV92" si="1953">AP86*(1+$C$24)^(AV$2-AP$2)</f>
        <v>100.50800764938603</v>
      </c>
      <c r="AW92" s="3">
        <f t="shared" ref="AW92" si="1954">AQ86*(1+$C$24)^(AW$2-AQ$2)</f>
        <v>95.132909834508553</v>
      </c>
      <c r="AX92" s="3">
        <f t="shared" ref="AX92" si="1955">AR86*(1+$C$24)^(AX$2-AR$2)</f>
        <v>89.757800422696903</v>
      </c>
      <c r="AY92" s="3">
        <f t="shared" ref="AY92" si="1956">AS86*(1+$C$24)^(AY$2-AS$2)</f>
        <v>-1.9162750848681435E-5</v>
      </c>
      <c r="AZ92" s="3">
        <f t="shared" ref="AZ92" si="1957">AT86*(1+$C$24)^(AZ$2-AT$2)</f>
        <v>-1.9162750848681435E-5</v>
      </c>
    </row>
    <row r="93" spans="2:52" x14ac:dyDescent="0.3">
      <c r="B93">
        <f t="shared" si="1690"/>
        <v>2018</v>
      </c>
      <c r="C93" t="str">
        <f t="shared" si="1783"/>
        <v>TC</v>
      </c>
      <c r="K93" s="3">
        <f>D86*(1+$C$24)^(K$2-D$2)</f>
        <v>334.07549519401186</v>
      </c>
      <c r="L93" s="3">
        <f t="shared" ref="L93" si="1958">E86*(1+$C$24)^(L$2-E$2)</f>
        <v>437.35968711879059</v>
      </c>
      <c r="M93" s="3">
        <f t="shared" ref="M93" si="1959">F86*(1+$C$24)^(M$2-F$2)</f>
        <v>415.53922047585399</v>
      </c>
      <c r="N93" s="3">
        <f t="shared" ref="N93" si="1960">G86*(1+$C$24)^(N$2-G$2)</f>
        <v>395.75758763760899</v>
      </c>
      <c r="O93" s="3">
        <f t="shared" ref="O93" si="1961">H86*(1+$C$24)^(O$2-H$2)</f>
        <v>377.76005324704471</v>
      </c>
      <c r="P93" s="3">
        <f t="shared" ref="P93" si="1962">I86*(1+$C$24)^(P$2-I$2)</f>
        <v>361.32338211962212</v>
      </c>
      <c r="Q93" s="3">
        <f t="shared" ref="Q93" si="1963">J86*(1+$C$24)^(Q$2-J$2)</f>
        <v>345.6153753591982</v>
      </c>
      <c r="R93" s="3">
        <f t="shared" ref="R93" si="1964">K86*(1+$C$24)^(R$2-K$2)</f>
        <v>329.90724973019883</v>
      </c>
      <c r="S93" s="3">
        <f t="shared" ref="S93" si="1965">L86*(1+$C$24)^(S$2-L$2)</f>
        <v>314.19912410119952</v>
      </c>
      <c r="T93" s="3">
        <f t="shared" ref="T93" si="1966">M86*(1+$C$24)^(T$2-M$2)</f>
        <v>298.4909984722002</v>
      </c>
      <c r="U93" s="3">
        <f t="shared" ref="U93" si="1967">N86*(1+$C$24)^(U$2-N$2)</f>
        <v>282.78287284320089</v>
      </c>
      <c r="V93" s="3">
        <f t="shared" ref="V93" si="1968">O86*(1+$C$24)^(V$2-O$2)</f>
        <v>267.07486608277691</v>
      </c>
      <c r="W93" s="3">
        <f t="shared" ref="W93" si="1969">P86*(1+$C$24)^(W$2-P$2)</f>
        <v>251.3667404537776</v>
      </c>
      <c r="X93" s="3">
        <f t="shared" ref="X93" si="1970">Q86*(1+$C$24)^(X$2-Q$2)</f>
        <v>240.75783897086416</v>
      </c>
      <c r="Y93" s="3">
        <f t="shared" ref="Y93" si="1971">R86*(1+$C$24)^(Y$2-R$2)</f>
        <v>235.24839937118736</v>
      </c>
      <c r="Z93" s="3">
        <f t="shared" ref="Z93" si="1972">S86*(1+$C$24)^(Z$2-S$2)</f>
        <v>229.73884090293518</v>
      </c>
      <c r="AA93" s="3">
        <f t="shared" ref="AA93" si="1973">T86*(1+$C$24)^(AA$2-T$2)</f>
        <v>224.22940130325841</v>
      </c>
      <c r="AB93" s="3">
        <f t="shared" ref="AB93" si="1974">U86*(1+$C$24)^(AB$2-U$2)</f>
        <v>218.71996170358159</v>
      </c>
      <c r="AC93" s="3">
        <f t="shared" ref="AC93" si="1975">V86*(1+$C$24)^(AC$2-V$2)</f>
        <v>213.21040323532944</v>
      </c>
      <c r="AD93" s="3">
        <f t="shared" ref="AD93" si="1976">W86*(1+$C$24)^(AD$2-W$2)</f>
        <v>207.70096363565261</v>
      </c>
      <c r="AE93" s="3">
        <f t="shared" ref="AE93" si="1977">X86*(1+$C$24)^(AE$2-X$2)</f>
        <v>202.19140516740046</v>
      </c>
      <c r="AF93" s="3">
        <f t="shared" ref="AF93" si="1978">Y86*(1+$C$24)^(AF$2-Y$2)</f>
        <v>196.68196556772369</v>
      </c>
      <c r="AG93" s="3">
        <f t="shared" ref="AG93" si="1979">Z86*(1+$C$24)^(AG$2-Z$2)</f>
        <v>191.17252596804687</v>
      </c>
      <c r="AH93" s="3">
        <f t="shared" ref="AH93" si="1980">AA86*(1+$C$24)^(AH$2-AA$2)</f>
        <v>185.66296749979472</v>
      </c>
      <c r="AI93" s="3">
        <f t="shared" ref="AI93" si="1981">AB86*(1+$C$24)^(AI$2-AB$2)</f>
        <v>180.15352790011792</v>
      </c>
      <c r="AJ93" s="3">
        <f t="shared" ref="AJ93" si="1982">AC86*(1+$C$24)^(AJ$2-AC$2)</f>
        <v>174.64396943186574</v>
      </c>
      <c r="AK93" s="3">
        <f t="shared" ref="AK93" si="1983">AD86*(1+$C$24)^(AK$2-AD$2)</f>
        <v>169.13452983218895</v>
      </c>
      <c r="AL93" s="3">
        <f t="shared" ref="AL93" si="1984">AE86*(1+$C$24)^(AL$2-AE$2)</f>
        <v>163.62509023251215</v>
      </c>
      <c r="AM93" s="3">
        <f t="shared" ref="AM93" si="1985">AF86*(1+$C$24)^(AM$2-AF$2)</f>
        <v>158.11553176426</v>
      </c>
      <c r="AN93" s="3">
        <f t="shared" ref="AN93" si="1986">AG86*(1+$C$24)^(AN$2-AG$2)</f>
        <v>152.6060921645832</v>
      </c>
      <c r="AO93" s="3">
        <f t="shared" ref="AO93" si="1987">AH86*(1+$C$24)^(AO$2-AH$2)</f>
        <v>147.09653369633102</v>
      </c>
      <c r="AP93" s="3">
        <f t="shared" ref="AP93" si="1988">AI86*(1+$C$24)^(AP$2-AI$2)</f>
        <v>141.58709409665423</v>
      </c>
      <c r="AQ93" s="3">
        <f t="shared" ref="AQ93" si="1989">AJ86*(1+$C$24)^(AQ$2-AJ$2)</f>
        <v>136.07753562840207</v>
      </c>
      <c r="AR93" s="3">
        <f t="shared" ref="AR93" si="1990">AK86*(1+$C$24)^(AR$2-AK$2)</f>
        <v>130.56809602872525</v>
      </c>
      <c r="AS93" s="3">
        <f t="shared" ref="AS93" si="1991">AL86*(1+$C$24)^(AS$2-AL$2)</f>
        <v>125.05865642904845</v>
      </c>
      <c r="AT93" s="3">
        <f t="shared" ref="AT93" si="1992">AM86*(1+$C$24)^(AT$2-AM$2)</f>
        <v>119.5490979607963</v>
      </c>
      <c r="AU93" s="3">
        <f t="shared" ref="AU93" si="1993">AN86*(1+$C$24)^(AU$2-AN$2)</f>
        <v>114.03967024797704</v>
      </c>
      <c r="AV93" s="3">
        <f t="shared" ref="AV93" si="1994">AO86*(1+$C$24)^(AV$2-AO$2)</f>
        <v>108.5301831008701</v>
      </c>
      <c r="AW93" s="3">
        <f t="shared" ref="AW93" si="1995">AP86*(1+$C$24)^(AW$2-AP$2)</f>
        <v>103.02070784062069</v>
      </c>
      <c r="AX93" s="3">
        <f t="shared" ref="AX93" si="1996">AQ86*(1+$C$24)^(AX$2-AQ$2)</f>
        <v>97.511232580371271</v>
      </c>
      <c r="AY93" s="3">
        <f t="shared" ref="AY93" si="1997">AR86*(1+$C$24)^(AY$2-AR$2)</f>
        <v>92.001745433264333</v>
      </c>
      <c r="AZ93" s="3">
        <f t="shared" ref="AZ93" si="1998">AS86*(1+$C$24)^(AZ$2-AS$2)</f>
        <v>-1.9641819619898471E-5</v>
      </c>
    </row>
    <row r="94" spans="2:52" x14ac:dyDescent="0.3">
      <c r="B94">
        <f t="shared" si="1690"/>
        <v>2019</v>
      </c>
      <c r="C94" t="str">
        <f t="shared" si="1783"/>
        <v>TC</v>
      </c>
      <c r="L94" s="3">
        <f>D86*(1+$C$24)^(L$2-D$2)</f>
        <v>342.42738257386213</v>
      </c>
      <c r="M94" s="3">
        <f>E86*(1+$C$24)^(M$2-E$2)</f>
        <v>448.29367929676033</v>
      </c>
      <c r="N94" s="3">
        <f t="shared" ref="N94" si="1999">F86*(1+$C$24)^(N$2-F$2)</f>
        <v>425.92770098775031</v>
      </c>
      <c r="O94" s="3">
        <f t="shared" ref="O94" si="2000">G86*(1+$C$24)^(O$2-G$2)</f>
        <v>405.65152732854921</v>
      </c>
      <c r="P94" s="3">
        <f t="shared" ref="P94" si="2001">H86*(1+$C$24)^(P$2-H$2)</f>
        <v>387.20405457822079</v>
      </c>
      <c r="Q94" s="3">
        <f t="shared" ref="Q94" si="2002">I86*(1+$C$24)^(Q$2-I$2)</f>
        <v>370.35646667261267</v>
      </c>
      <c r="R94" s="3">
        <f t="shared" ref="R94" si="2003">J86*(1+$C$24)^(R$2-J$2)</f>
        <v>354.25575974317815</v>
      </c>
      <c r="S94" s="3">
        <f t="shared" ref="S94" si="2004">K86*(1+$C$24)^(S$2-K$2)</f>
        <v>338.15493097345376</v>
      </c>
      <c r="T94" s="3">
        <f t="shared" ref="T94" si="2005">L86*(1+$C$24)^(T$2-L$2)</f>
        <v>322.05410220372949</v>
      </c>
      <c r="U94" s="3">
        <f t="shared" ref="U94" si="2006">M86*(1+$C$24)^(U$2-M$2)</f>
        <v>305.95327343400515</v>
      </c>
      <c r="V94" s="3">
        <f t="shared" ref="V94" si="2007">N86*(1+$C$24)^(V$2-N$2)</f>
        <v>289.85244466428088</v>
      </c>
      <c r="W94" s="3">
        <f t="shared" ref="W94" si="2008">O86*(1+$C$24)^(W$2-O$2)</f>
        <v>273.7517377348463</v>
      </c>
      <c r="X94" s="3">
        <f t="shared" ref="X94" si="2009">P86*(1+$C$24)^(X$2-P$2)</f>
        <v>257.65090896512203</v>
      </c>
      <c r="Y94" s="3">
        <f t="shared" ref="Y94" si="2010">Q86*(1+$C$24)^(Y$2-Q$2)</f>
        <v>246.77678494513574</v>
      </c>
      <c r="Z94" s="3">
        <f t="shared" ref="Z94" si="2011">R86*(1+$C$24)^(Z$2-R$2)</f>
        <v>241.12960935546701</v>
      </c>
      <c r="AA94" s="3">
        <f t="shared" ref="AA94" si="2012">S86*(1+$C$24)^(AA$2-S$2)</f>
        <v>235.48231192550855</v>
      </c>
      <c r="AB94" s="3">
        <f t="shared" ref="AB94" si="2013">T86*(1+$C$24)^(AB$2-T$2)</f>
        <v>229.83513633583985</v>
      </c>
      <c r="AC94" s="3">
        <f t="shared" ref="AC94" si="2014">U86*(1+$C$24)^(AC$2-U$2)</f>
        <v>224.18796074617111</v>
      </c>
      <c r="AD94" s="3">
        <f t="shared" ref="AD94" si="2015">V86*(1+$C$24)^(AD$2-V$2)</f>
        <v>218.54066331621266</v>
      </c>
      <c r="AE94" s="3">
        <f t="shared" ref="AE94" si="2016">W86*(1+$C$24)^(AE$2-W$2)</f>
        <v>212.89348772654392</v>
      </c>
      <c r="AF94" s="3">
        <f t="shared" ref="AF94" si="2017">X86*(1+$C$24)^(AF$2-X$2)</f>
        <v>207.24619029658547</v>
      </c>
      <c r="AG94" s="3">
        <f t="shared" ref="AG94" si="2018">Y86*(1+$C$24)^(AG$2-Y$2)</f>
        <v>201.59901470691676</v>
      </c>
      <c r="AH94" s="3">
        <f t="shared" ref="AH94" si="2019">Z86*(1+$C$24)^(AH$2-Z$2)</f>
        <v>195.95183911724803</v>
      </c>
      <c r="AI94" s="3">
        <f t="shared" ref="AI94" si="2020">AA86*(1+$C$24)^(AI$2-AA$2)</f>
        <v>190.30454168728957</v>
      </c>
      <c r="AJ94" s="3">
        <f t="shared" ref="AJ94" si="2021">AB86*(1+$C$24)^(AJ$2-AB$2)</f>
        <v>184.65736609762087</v>
      </c>
      <c r="AK94" s="3">
        <f t="shared" ref="AK94" si="2022">AC86*(1+$C$24)^(AK$2-AC$2)</f>
        <v>179.01006866766238</v>
      </c>
      <c r="AL94" s="3">
        <f t="shared" ref="AL94" si="2023">AD86*(1+$C$24)^(AL$2-AD$2)</f>
        <v>173.36289307799368</v>
      </c>
      <c r="AM94" s="3">
        <f t="shared" ref="AM94" si="2024">AE86*(1+$C$24)^(AM$2-AE$2)</f>
        <v>167.71571748832494</v>
      </c>
      <c r="AN94" s="3">
        <f t="shared" ref="AN94" si="2025">AF86*(1+$C$24)^(AN$2-AF$2)</f>
        <v>162.06842005836648</v>
      </c>
      <c r="AO94" s="3">
        <f t="shared" ref="AO94" si="2026">AG86*(1+$C$24)^(AO$2-AG$2)</f>
        <v>156.42124446869778</v>
      </c>
      <c r="AP94" s="3">
        <f t="shared" ref="AP94" si="2027">AH86*(1+$C$24)^(AP$2-AH$2)</f>
        <v>150.77394703873929</v>
      </c>
      <c r="AQ94" s="3">
        <f t="shared" ref="AQ94" si="2028">AI86*(1+$C$24)^(AQ$2-AI$2)</f>
        <v>145.12677144907059</v>
      </c>
      <c r="AR94" s="3">
        <f t="shared" ref="AR94" si="2029">AJ86*(1+$C$24)^(AR$2-AJ$2)</f>
        <v>139.4794740191121</v>
      </c>
      <c r="AS94" s="3">
        <f t="shared" ref="AS94" si="2030">AK86*(1+$C$24)^(AS$2-AK$2)</f>
        <v>133.83229842944337</v>
      </c>
      <c r="AT94" s="3">
        <f t="shared" ref="AT94" si="2031">AL86*(1+$C$24)^(AT$2-AL$2)</f>
        <v>128.18512283977466</v>
      </c>
      <c r="AU94" s="3">
        <f t="shared" ref="AU94" si="2032">AM86*(1+$C$24)^(AU$2-AM$2)</f>
        <v>122.53782540981621</v>
      </c>
      <c r="AV94" s="3">
        <f t="shared" ref="AV94" si="2033">AN86*(1+$C$24)^(AV$2-AN$2)</f>
        <v>116.89066200417646</v>
      </c>
      <c r="AW94" s="3">
        <f t="shared" ref="AW94" si="2034">AO86*(1+$C$24)^(AW$2-AO$2)</f>
        <v>111.24343767839184</v>
      </c>
      <c r="AX94" s="3">
        <f t="shared" ref="AX94" si="2035">AP86*(1+$C$24)^(AX$2-AP$2)</f>
        <v>105.59622553663618</v>
      </c>
      <c r="AY94" s="3">
        <f t="shared" ref="AY94" si="2036">AQ86*(1+$C$24)^(AY$2-AQ$2)</f>
        <v>99.949013394880552</v>
      </c>
      <c r="AZ94" s="3">
        <f t="shared" ref="AZ94" si="2037">AR86*(1+$C$24)^(AZ$2-AR$2)</f>
        <v>94.301789069095932</v>
      </c>
    </row>
    <row r="95" spans="2:52" x14ac:dyDescent="0.3">
      <c r="B95">
        <f t="shared" si="1690"/>
        <v>2020</v>
      </c>
      <c r="C95" t="str">
        <f t="shared" si="1783"/>
        <v>TC</v>
      </c>
      <c r="M95" s="3">
        <f>D86*(1+$C$24)^(M$2-D$2)</f>
        <v>350.98806713820858</v>
      </c>
      <c r="N95" s="3">
        <f t="shared" ref="N95" si="2038">E86*(1+$C$24)^(N$2-E$2)</f>
        <v>459.50102127917927</v>
      </c>
      <c r="O95" s="3">
        <f t="shared" ref="O95" si="2039">F86*(1+$C$24)^(O$2-F$2)</f>
        <v>436.575893512444</v>
      </c>
      <c r="P95" s="3">
        <f t="shared" ref="P95" si="2040">G86*(1+$C$24)^(P$2-G$2)</f>
        <v>415.79281551176285</v>
      </c>
      <c r="Q95" s="3">
        <f t="shared" ref="Q95" si="2041">H86*(1+$C$24)^(Q$2-H$2)</f>
        <v>396.88415594267627</v>
      </c>
      <c r="R95" s="3">
        <f t="shared" ref="R95" si="2042">I86*(1+$C$24)^(R$2-I$2)</f>
        <v>379.61537833942793</v>
      </c>
      <c r="S95" s="3">
        <f t="shared" ref="S95" si="2043">J86*(1+$C$24)^(S$2-J$2)</f>
        <v>363.11215373675753</v>
      </c>
      <c r="T95" s="3">
        <f t="shared" ref="T95" si="2044">K86*(1+$C$24)^(T$2-K$2)</f>
        <v>346.60880424779003</v>
      </c>
      <c r="U95" s="3">
        <f t="shared" ref="U95" si="2045">L86*(1+$C$24)^(U$2-L$2)</f>
        <v>330.10545475882265</v>
      </c>
      <c r="V95" s="3">
        <f t="shared" ref="V95" si="2046">M86*(1+$C$24)^(V$2-M$2)</f>
        <v>313.60210526985526</v>
      </c>
      <c r="W95" s="3">
        <f t="shared" ref="W95" si="2047">N86*(1+$C$24)^(W$2-N$2)</f>
        <v>297.09875578088781</v>
      </c>
      <c r="X95" s="3">
        <f t="shared" ref="X95" si="2048">O86*(1+$C$24)^(X$2-O$2)</f>
        <v>280.59553117821741</v>
      </c>
      <c r="Y95" s="3">
        <f t="shared" ref="Y95" si="2049">P86*(1+$C$24)^(Y$2-P$2)</f>
        <v>264.09218168925003</v>
      </c>
      <c r="Z95" s="3">
        <f t="shared" ref="Z95" si="2050">Q86*(1+$C$24)^(Z$2-Q$2)</f>
        <v>252.9462045687641</v>
      </c>
      <c r="AA95" s="3">
        <f t="shared" ref="AA95" si="2051">R86*(1+$C$24)^(AA$2-R$2)</f>
        <v>247.15784958935365</v>
      </c>
      <c r="AB95" s="3">
        <f t="shared" ref="AB95" si="2052">S86*(1+$C$24)^(AB$2-S$2)</f>
        <v>241.36936972364623</v>
      </c>
      <c r="AC95" s="3">
        <f t="shared" ref="AC95" si="2053">T86*(1+$C$24)^(AC$2-T$2)</f>
        <v>235.5810147442358</v>
      </c>
      <c r="AD95" s="3">
        <f t="shared" ref="AD95" si="2054">U86*(1+$C$24)^(AD$2-U$2)</f>
        <v>229.79265976482534</v>
      </c>
      <c r="AE95" s="3">
        <f t="shared" ref="AE95" si="2055">V86*(1+$C$24)^(AE$2-V$2)</f>
        <v>224.00417989911793</v>
      </c>
      <c r="AF95" s="3">
        <f t="shared" ref="AF95" si="2056">W86*(1+$C$24)^(AF$2-W$2)</f>
        <v>218.21582491970747</v>
      </c>
      <c r="AG95" s="3">
        <f t="shared" ref="AG95" si="2057">X86*(1+$C$24)^(AG$2-X$2)</f>
        <v>212.42734505400006</v>
      </c>
      <c r="AH95" s="3">
        <f t="shared" ref="AH95" si="2058">Y86*(1+$C$24)^(AH$2-Y$2)</f>
        <v>206.63899007458966</v>
      </c>
      <c r="AI95" s="3">
        <f t="shared" ref="AI95" si="2059">Z86*(1+$C$24)^(AI$2-Z$2)</f>
        <v>200.8506350951792</v>
      </c>
      <c r="AJ95" s="3">
        <f t="shared" ref="AJ95" si="2060">AA86*(1+$C$24)^(AJ$2-AA$2)</f>
        <v>195.06215522947178</v>
      </c>
      <c r="AK95" s="3">
        <f t="shared" ref="AK95" si="2061">AB86*(1+$C$24)^(AK$2-AB$2)</f>
        <v>189.27380025006136</v>
      </c>
      <c r="AL95" s="3">
        <f t="shared" ref="AL95" si="2062">AC86*(1+$C$24)^(AL$2-AC$2)</f>
        <v>183.48532038435391</v>
      </c>
      <c r="AM95" s="3">
        <f t="shared" ref="AM95" si="2063">AD86*(1+$C$24)^(AM$2-AD$2)</f>
        <v>177.69696540494348</v>
      </c>
      <c r="AN95" s="3">
        <f t="shared" ref="AN95" si="2064">AE86*(1+$C$24)^(AN$2-AE$2)</f>
        <v>171.90861042553303</v>
      </c>
      <c r="AO95" s="3">
        <f t="shared" ref="AO95" si="2065">AF86*(1+$C$24)^(AO$2-AF$2)</f>
        <v>166.12013055982561</v>
      </c>
      <c r="AP95" s="3">
        <f t="shared" ref="AP95" si="2066">AG86*(1+$C$24)^(AP$2-AG$2)</f>
        <v>160.33177558041518</v>
      </c>
      <c r="AQ95" s="3">
        <f t="shared" ref="AQ95" si="2067">AH86*(1+$C$24)^(AQ$2-AH$2)</f>
        <v>154.54329571470774</v>
      </c>
      <c r="AR95" s="3">
        <f t="shared" ref="AR95" si="2068">AI86*(1+$C$24)^(AR$2-AI$2)</f>
        <v>148.75494073529731</v>
      </c>
      <c r="AS95" s="3">
        <f t="shared" ref="AS95" si="2069">AJ86*(1+$C$24)^(AS$2-AJ$2)</f>
        <v>142.96646086958987</v>
      </c>
      <c r="AT95" s="3">
        <f t="shared" ref="AT95" si="2070">AK86*(1+$C$24)^(AT$2-AK$2)</f>
        <v>137.17810589017944</v>
      </c>
      <c r="AU95" s="3">
        <f t="shared" ref="AU95" si="2071">AL86*(1+$C$24)^(AU$2-AL$2)</f>
        <v>131.38975091076901</v>
      </c>
      <c r="AV95" s="3">
        <f t="shared" ref="AV95" si="2072">AM86*(1+$C$24)^(AV$2-AM$2)</f>
        <v>125.60127104506159</v>
      </c>
      <c r="AW95" s="3">
        <f t="shared" ref="AW95" si="2073">AN86*(1+$C$24)^(AW$2-AN$2)</f>
        <v>119.81292855428086</v>
      </c>
      <c r="AX95" s="3">
        <f t="shared" ref="AX95" si="2074">AO86*(1+$C$24)^(AX$2-AO$2)</f>
        <v>114.02452362035162</v>
      </c>
      <c r="AY95" s="3">
        <f t="shared" ref="AY95" si="2075">AP86*(1+$C$24)^(AY$2-AP$2)</f>
        <v>108.23613117505208</v>
      </c>
      <c r="AZ95" s="3">
        <f t="shared" ref="AZ95" si="2076">AQ86*(1+$C$24)^(AZ$2-AQ$2)</f>
        <v>102.44773872975254</v>
      </c>
    </row>
    <row r="96" spans="2:52" x14ac:dyDescent="0.3">
      <c r="B96">
        <f t="shared" si="1690"/>
        <v>2021</v>
      </c>
      <c r="C96" t="str">
        <f t="shared" si="1783"/>
        <v>TC</v>
      </c>
      <c r="N96" s="3">
        <f>D86*(1+$C$24)^(N$2-D$2)</f>
        <v>359.76276881666382</v>
      </c>
      <c r="O96" s="3">
        <f t="shared" ref="O96" si="2077">E86*(1+$C$24)^(O$2-E$2)</f>
        <v>470.98854681115876</v>
      </c>
      <c r="P96" s="3">
        <f t="shared" ref="P96" si="2078">F86*(1+$C$24)^(P$2-F$2)</f>
        <v>447.49029085025506</v>
      </c>
      <c r="Q96" s="3">
        <f t="shared" ref="Q96" si="2079">G86*(1+$C$24)^(Q$2-G$2)</f>
        <v>426.18763589955694</v>
      </c>
      <c r="R96" s="3">
        <f t="shared" ref="R96" si="2080">H86*(1+$C$24)^(R$2-H$2)</f>
        <v>406.80625984124316</v>
      </c>
      <c r="S96" s="3">
        <f t="shared" ref="S96" si="2081">I86*(1+$C$24)^(S$2-I$2)</f>
        <v>389.1057627979136</v>
      </c>
      <c r="T96" s="3">
        <f t="shared" ref="T96" si="2082">J86*(1+$C$24)^(T$2-J$2)</f>
        <v>372.1899575801765</v>
      </c>
      <c r="U96" s="3">
        <f t="shared" ref="U96" si="2083">K86*(1+$C$24)^(U$2-K$2)</f>
        <v>355.27402435398483</v>
      </c>
      <c r="V96" s="3">
        <f t="shared" ref="V96" si="2084">L86*(1+$C$24)^(V$2-L$2)</f>
        <v>338.35809112779322</v>
      </c>
      <c r="W96" s="3">
        <f t="shared" ref="W96" si="2085">M86*(1+$C$24)^(W$2-M$2)</f>
        <v>321.44215790160166</v>
      </c>
      <c r="X96" s="3">
        <f t="shared" ref="X96" si="2086">N86*(1+$C$24)^(X$2-N$2)</f>
        <v>304.52622467541005</v>
      </c>
      <c r="Y96" s="3">
        <f t="shared" ref="Y96" si="2087">O86*(1+$C$24)^(Y$2-O$2)</f>
        <v>287.61041945767289</v>
      </c>
      <c r="Z96" s="3">
        <f t="shared" ref="Z96" si="2088">P86*(1+$C$24)^(Z$2-P$2)</f>
        <v>270.69448623148128</v>
      </c>
      <c r="AA96" s="3">
        <f t="shared" ref="AA96" si="2089">Q86*(1+$C$24)^(AA$2-Q$2)</f>
        <v>259.26985968298322</v>
      </c>
      <c r="AB96" s="3">
        <f t="shared" ref="AB96" si="2090">R86*(1+$C$24)^(AB$2-R$2)</f>
        <v>253.33679582908749</v>
      </c>
      <c r="AC96" s="3">
        <f t="shared" ref="AC96" si="2091">S86*(1+$C$24)^(AC$2-S$2)</f>
        <v>247.40360396673739</v>
      </c>
      <c r="AD96" s="3">
        <f t="shared" ref="AD96" si="2092">T86*(1+$C$24)^(AD$2-T$2)</f>
        <v>241.47054011284172</v>
      </c>
      <c r="AE96" s="3">
        <f t="shared" ref="AE96" si="2093">U86*(1+$C$24)^(AE$2-U$2)</f>
        <v>235.53747625894599</v>
      </c>
      <c r="AF96" s="3">
        <f t="shared" ref="AF96" si="2094">V86*(1+$C$24)^(AF$2-V$2)</f>
        <v>229.60428439659589</v>
      </c>
      <c r="AG96" s="3">
        <f t="shared" ref="AG96" si="2095">W86*(1+$C$24)^(AG$2-W$2)</f>
        <v>223.67122054270018</v>
      </c>
      <c r="AH96" s="3">
        <f t="shared" ref="AH96" si="2096">X86*(1+$C$24)^(AH$2-X$2)</f>
        <v>217.73802868035006</v>
      </c>
      <c r="AI96" s="3">
        <f t="shared" ref="AI96" si="2097">Y86*(1+$C$24)^(AI$2-Y$2)</f>
        <v>211.80496482645438</v>
      </c>
      <c r="AJ96" s="3">
        <f t="shared" ref="AJ96" si="2098">Z86*(1+$C$24)^(AJ$2-Z$2)</f>
        <v>205.87190097255868</v>
      </c>
      <c r="AK96" s="3">
        <f t="shared" ref="AK96" si="2099">AA86*(1+$C$24)^(AK$2-AA$2)</f>
        <v>199.93870911020858</v>
      </c>
      <c r="AL96" s="3">
        <f t="shared" ref="AL96" si="2100">AB86*(1+$C$24)^(AL$2-AB$2)</f>
        <v>194.00564525631287</v>
      </c>
      <c r="AM96" s="3">
        <f t="shared" ref="AM96" si="2101">AC86*(1+$C$24)^(AM$2-AC$2)</f>
        <v>188.07245339396275</v>
      </c>
      <c r="AN96" s="3">
        <f t="shared" ref="AN96" si="2102">AD86*(1+$C$24)^(AN$2-AD$2)</f>
        <v>182.13938954006707</v>
      </c>
      <c r="AO96" s="3">
        <f t="shared" ref="AO96" si="2103">AE86*(1+$C$24)^(AO$2-AE$2)</f>
        <v>176.20632568617134</v>
      </c>
      <c r="AP96" s="3">
        <f t="shared" ref="AP96" si="2104">AF86*(1+$C$24)^(AP$2-AF$2)</f>
        <v>170.27313382382124</v>
      </c>
      <c r="AQ96" s="3">
        <f t="shared" ref="AQ96" si="2105">AG86*(1+$C$24)^(AQ$2-AG$2)</f>
        <v>164.34006996992557</v>
      </c>
      <c r="AR96" s="3">
        <f t="shared" ref="AR96" si="2106">AH86*(1+$C$24)^(AR$2-AH$2)</f>
        <v>158.40687810757544</v>
      </c>
      <c r="AS96" s="3">
        <f t="shared" ref="AS96" si="2107">AI86*(1+$C$24)^(AS$2-AI$2)</f>
        <v>152.47381425367976</v>
      </c>
      <c r="AT96" s="3">
        <f t="shared" ref="AT96" si="2108">AJ86*(1+$C$24)^(AT$2-AJ$2)</f>
        <v>146.54062239132963</v>
      </c>
      <c r="AU96" s="3">
        <f t="shared" ref="AU96" si="2109">AK86*(1+$C$24)^(AU$2-AK$2)</f>
        <v>140.60755853743393</v>
      </c>
      <c r="AV96" s="3">
        <f t="shared" ref="AV96" si="2110">AL86*(1+$C$24)^(AV$2-AL$2)</f>
        <v>134.67449468353823</v>
      </c>
      <c r="AW96" s="3">
        <f t="shared" ref="AW96" si="2111">AM86*(1+$C$24)^(AW$2-AM$2)</f>
        <v>128.74130282118813</v>
      </c>
      <c r="AX96" s="3">
        <f t="shared" ref="AX96" si="2112">AN86*(1+$C$24)^(AX$2-AN$2)</f>
        <v>122.80825176813788</v>
      </c>
      <c r="AY96" s="3">
        <f t="shared" ref="AY96" si="2113">AO86*(1+$C$24)^(AY$2-AO$2)</f>
        <v>116.87513671086042</v>
      </c>
      <c r="AZ96" s="3">
        <f t="shared" ref="AZ96" si="2114">AP86*(1+$C$24)^(AZ$2-AP$2)</f>
        <v>110.94203445442838</v>
      </c>
    </row>
    <row r="97" spans="2:52" x14ac:dyDescent="0.3">
      <c r="B97">
        <f t="shared" si="1690"/>
        <v>2022</v>
      </c>
      <c r="C97" t="str">
        <f t="shared" si="1783"/>
        <v>TC</v>
      </c>
      <c r="O97" s="3">
        <f>D86*(1+$C$24)^(O$2-D$2)</f>
        <v>368.7568380370804</v>
      </c>
      <c r="P97" s="3">
        <f t="shared" ref="P97" si="2115">E86*(1+$C$24)^(P$2-E$2)</f>
        <v>482.76326048143767</v>
      </c>
      <c r="Q97" s="3">
        <f t="shared" ref="Q97" si="2116">F86*(1+$C$24)^(Q$2-F$2)</f>
        <v>458.67754812151145</v>
      </c>
      <c r="R97" s="3">
        <f t="shared" ref="R97" si="2117">G86*(1+$C$24)^(R$2-G$2)</f>
        <v>436.84232679704587</v>
      </c>
      <c r="S97" s="3">
        <f t="shared" ref="S97" si="2118">H86*(1+$C$24)^(S$2-H$2)</f>
        <v>416.97641633727426</v>
      </c>
      <c r="T97" s="3">
        <f t="shared" ref="T97" si="2119">I86*(1+$C$24)^(T$2-I$2)</f>
        <v>398.83340686786147</v>
      </c>
      <c r="U97" s="3">
        <f t="shared" ref="U97" si="2120">J86*(1+$C$24)^(U$2-J$2)</f>
        <v>381.4947065196809</v>
      </c>
      <c r="V97" s="3">
        <f t="shared" ref="V97" si="2121">K86*(1+$C$24)^(V$2-K$2)</f>
        <v>364.15587496283445</v>
      </c>
      <c r="W97" s="3">
        <f t="shared" ref="W97" si="2122">L86*(1+$C$24)^(W$2-L$2)</f>
        <v>346.81704340598804</v>
      </c>
      <c r="X97" s="3">
        <f t="shared" ref="X97" si="2123">M86*(1+$C$24)^(X$2-M$2)</f>
        <v>329.47821184914164</v>
      </c>
      <c r="Y97" s="3">
        <f t="shared" ref="Y97" si="2124">N86*(1+$C$24)^(Y$2-N$2)</f>
        <v>312.1393802922953</v>
      </c>
      <c r="Z97" s="3">
        <f t="shared" ref="Z97" si="2125">O86*(1+$C$24)^(Z$2-O$2)</f>
        <v>294.80067994411468</v>
      </c>
      <c r="AA97" s="3">
        <f t="shared" ref="AA97" si="2126">P86*(1+$C$24)^(AA$2-P$2)</f>
        <v>277.46184838726833</v>
      </c>
      <c r="AB97" s="3">
        <f t="shared" ref="AB97" si="2127">Q86*(1+$C$24)^(AB$2-Q$2)</f>
        <v>265.75160617505776</v>
      </c>
      <c r="AC97" s="3">
        <f t="shared" ref="AC97" si="2128">R86*(1+$C$24)^(AC$2-R$2)</f>
        <v>259.67021572481468</v>
      </c>
      <c r="AD97" s="3">
        <f t="shared" ref="AD97" si="2129">S86*(1+$C$24)^(AD$2-S$2)</f>
        <v>253.58869406590583</v>
      </c>
      <c r="AE97" s="3">
        <f t="shared" ref="AE97" si="2130">T86*(1+$C$24)^(AE$2-T$2)</f>
        <v>247.50730361566275</v>
      </c>
      <c r="AF97" s="3">
        <f t="shared" ref="AF97" si="2131">U86*(1+$C$24)^(AF$2-U$2)</f>
        <v>241.42591316541964</v>
      </c>
      <c r="AG97" s="3">
        <f t="shared" ref="AG97" si="2132">V86*(1+$C$24)^(AG$2-V$2)</f>
        <v>235.34439150651079</v>
      </c>
      <c r="AH97" s="3">
        <f t="shared" ref="AH97" si="2133">W86*(1+$C$24)^(AH$2-W$2)</f>
        <v>229.26300105626768</v>
      </c>
      <c r="AI97" s="3">
        <f t="shared" ref="AI97" si="2134">X86*(1+$C$24)^(AI$2-X$2)</f>
        <v>223.18147939735883</v>
      </c>
      <c r="AJ97" s="3">
        <f t="shared" ref="AJ97" si="2135">Y86*(1+$C$24)^(AJ$2-Y$2)</f>
        <v>217.10008894711575</v>
      </c>
      <c r="AK97" s="3">
        <f t="shared" ref="AK97" si="2136">Z86*(1+$C$24)^(AK$2-Z$2)</f>
        <v>211.01869849687264</v>
      </c>
      <c r="AL97" s="3">
        <f t="shared" ref="AL97" si="2137">AA86*(1+$C$24)^(AL$2-AA$2)</f>
        <v>204.93717683796379</v>
      </c>
      <c r="AM97" s="3">
        <f t="shared" ref="AM97" si="2138">AB86*(1+$C$24)^(AM$2-AB$2)</f>
        <v>198.85578638772071</v>
      </c>
      <c r="AN97" s="3">
        <f t="shared" ref="AN97" si="2139">AC86*(1+$C$24)^(AN$2-AC$2)</f>
        <v>192.7742647288118</v>
      </c>
      <c r="AO97" s="3">
        <f t="shared" ref="AO97" si="2140">AD86*(1+$C$24)^(AO$2-AD$2)</f>
        <v>186.69287427856875</v>
      </c>
      <c r="AP97" s="3">
        <f t="shared" ref="AP97" si="2141">AE86*(1+$C$24)^(AP$2-AE$2)</f>
        <v>180.61148382832565</v>
      </c>
      <c r="AQ97" s="3">
        <f t="shared" ref="AQ97" si="2142">AF86*(1+$C$24)^(AQ$2-AF$2)</f>
        <v>174.52996216941679</v>
      </c>
      <c r="AR97" s="3">
        <f t="shared" ref="AR97" si="2143">AG86*(1+$C$24)^(AR$2-AG$2)</f>
        <v>168.44857171917371</v>
      </c>
      <c r="AS97" s="3">
        <f t="shared" ref="AS97" si="2144">AH86*(1+$C$24)^(AS$2-AH$2)</f>
        <v>162.36705006026483</v>
      </c>
      <c r="AT97" s="3">
        <f t="shared" ref="AT97" si="2145">AI86*(1+$C$24)^(AT$2-AI$2)</f>
        <v>156.28565961002175</v>
      </c>
      <c r="AU97" s="3">
        <f t="shared" ref="AU97" si="2146">AJ86*(1+$C$24)^(AU$2-AJ$2)</f>
        <v>150.20413795111287</v>
      </c>
      <c r="AV97" s="3">
        <f t="shared" ref="AV97" si="2147">AK86*(1+$C$24)^(AV$2-AK$2)</f>
        <v>144.12274750086976</v>
      </c>
      <c r="AW97" s="3">
        <f t="shared" ref="AW97" si="2148">AL86*(1+$C$24)^(AW$2-AL$2)</f>
        <v>138.04135705062669</v>
      </c>
      <c r="AX97" s="3">
        <f t="shared" ref="AX97" si="2149">AM86*(1+$C$24)^(AX$2-AM$2)</f>
        <v>131.95983539171783</v>
      </c>
      <c r="AY97" s="3">
        <f t="shared" ref="AY97" si="2150">AN86*(1+$C$24)^(AY$2-AN$2)</f>
        <v>125.87845806234132</v>
      </c>
      <c r="AZ97" s="3">
        <f t="shared" ref="AZ97" si="2151">AO86*(1+$C$24)^(AZ$2-AO$2)</f>
        <v>119.79701512863193</v>
      </c>
    </row>
    <row r="98" spans="2:52" x14ac:dyDescent="0.3">
      <c r="B98">
        <f t="shared" si="1690"/>
        <v>2023</v>
      </c>
      <c r="C98" t="str">
        <f t="shared" si="1783"/>
        <v>TC</v>
      </c>
      <c r="P98" s="3">
        <f>D86*(1+$C$24)^(P$2-D$2)</f>
        <v>377.97575898800739</v>
      </c>
      <c r="Q98" s="3">
        <f t="shared" ref="Q98" si="2152">E86*(1+$C$24)^(Q$2-E$2)</f>
        <v>494.83234199347356</v>
      </c>
      <c r="R98" s="3">
        <f t="shared" ref="R98" si="2153">F86*(1+$C$24)^(R$2-F$2)</f>
        <v>470.14448682454918</v>
      </c>
      <c r="S98" s="3">
        <f t="shared" ref="S98" si="2154">G86*(1+$C$24)^(S$2-G$2)</f>
        <v>447.76338496697196</v>
      </c>
      <c r="T98" s="3">
        <f t="shared" ref="T98" si="2155">H86*(1+$C$24)^(T$2-H$2)</f>
        <v>427.40082674570607</v>
      </c>
      <c r="U98" s="3">
        <f t="shared" ref="U98" si="2156">I86*(1+$C$24)^(U$2-I$2)</f>
        <v>408.80424203955795</v>
      </c>
      <c r="V98" s="3">
        <f t="shared" ref="V98" si="2157">J86*(1+$C$24)^(V$2-J$2)</f>
        <v>391.03207418267289</v>
      </c>
      <c r="W98" s="3">
        <f t="shared" ref="W98" si="2158">K86*(1+$C$24)^(W$2-K$2)</f>
        <v>373.25977183690526</v>
      </c>
      <c r="X98" s="3">
        <f t="shared" ref="X98" si="2159">L86*(1+$C$24)^(X$2-L$2)</f>
        <v>355.48746949113774</v>
      </c>
      <c r="Y98" s="3">
        <f t="shared" ref="Y98" si="2160">M86*(1+$C$24)^(Y$2-M$2)</f>
        <v>337.71516714537017</v>
      </c>
      <c r="Z98" s="3">
        <f t="shared" ref="Z98" si="2161">N86*(1+$C$24)^(Z$2-N$2)</f>
        <v>319.94286479960266</v>
      </c>
      <c r="AA98" s="3">
        <f t="shared" ref="AA98" si="2162">O86*(1+$C$24)^(AA$2-O$2)</f>
        <v>302.17069694271754</v>
      </c>
      <c r="AB98" s="3">
        <f t="shared" ref="AB98" si="2163">P86*(1+$C$24)^(AB$2-P$2)</f>
        <v>284.39839459694997</v>
      </c>
      <c r="AC98" s="3">
        <f t="shared" ref="AC98" si="2164">Q86*(1+$C$24)^(AC$2-Q$2)</f>
        <v>272.39539632943422</v>
      </c>
      <c r="AD98" s="3">
        <f t="shared" ref="AD98" si="2165">R86*(1+$C$24)^(AD$2-R$2)</f>
        <v>266.16197111793502</v>
      </c>
      <c r="AE98" s="3">
        <f t="shared" ref="AE98" si="2166">S86*(1+$C$24)^(AE$2-S$2)</f>
        <v>259.92841141755343</v>
      </c>
      <c r="AF98" s="3">
        <f t="shared" ref="AF98" si="2167">T86*(1+$C$24)^(AF$2-T$2)</f>
        <v>253.6949862060543</v>
      </c>
      <c r="AG98" s="3">
        <f t="shared" ref="AG98" si="2168">U86*(1+$C$24)^(AG$2-U$2)</f>
        <v>247.4615609945551</v>
      </c>
      <c r="AH98" s="3">
        <f t="shared" ref="AH98" si="2169">V86*(1+$C$24)^(AH$2-V$2)</f>
        <v>241.22800129417354</v>
      </c>
      <c r="AI98" s="3">
        <f t="shared" ref="AI98" si="2170">W86*(1+$C$24)^(AI$2-W$2)</f>
        <v>234.99457608267434</v>
      </c>
      <c r="AJ98" s="3">
        <f t="shared" ref="AJ98" si="2171">X86*(1+$C$24)^(AJ$2-X$2)</f>
        <v>228.76101638229275</v>
      </c>
      <c r="AK98" s="3">
        <f t="shared" ref="AK98" si="2172">Y86*(1+$C$24)^(AK$2-Y$2)</f>
        <v>222.52759117079361</v>
      </c>
      <c r="AL98" s="3">
        <f t="shared" ref="AL98" si="2173">Z86*(1+$C$24)^(AL$2-Z$2)</f>
        <v>216.29416595929442</v>
      </c>
      <c r="AM98" s="3">
        <f t="shared" ref="AM98" si="2174">AA86*(1+$C$24)^(AM$2-AA$2)</f>
        <v>210.06060625891286</v>
      </c>
      <c r="AN98" s="3">
        <f t="shared" ref="AN98" si="2175">AB86*(1+$C$24)^(AN$2-AB$2)</f>
        <v>203.82718104741372</v>
      </c>
      <c r="AO98" s="3">
        <f t="shared" ref="AO98" si="2176">AC86*(1+$C$24)^(AO$2-AC$2)</f>
        <v>197.5936213470321</v>
      </c>
      <c r="AP98" s="3">
        <f t="shared" ref="AP98" si="2177">AD86*(1+$C$24)^(AP$2-AD$2)</f>
        <v>191.36019613553293</v>
      </c>
      <c r="AQ98" s="3">
        <f t="shared" ref="AQ98" si="2178">AE86*(1+$C$24)^(AQ$2-AE$2)</f>
        <v>185.12677092403376</v>
      </c>
      <c r="AR98" s="3">
        <f t="shared" ref="AR98" si="2179">AF86*(1+$C$24)^(AR$2-AF$2)</f>
        <v>178.89321122365217</v>
      </c>
      <c r="AS98" s="3">
        <f t="shared" ref="AS98" si="2180">AG86*(1+$C$24)^(AS$2-AG$2)</f>
        <v>172.65978601215303</v>
      </c>
      <c r="AT98" s="3">
        <f t="shared" ref="AT98" si="2181">AH86*(1+$C$24)^(AT$2-AH$2)</f>
        <v>166.42622631177144</v>
      </c>
      <c r="AU98" s="3">
        <f t="shared" ref="AU98" si="2182">AI86*(1+$C$24)^(AU$2-AI$2)</f>
        <v>160.19280110027228</v>
      </c>
      <c r="AV98" s="3">
        <f t="shared" ref="AV98" si="2183">AJ86*(1+$C$24)^(AV$2-AJ$2)</f>
        <v>153.95924139989069</v>
      </c>
      <c r="AW98" s="3">
        <f t="shared" ref="AW98" si="2184">AK86*(1+$C$24)^(AW$2-AK$2)</f>
        <v>147.72581618839152</v>
      </c>
      <c r="AX98" s="3">
        <f t="shared" ref="AX98" si="2185">AL86*(1+$C$24)^(AX$2-AL$2)</f>
        <v>141.49239097689235</v>
      </c>
      <c r="AY98" s="3">
        <f t="shared" ref="AY98" si="2186">AM86*(1+$C$24)^(AY$2-AM$2)</f>
        <v>135.25883127651076</v>
      </c>
      <c r="AZ98" s="3">
        <f t="shared" ref="AZ98" si="2187">AN86*(1+$C$24)^(AZ$2-AN$2)</f>
        <v>129.02541951389983</v>
      </c>
    </row>
    <row r="99" spans="2:52" x14ac:dyDescent="0.3">
      <c r="B99">
        <f t="shared" si="1690"/>
        <v>2024</v>
      </c>
      <c r="C99" t="str">
        <f t="shared" si="1783"/>
        <v>TC</v>
      </c>
      <c r="Q99" s="3">
        <f>D86*(1+$C$24)^(Q$2-D$2)</f>
        <v>387.42515296270756</v>
      </c>
      <c r="R99" s="3">
        <f t="shared" ref="R99" si="2188">E86*(1+$C$24)^(R$2-E$2)</f>
        <v>507.20315054331041</v>
      </c>
      <c r="S99" s="3">
        <f t="shared" ref="S99" si="2189">F86*(1+$C$24)^(S$2-F$2)</f>
        <v>481.89809899516291</v>
      </c>
      <c r="T99" s="3">
        <f t="shared" ref="T99" si="2190">G86*(1+$C$24)^(T$2-G$2)</f>
        <v>458.95746959114626</v>
      </c>
      <c r="U99" s="3">
        <f t="shared" ref="U99" si="2191">H86*(1+$C$24)^(U$2-H$2)</f>
        <v>438.08584741434873</v>
      </c>
      <c r="V99" s="3">
        <f t="shared" ref="V99" si="2192">I86*(1+$C$24)^(V$2-I$2)</f>
        <v>419.02434809054688</v>
      </c>
      <c r="W99" s="3">
        <f t="shared" ref="W99" si="2193">J86*(1+$C$24)^(W$2-J$2)</f>
        <v>400.80787603723968</v>
      </c>
      <c r="X99" s="3">
        <f t="shared" ref="X99" si="2194">K86*(1+$C$24)^(X$2-K$2)</f>
        <v>382.59126613282785</v>
      </c>
      <c r="Y99" s="3">
        <f t="shared" ref="Y99" si="2195">L86*(1+$C$24)^(Y$2-L$2)</f>
        <v>364.37465622841614</v>
      </c>
      <c r="Z99" s="3">
        <f t="shared" ref="Z99" si="2196">M86*(1+$C$24)^(Z$2-M$2)</f>
        <v>346.15804632400443</v>
      </c>
      <c r="AA99" s="3">
        <f t="shared" ref="AA99" si="2197">N86*(1+$C$24)^(AA$2-N$2)</f>
        <v>327.94143641959272</v>
      </c>
      <c r="AB99" s="3">
        <f t="shared" ref="AB99" si="2198">O86*(1+$C$24)^(AB$2-O$2)</f>
        <v>309.72496436628546</v>
      </c>
      <c r="AC99" s="3">
        <f t="shared" ref="AC99" si="2199">P86*(1+$C$24)^(AC$2-P$2)</f>
        <v>291.50835446187375</v>
      </c>
      <c r="AD99" s="3">
        <f t="shared" ref="AD99" si="2200">Q86*(1+$C$24)^(AD$2-Q$2)</f>
        <v>279.20528123767002</v>
      </c>
      <c r="AE99" s="3">
        <f t="shared" ref="AE99" si="2201">R86*(1+$C$24)^(AE$2-R$2)</f>
        <v>272.81602039588336</v>
      </c>
      <c r="AF99" s="3">
        <f t="shared" ref="AF99" si="2202">S86*(1+$C$24)^(AF$2-S$2)</f>
        <v>266.42662170299224</v>
      </c>
      <c r="AG99" s="3">
        <f t="shared" ref="AG99" si="2203">T86*(1+$C$24)^(AG$2-T$2)</f>
        <v>260.03736086120563</v>
      </c>
      <c r="AH99" s="3">
        <f t="shared" ref="AH99" si="2204">U86*(1+$C$24)^(AH$2-U$2)</f>
        <v>253.64810001941896</v>
      </c>
      <c r="AI99" s="3">
        <f t="shared" ref="AI99" si="2205">V86*(1+$C$24)^(AI$2-V$2)</f>
        <v>247.25870132652784</v>
      </c>
      <c r="AJ99" s="3">
        <f t="shared" ref="AJ99" si="2206">W86*(1+$C$24)^(AJ$2-W$2)</f>
        <v>240.86944048474118</v>
      </c>
      <c r="AK99" s="3">
        <f t="shared" ref="AK99" si="2207">X86*(1+$C$24)^(AK$2-X$2)</f>
        <v>234.48004179185008</v>
      </c>
      <c r="AL99" s="3">
        <f t="shared" ref="AL99" si="2208">Y86*(1+$C$24)^(AL$2-Y$2)</f>
        <v>228.09078095006345</v>
      </c>
      <c r="AM99" s="3">
        <f t="shared" ref="AM99" si="2209">Z86*(1+$C$24)^(AM$2-Z$2)</f>
        <v>221.70152010827678</v>
      </c>
      <c r="AN99" s="3">
        <f t="shared" ref="AN99" si="2210">AA86*(1+$C$24)^(AN$2-AA$2)</f>
        <v>215.31212141538566</v>
      </c>
      <c r="AO99" s="3">
        <f t="shared" ref="AO99" si="2211">AB86*(1+$C$24)^(AO$2-AB$2)</f>
        <v>208.92286057359905</v>
      </c>
      <c r="AP99" s="3">
        <f t="shared" ref="AP99" si="2212">AC86*(1+$C$24)^(AP$2-AC$2)</f>
        <v>202.53346188070788</v>
      </c>
      <c r="AQ99" s="3">
        <f t="shared" ref="AQ99" si="2213">AD86*(1+$C$24)^(AQ$2-AD$2)</f>
        <v>196.14420103892127</v>
      </c>
      <c r="AR99" s="3">
        <f t="shared" ref="AR99" si="2214">AE86*(1+$C$24)^(AR$2-AE$2)</f>
        <v>189.7549401971346</v>
      </c>
      <c r="AS99" s="3">
        <f t="shared" ref="AS99" si="2215">AF86*(1+$C$24)^(AS$2-AF$2)</f>
        <v>183.36554150424348</v>
      </c>
      <c r="AT99" s="3">
        <f t="shared" ref="AT99" si="2216">AG86*(1+$C$24)^(AT$2-AG$2)</f>
        <v>176.97628066245684</v>
      </c>
      <c r="AU99" s="3">
        <f t="shared" ref="AU99" si="2217">AH86*(1+$C$24)^(AU$2-AH$2)</f>
        <v>170.58688196956572</v>
      </c>
      <c r="AV99" s="3">
        <f t="shared" ref="AV99" si="2218">AI86*(1+$C$24)^(AV$2-AI$2)</f>
        <v>164.19762112777906</v>
      </c>
      <c r="AW99" s="3">
        <f t="shared" ref="AW99" si="2219">AJ86*(1+$C$24)^(AW$2-AJ$2)</f>
        <v>157.80822243488794</v>
      </c>
      <c r="AX99" s="3">
        <f t="shared" ref="AX99" si="2220">AK86*(1+$C$24)^(AX$2-AK$2)</f>
        <v>151.4189615931013</v>
      </c>
      <c r="AY99" s="3">
        <f t="shared" ref="AY99" si="2221">AL86*(1+$C$24)^(AY$2-AL$2)</f>
        <v>145.02970075131464</v>
      </c>
      <c r="AZ99" s="3">
        <f t="shared" ref="AZ99" si="2222">AM86*(1+$C$24)^(AZ$2-AM$2)</f>
        <v>138.64030205842352</v>
      </c>
    </row>
    <row r="100" spans="2:52" x14ac:dyDescent="0.3">
      <c r="B100">
        <f t="shared" si="1690"/>
        <v>2025</v>
      </c>
      <c r="C100" t="str">
        <f t="shared" si="1783"/>
        <v>TC</v>
      </c>
      <c r="R100" s="3">
        <f>D86*(1+$C$24)^(R$2-D$2)</f>
        <v>397.11078178677519</v>
      </c>
      <c r="S100" s="3">
        <f t="shared" ref="S100" si="2223">E86*(1+$C$24)^(S$2-E$2)</f>
        <v>519.8832293068931</v>
      </c>
      <c r="T100" s="3">
        <f t="shared" ref="T100" si="2224">F86*(1+$C$24)^(T$2-F$2)</f>
        <v>493.94555147004195</v>
      </c>
      <c r="U100" s="3">
        <f t="shared" ref="U100" si="2225">G86*(1+$C$24)^(U$2-G$2)</f>
        <v>470.43140633092486</v>
      </c>
      <c r="V100" s="3">
        <f t="shared" ref="V100" si="2226">H86*(1+$C$24)^(V$2-H$2)</f>
        <v>449.03799359970736</v>
      </c>
      <c r="W100" s="3">
        <f t="shared" ref="W100" si="2227">I86*(1+$C$24)^(W$2-I$2)</f>
        <v>429.49995679281051</v>
      </c>
      <c r="X100" s="3">
        <f t="shared" ref="X100" si="2228">J86*(1+$C$24)^(X$2-J$2)</f>
        <v>410.82807293817064</v>
      </c>
      <c r="Y100" s="3">
        <f t="shared" ref="Y100" si="2229">K86*(1+$C$24)^(Y$2-K$2)</f>
        <v>392.15604778614852</v>
      </c>
      <c r="Z100" s="3">
        <f t="shared" ref="Z100" si="2230">L86*(1+$C$24)^(Z$2-L$2)</f>
        <v>373.48402263412652</v>
      </c>
      <c r="AA100" s="3">
        <f t="shared" ref="AA100" si="2231">M86*(1+$C$24)^(AA$2-M$2)</f>
        <v>354.81199748210452</v>
      </c>
      <c r="AB100" s="3">
        <f t="shared" ref="AB100" si="2232">N86*(1+$C$24)^(AB$2-N$2)</f>
        <v>336.13997233008246</v>
      </c>
      <c r="AC100" s="3">
        <f t="shared" ref="AC100" si="2233">O86*(1+$C$24)^(AC$2-O$2)</f>
        <v>317.46808847544258</v>
      </c>
      <c r="AD100" s="3">
        <f t="shared" ref="AD100" si="2234">P86*(1+$C$24)^(AD$2-P$2)</f>
        <v>298.79606332342053</v>
      </c>
      <c r="AE100" s="3">
        <f t="shared" ref="AE100" si="2235">Q86*(1+$C$24)^(AE$2-Q$2)</f>
        <v>286.18541326861174</v>
      </c>
      <c r="AF100" s="3">
        <f t="shared" ref="AF100" si="2236">R86*(1+$C$24)^(AF$2-R$2)</f>
        <v>279.63642090578043</v>
      </c>
      <c r="AG100" s="3">
        <f t="shared" ref="AG100" si="2237">S86*(1+$C$24)^(AG$2-S$2)</f>
        <v>273.08728724556704</v>
      </c>
      <c r="AH100" s="3">
        <f t="shared" ref="AH100" si="2238">T86*(1+$C$24)^(AH$2-T$2)</f>
        <v>266.53829488273573</v>
      </c>
      <c r="AI100" s="3">
        <f t="shared" ref="AI100" si="2239">U86*(1+$C$24)^(AI$2-U$2)</f>
        <v>259.98930251990441</v>
      </c>
      <c r="AJ100" s="3">
        <f t="shared" ref="AJ100" si="2240">V86*(1+$C$24)^(AJ$2-V$2)</f>
        <v>253.44016885969103</v>
      </c>
      <c r="AK100" s="3">
        <f t="shared" ref="AK100" si="2241">W86*(1+$C$24)^(AK$2-W$2)</f>
        <v>246.89117649685969</v>
      </c>
      <c r="AL100" s="3">
        <f t="shared" ref="AL100" si="2242">X86*(1+$C$24)^(AL$2-X$2)</f>
        <v>240.3420428366463</v>
      </c>
      <c r="AM100" s="3">
        <f t="shared" ref="AM100" si="2243">Y86*(1+$C$24)^(AM$2-Y$2)</f>
        <v>233.79305047381501</v>
      </c>
      <c r="AN100" s="3">
        <f t="shared" ref="AN100" si="2244">Z86*(1+$C$24)^(AN$2-Z$2)</f>
        <v>227.24405811098367</v>
      </c>
      <c r="AO100" s="3">
        <f t="shared" ref="AO100" si="2245">AA86*(1+$C$24)^(AO$2-AA$2)</f>
        <v>220.69492445077029</v>
      </c>
      <c r="AP100" s="3">
        <f t="shared" ref="AP100" si="2246">AB86*(1+$C$24)^(AP$2-AB$2)</f>
        <v>214.145932087939</v>
      </c>
      <c r="AQ100" s="3">
        <f t="shared" ref="AQ100" si="2247">AC86*(1+$C$24)^(AQ$2-AC$2)</f>
        <v>207.59679842772556</v>
      </c>
      <c r="AR100" s="3">
        <f t="shared" ref="AR100" si="2248">AD86*(1+$C$24)^(AR$2-AD$2)</f>
        <v>201.04780606489427</v>
      </c>
      <c r="AS100" s="3">
        <f t="shared" ref="AS100" si="2249">AE86*(1+$C$24)^(AS$2-AE$2)</f>
        <v>194.49881370206293</v>
      </c>
      <c r="AT100" s="3">
        <f t="shared" ref="AT100" si="2250">AF86*(1+$C$24)^(AT$2-AF$2)</f>
        <v>187.94968004184955</v>
      </c>
      <c r="AU100" s="3">
        <f t="shared" ref="AU100" si="2251">AG86*(1+$C$24)^(AU$2-AG$2)</f>
        <v>181.40068767901826</v>
      </c>
      <c r="AV100" s="3">
        <f t="shared" ref="AV100" si="2252">AH86*(1+$C$24)^(AV$2-AH$2)</f>
        <v>174.85155401880485</v>
      </c>
      <c r="AW100" s="3">
        <f t="shared" ref="AW100" si="2253">AI86*(1+$C$24)^(AW$2-AI$2)</f>
        <v>168.30256165597353</v>
      </c>
      <c r="AX100" s="3">
        <f t="shared" ref="AX100" si="2254">AJ86*(1+$C$24)^(AX$2-AJ$2)</f>
        <v>161.75342799576012</v>
      </c>
      <c r="AY100" s="3">
        <f t="shared" ref="AY100" si="2255">AK86*(1+$C$24)^(AY$2-AK$2)</f>
        <v>155.20443563292881</v>
      </c>
      <c r="AZ100" s="3">
        <f t="shared" ref="AZ100" si="2256">AL86*(1+$C$24)^(AZ$2-AL$2)</f>
        <v>148.65544327009749</v>
      </c>
    </row>
    <row r="101" spans="2:52" x14ac:dyDescent="0.3">
      <c r="B101">
        <f t="shared" si="1690"/>
        <v>2026</v>
      </c>
      <c r="C101" t="str">
        <f t="shared" si="1783"/>
        <v>TC</v>
      </c>
      <c r="Q101" s="3"/>
      <c r="S101" s="3">
        <f>D86*(1+$C$24)^(S$2-D$2)</f>
        <v>407.03855133144464</v>
      </c>
      <c r="T101" s="3">
        <f>E86*(1+$C$24)^(T$2-E$2)</f>
        <v>532.88031003956553</v>
      </c>
      <c r="U101" s="3">
        <f t="shared" ref="U101" si="2257">F86*(1+$C$24)^(U$2-F$2)</f>
        <v>506.29419025679306</v>
      </c>
      <c r="V101" s="3">
        <f t="shared" ref="V101" si="2258">G86*(1+$C$24)^(V$2-G$2)</f>
        <v>482.19219148919802</v>
      </c>
      <c r="W101" s="3">
        <f t="shared" ref="W101" si="2259">H86*(1+$C$24)^(W$2-H$2)</f>
        <v>460.26394343970014</v>
      </c>
      <c r="X101" s="3">
        <f t="shared" ref="X101" si="2260">I86*(1+$C$24)^(X$2-I$2)</f>
        <v>440.23745571263083</v>
      </c>
      <c r="Y101" s="3">
        <f t="shared" ref="Y101" si="2261">J86*(1+$C$24)^(Y$2-J$2)</f>
        <v>421.09877476162495</v>
      </c>
      <c r="Z101" s="3">
        <f t="shared" ref="Z101" si="2262">K86*(1+$C$24)^(Z$2-K$2)</f>
        <v>401.95994898080232</v>
      </c>
      <c r="AA101" s="3">
        <f t="shared" ref="AA101" si="2263">L86*(1+$C$24)^(AA$2-L$2)</f>
        <v>382.82112319997975</v>
      </c>
      <c r="AB101" s="3">
        <f t="shared" ref="AB101" si="2264">M86*(1+$C$24)^(AB$2-M$2)</f>
        <v>363.68229741915718</v>
      </c>
      <c r="AC101" s="3">
        <f t="shared" ref="AC101" si="2265">N86*(1+$C$24)^(AC$2-N$2)</f>
        <v>344.54347163833461</v>
      </c>
      <c r="AD101" s="3">
        <f t="shared" ref="AD101" si="2266">O86*(1+$C$24)^(AD$2-O$2)</f>
        <v>325.40479068732867</v>
      </c>
      <c r="AE101" s="3">
        <f t="shared" ref="AE101" si="2267">P86*(1+$C$24)^(AE$2-P$2)</f>
        <v>306.2659649065061</v>
      </c>
      <c r="AF101" s="3">
        <f t="shared" ref="AF101" si="2268">Q86*(1+$C$24)^(AF$2-Q$2)</f>
        <v>293.34004860032712</v>
      </c>
      <c r="AG101" s="3">
        <f t="shared" ref="AG101" si="2269">R86*(1+$C$24)^(AG$2-R$2)</f>
        <v>286.62733142842501</v>
      </c>
      <c r="AH101" s="3">
        <f t="shared" ref="AH101" si="2270">S86*(1+$C$24)^(AH$2-S$2)</f>
        <v>279.91446942670626</v>
      </c>
      <c r="AI101" s="3">
        <f t="shared" ref="AI101" si="2271">T86*(1+$C$24)^(AI$2-T$2)</f>
        <v>273.20175225480421</v>
      </c>
      <c r="AJ101" s="3">
        <f t="shared" ref="AJ101" si="2272">U86*(1+$C$24)^(AJ$2-U$2)</f>
        <v>266.48903508290209</v>
      </c>
      <c r="AK101" s="3">
        <f t="shared" ref="AK101" si="2273">V86*(1+$C$24)^(AK$2-V$2)</f>
        <v>259.77617308118334</v>
      </c>
      <c r="AL101" s="3">
        <f t="shared" ref="AL101" si="2274">W86*(1+$C$24)^(AL$2-W$2)</f>
        <v>253.06345590928123</v>
      </c>
      <c r="AM101" s="3">
        <f t="shared" ref="AM101" si="2275">X86*(1+$C$24)^(AM$2-X$2)</f>
        <v>246.35059390756248</v>
      </c>
      <c r="AN101" s="3">
        <f t="shared" ref="AN101" si="2276">Y86*(1+$C$24)^(AN$2-Y$2)</f>
        <v>239.63787673566043</v>
      </c>
      <c r="AO101" s="3">
        <f t="shared" ref="AO101" si="2277">Z86*(1+$C$24)^(AO$2-Z$2)</f>
        <v>232.92515956375831</v>
      </c>
      <c r="AP101" s="3">
        <f t="shared" ref="AP101" si="2278">AA86*(1+$C$24)^(AP$2-AA$2)</f>
        <v>226.21229756203957</v>
      </c>
      <c r="AQ101" s="3">
        <f t="shared" ref="AQ101" si="2279">AB86*(1+$C$24)^(AQ$2-AB$2)</f>
        <v>219.49958039013751</v>
      </c>
      <c r="AR101" s="3">
        <f t="shared" ref="AR101" si="2280">AC86*(1+$C$24)^(AR$2-AC$2)</f>
        <v>212.78671838841873</v>
      </c>
      <c r="AS101" s="3">
        <f t="shared" ref="AS101" si="2281">AD86*(1+$C$24)^(AS$2-AD$2)</f>
        <v>206.07400121651665</v>
      </c>
      <c r="AT101" s="3">
        <f t="shared" ref="AT101" si="2282">AE86*(1+$C$24)^(AT$2-AE$2)</f>
        <v>199.36128404461454</v>
      </c>
      <c r="AU101" s="3">
        <f t="shared" ref="AU101" si="2283">AF86*(1+$C$24)^(AU$2-AF$2)</f>
        <v>192.64842204289582</v>
      </c>
      <c r="AV101" s="3">
        <f t="shared" ref="AV101" si="2284">AG86*(1+$C$24)^(AV$2-AG$2)</f>
        <v>185.93570487099373</v>
      </c>
      <c r="AW101" s="3">
        <f t="shared" ref="AW101" si="2285">AH86*(1+$C$24)^(AW$2-AH$2)</f>
        <v>179.22284286927498</v>
      </c>
      <c r="AX101" s="3">
        <f t="shared" ref="AX101" si="2286">AI86*(1+$C$24)^(AX$2-AI$2)</f>
        <v>172.5101256973729</v>
      </c>
      <c r="AY101" s="3">
        <f t="shared" ref="AY101" si="2287">AJ86*(1+$C$24)^(AY$2-AJ$2)</f>
        <v>165.79726369565415</v>
      </c>
      <c r="AZ101" s="3">
        <f t="shared" ref="AZ101" si="2288">AK86*(1+$C$24)^(AZ$2-AK$2)</f>
        <v>159.08454652375204</v>
      </c>
    </row>
    <row r="102" spans="2:52" x14ac:dyDescent="0.3">
      <c r="B102">
        <f t="shared" si="1690"/>
        <v>2027</v>
      </c>
      <c r="C102" t="str">
        <f t="shared" si="1783"/>
        <v>TC</v>
      </c>
      <c r="T102" s="3">
        <f>D86*(1+$C$24)^(T$2-D$2)</f>
        <v>417.21451511473072</v>
      </c>
      <c r="U102" s="3">
        <f t="shared" ref="U102" si="2289">E86*(1+$C$24)^(U$2-E$2)</f>
        <v>546.20231779055462</v>
      </c>
      <c r="V102" s="3">
        <f t="shared" ref="V102" si="2290">F86*(1+$C$24)^(V$2-F$2)</f>
        <v>518.95154501321281</v>
      </c>
      <c r="W102" s="3">
        <f t="shared" ref="W102" si="2291">G86*(1+$C$24)^(W$2-G$2)</f>
        <v>494.24699627642798</v>
      </c>
      <c r="X102" s="3">
        <f t="shared" ref="X102" si="2292">H86*(1+$C$24)^(X$2-H$2)</f>
        <v>471.77054202569258</v>
      </c>
      <c r="Y102" s="3">
        <f t="shared" ref="Y102" si="2293">I86*(1+$C$24)^(Y$2-I$2)</f>
        <v>451.24339210544656</v>
      </c>
      <c r="Z102" s="3">
        <f t="shared" ref="Z102" si="2294">J86*(1+$C$24)^(Z$2-J$2)</f>
        <v>431.62624413066555</v>
      </c>
      <c r="AA102" s="3">
        <f t="shared" ref="AA102" si="2295">K86*(1+$C$24)^(AA$2-K$2)</f>
        <v>412.00894770532233</v>
      </c>
      <c r="AB102" s="3">
        <f t="shared" ref="AB102" si="2296">L86*(1+$C$24)^(AB$2-L$2)</f>
        <v>392.39165127997921</v>
      </c>
      <c r="AC102" s="3">
        <f t="shared" ref="AC102" si="2297">M86*(1+$C$24)^(AC$2-M$2)</f>
        <v>372.77435485463604</v>
      </c>
      <c r="AD102" s="3">
        <f t="shared" ref="AD102" si="2298">N86*(1+$C$24)^(AD$2-N$2)</f>
        <v>353.15705842929293</v>
      </c>
      <c r="AE102" s="3">
        <f t="shared" ref="AE102" si="2299">O86*(1+$C$24)^(AE$2-O$2)</f>
        <v>333.53991045451187</v>
      </c>
      <c r="AF102" s="3">
        <f t="shared" ref="AF102" si="2300">P86*(1+$C$24)^(AF$2-P$2)</f>
        <v>313.9226140291687</v>
      </c>
      <c r="AG102" s="3">
        <f t="shared" ref="AG102" si="2301">Q86*(1+$C$24)^(AG$2-Q$2)</f>
        <v>300.67354981533526</v>
      </c>
      <c r="AH102" s="3">
        <f t="shared" ref="AH102" si="2302">R86*(1+$C$24)^(AH$2-R$2)</f>
        <v>293.79301471413561</v>
      </c>
      <c r="AI102" s="3">
        <f t="shared" ref="AI102" si="2303">S86*(1+$C$24)^(AI$2-S$2)</f>
        <v>286.9123311623739</v>
      </c>
      <c r="AJ102" s="3">
        <f t="shared" ref="AJ102" si="2304">T86*(1+$C$24)^(AJ$2-T$2)</f>
        <v>280.03179606117425</v>
      </c>
      <c r="AK102" s="3">
        <f t="shared" ref="AK102" si="2305">U86*(1+$C$24)^(AK$2-U$2)</f>
        <v>273.15126095997459</v>
      </c>
      <c r="AL102" s="3">
        <f t="shared" ref="AL102" si="2306">V86*(1+$C$24)^(AL$2-V$2)</f>
        <v>266.27057740821289</v>
      </c>
      <c r="AM102" s="3">
        <f t="shared" ref="AM102" si="2307">W86*(1+$C$24)^(AM$2-W$2)</f>
        <v>259.39004230701323</v>
      </c>
      <c r="AN102" s="3">
        <f t="shared" ref="AN102" si="2308">X86*(1+$C$24)^(AN$2-X$2)</f>
        <v>252.50935875525153</v>
      </c>
      <c r="AO102" s="3">
        <f t="shared" ref="AO102" si="2309">Y86*(1+$C$24)^(AO$2-Y$2)</f>
        <v>245.6288236540519</v>
      </c>
      <c r="AP102" s="3">
        <f t="shared" ref="AP102" si="2310">Z86*(1+$C$24)^(AP$2-Z$2)</f>
        <v>238.74828855285224</v>
      </c>
      <c r="AQ102" s="3">
        <f t="shared" ref="AQ102" si="2311">AA86*(1+$C$24)^(AQ$2-AA$2)</f>
        <v>231.86760500109054</v>
      </c>
      <c r="AR102" s="3">
        <f t="shared" ref="AR102" si="2312">AB86*(1+$C$24)^(AR$2-AB$2)</f>
        <v>224.98706989989091</v>
      </c>
      <c r="AS102" s="3">
        <f t="shared" ref="AS102" si="2313">AC86*(1+$C$24)^(AS$2-AC$2)</f>
        <v>218.10638634812918</v>
      </c>
      <c r="AT102" s="3">
        <f t="shared" ref="AT102" si="2314">AD86*(1+$C$24)^(AT$2-AD$2)</f>
        <v>211.22585124692955</v>
      </c>
      <c r="AU102" s="3">
        <f t="shared" ref="AU102" si="2315">AE86*(1+$C$24)^(AU$2-AE$2)</f>
        <v>204.3453161457299</v>
      </c>
      <c r="AV102" s="3">
        <f t="shared" ref="AV102" si="2316">AF86*(1+$C$24)^(AV$2-AF$2)</f>
        <v>197.46463259396819</v>
      </c>
      <c r="AW102" s="3">
        <f t="shared" ref="AW102" si="2317">AG86*(1+$C$24)^(AW$2-AG$2)</f>
        <v>190.58409749276856</v>
      </c>
      <c r="AX102" s="3">
        <f t="shared" ref="AX102" si="2318">AH86*(1+$C$24)^(AX$2-AH$2)</f>
        <v>183.70341394100686</v>
      </c>
      <c r="AY102" s="3">
        <f t="shared" ref="AY102" si="2319">AI86*(1+$C$24)^(AY$2-AI$2)</f>
        <v>176.8228788398072</v>
      </c>
      <c r="AZ102" s="3">
        <f t="shared" ref="AZ102" si="2320">AJ86*(1+$C$24)^(AZ$2-AJ$2)</f>
        <v>169.9421952880455</v>
      </c>
    </row>
    <row r="103" spans="2:52" x14ac:dyDescent="0.3">
      <c r="B103">
        <f t="shared" si="1690"/>
        <v>2028</v>
      </c>
      <c r="C103" t="str">
        <f t="shared" si="1783"/>
        <v>TC</v>
      </c>
      <c r="U103" s="3">
        <f>D86*(1+$C$24)^(U$2-D$2)</f>
        <v>427.64487799259894</v>
      </c>
      <c r="V103" s="3">
        <f t="shared" ref="V103" si="2321">E86*(1+$C$24)^(V$2-E$2)</f>
        <v>559.85737573531844</v>
      </c>
      <c r="W103" s="3">
        <f t="shared" ref="W103" si="2322">F86*(1+$C$24)^(W$2-F$2)</f>
        <v>531.92533363854307</v>
      </c>
      <c r="X103" s="3">
        <f t="shared" ref="X103" si="2323">G86*(1+$C$24)^(X$2-G$2)</f>
        <v>506.60317118333859</v>
      </c>
      <c r="Y103" s="3">
        <f t="shared" ref="Y103" si="2324">H86*(1+$C$24)^(Y$2-H$2)</f>
        <v>483.56480557633483</v>
      </c>
      <c r="Z103" s="3">
        <f t="shared" ref="Z103" si="2325">I86*(1+$C$24)^(Z$2-I$2)</f>
        <v>462.52447690808265</v>
      </c>
      <c r="AA103" s="3">
        <f t="shared" ref="AA103" si="2326">J86*(1+$C$24)^(AA$2-J$2)</f>
        <v>442.4169002339321</v>
      </c>
      <c r="AB103" s="3">
        <f t="shared" ref="AB103" si="2327">K86*(1+$C$24)^(AB$2-K$2)</f>
        <v>422.30917139795531</v>
      </c>
      <c r="AC103" s="3">
        <f t="shared" ref="AC103" si="2328">L86*(1+$C$24)^(AC$2-L$2)</f>
        <v>402.20144256197864</v>
      </c>
      <c r="AD103" s="3">
        <f t="shared" ref="AD103" si="2329">M86*(1+$C$24)^(AD$2-M$2)</f>
        <v>382.09371372600191</v>
      </c>
      <c r="AE103" s="3">
        <f t="shared" ref="AE103" si="2330">N86*(1+$C$24)^(AE$2-N$2)</f>
        <v>361.98598489002518</v>
      </c>
      <c r="AF103" s="3">
        <f t="shared" ref="AF103" si="2331">O86*(1+$C$24)^(AF$2-O$2)</f>
        <v>341.87840821587463</v>
      </c>
      <c r="AG103" s="3">
        <f t="shared" ref="AG103" si="2332">P86*(1+$C$24)^(AG$2-P$2)</f>
        <v>321.7706793798979</v>
      </c>
      <c r="AH103" s="3">
        <f t="shared" ref="AH103" si="2333">Q86*(1+$C$24)^(AH$2-Q$2)</f>
        <v>308.19038856071859</v>
      </c>
      <c r="AI103" s="3">
        <f t="shared" ref="AI103" si="2334">R86*(1+$C$24)^(AI$2-R$2)</f>
        <v>301.13784008198894</v>
      </c>
      <c r="AJ103" s="3">
        <f t="shared" ref="AJ103" si="2335">S86*(1+$C$24)^(AJ$2-S$2)</f>
        <v>294.08513944143317</v>
      </c>
      <c r="AK103" s="3">
        <f t="shared" ref="AK103" si="2336">T86*(1+$C$24)^(AK$2-T$2)</f>
        <v>287.03259096270358</v>
      </c>
      <c r="AL103" s="3">
        <f t="shared" ref="AL103" si="2337">U86*(1+$C$24)^(AL$2-U$2)</f>
        <v>279.98004248397393</v>
      </c>
      <c r="AM103" s="3">
        <f t="shared" ref="AM103" si="2338">V86*(1+$C$24)^(AM$2-V$2)</f>
        <v>272.92734184341816</v>
      </c>
      <c r="AN103" s="3">
        <f t="shared" ref="AN103" si="2339">W86*(1+$C$24)^(AN$2-W$2)</f>
        <v>265.87479336468851</v>
      </c>
      <c r="AO103" s="3">
        <f t="shared" ref="AO103" si="2340">X86*(1+$C$24)^(AO$2-X$2)</f>
        <v>258.8220927241328</v>
      </c>
      <c r="AP103" s="3">
        <f t="shared" ref="AP103" si="2341">Y86*(1+$C$24)^(AP$2-Y$2)</f>
        <v>251.76954424540318</v>
      </c>
      <c r="AQ103" s="3">
        <f t="shared" ref="AQ103" si="2342">Z86*(1+$C$24)^(AQ$2-Z$2)</f>
        <v>244.71699576667351</v>
      </c>
      <c r="AR103" s="3">
        <f t="shared" ref="AR103" si="2343">AA86*(1+$C$24)^(AR$2-AA$2)</f>
        <v>237.66429512611776</v>
      </c>
      <c r="AS103" s="3">
        <f t="shared" ref="AS103" si="2344">AB86*(1+$C$24)^(AS$2-AB$2)</f>
        <v>230.61174664738817</v>
      </c>
      <c r="AT103" s="3">
        <f t="shared" ref="AT103" si="2345">AC86*(1+$C$24)^(AT$2-AC$2)</f>
        <v>223.55904600683238</v>
      </c>
      <c r="AU103" s="3">
        <f t="shared" ref="AU103" si="2346">AD86*(1+$C$24)^(AU$2-AD$2)</f>
        <v>216.50649752810276</v>
      </c>
      <c r="AV103" s="3">
        <f t="shared" ref="AV103" si="2347">AE86*(1+$C$24)^(AV$2-AE$2)</f>
        <v>209.45394904937311</v>
      </c>
      <c r="AW103" s="3">
        <f t="shared" ref="AW103" si="2348">AF86*(1+$C$24)^(AW$2-AF$2)</f>
        <v>202.40124840881737</v>
      </c>
      <c r="AX103" s="3">
        <f t="shared" ref="AX103" si="2349">AG86*(1+$C$24)^(AX$2-AG$2)</f>
        <v>195.34869993008775</v>
      </c>
      <c r="AY103" s="3">
        <f t="shared" ref="AY103" si="2350">AH86*(1+$C$24)^(AY$2-AH$2)</f>
        <v>188.29599928953201</v>
      </c>
      <c r="AZ103" s="3">
        <f t="shared" ref="AZ103" si="2351">AI86*(1+$C$24)^(AZ$2-AI$2)</f>
        <v>181.24345081080236</v>
      </c>
    </row>
    <row r="104" spans="2:52" x14ac:dyDescent="0.3">
      <c r="B104">
        <f t="shared" si="1690"/>
        <v>2029</v>
      </c>
      <c r="C104" t="str">
        <f t="shared" si="1783"/>
        <v>TC</v>
      </c>
      <c r="V104" s="3">
        <f>D86*(1+$C$24)^(V$2-D$2)</f>
        <v>438.33599994241393</v>
      </c>
      <c r="W104" s="3">
        <f t="shared" ref="W104" si="2352">E86*(1+$C$24)^(W$2-E$2)</f>
        <v>573.85381012870141</v>
      </c>
      <c r="X104" s="3">
        <f t="shared" ref="X104" si="2353">F86*(1+$C$24)^(X$2-F$2)</f>
        <v>545.22346697950672</v>
      </c>
      <c r="Y104" s="3">
        <f t="shared" ref="Y104" si="2354">G86*(1+$C$24)^(Y$2-G$2)</f>
        <v>519.26825046292208</v>
      </c>
      <c r="Z104" s="3">
        <f t="shared" ref="Z104" si="2355">H86*(1+$C$24)^(Z$2-H$2)</f>
        <v>495.65392571574324</v>
      </c>
      <c r="AA104" s="3">
        <f t="shared" ref="AA104" si="2356">I86*(1+$C$24)^(AA$2-I$2)</f>
        <v>474.08758883078474</v>
      </c>
      <c r="AB104" s="3">
        <f t="shared" ref="AB104" si="2357">J86*(1+$C$24)^(AB$2-J$2)</f>
        <v>453.47732273978045</v>
      </c>
      <c r="AC104" s="3">
        <f t="shared" ref="AC104" si="2358">K86*(1+$C$24)^(AC$2-K$2)</f>
        <v>432.8669006829042</v>
      </c>
      <c r="AD104" s="3">
        <f t="shared" ref="AD104" si="2359">L86*(1+$C$24)^(AD$2-L$2)</f>
        <v>412.25647862602813</v>
      </c>
      <c r="AE104" s="3">
        <f t="shared" ref="AE104" si="2360">M86*(1+$C$24)^(AE$2-M$2)</f>
        <v>391.64605656915199</v>
      </c>
      <c r="AF104" s="3">
        <f t="shared" ref="AF104" si="2361">N86*(1+$C$24)^(AF$2-N$2)</f>
        <v>371.03563451227586</v>
      </c>
      <c r="AG104" s="3">
        <f t="shared" ref="AG104" si="2362">O86*(1+$C$24)^(AG$2-O$2)</f>
        <v>350.42536842127151</v>
      </c>
      <c r="AH104" s="3">
        <f t="shared" ref="AH104" si="2363">P86*(1+$C$24)^(AH$2-P$2)</f>
        <v>329.81494636439538</v>
      </c>
      <c r="AI104" s="3">
        <f t="shared" ref="AI104" si="2364">Q86*(1+$C$24)^(AI$2-Q$2)</f>
        <v>315.89514827473658</v>
      </c>
      <c r="AJ104" s="3">
        <f t="shared" ref="AJ104" si="2365">R86*(1+$C$24)^(AJ$2-R$2)</f>
        <v>308.66628608403869</v>
      </c>
      <c r="AK104" s="3">
        <f t="shared" ref="AK104" si="2366">S86*(1+$C$24)^(AK$2-S$2)</f>
        <v>301.43726792746907</v>
      </c>
      <c r="AL104" s="3">
        <f t="shared" ref="AL104" si="2367">T86*(1+$C$24)^(AL$2-T$2)</f>
        <v>294.20840573677117</v>
      </c>
      <c r="AM104" s="3">
        <f t="shared" ref="AM104" si="2368">U86*(1+$C$24)^(AM$2-U$2)</f>
        <v>286.97954354607327</v>
      </c>
      <c r="AN104" s="3">
        <f t="shared" ref="AN104" si="2369">V86*(1+$C$24)^(AN$2-V$2)</f>
        <v>279.75052538950365</v>
      </c>
      <c r="AO104" s="3">
        <f t="shared" ref="AO104" si="2370">W86*(1+$C$24)^(AO$2-W$2)</f>
        <v>272.52166319880575</v>
      </c>
      <c r="AP104" s="3">
        <f t="shared" ref="AP104" si="2371">X86*(1+$C$24)^(AP$2-X$2)</f>
        <v>265.29264504223613</v>
      </c>
      <c r="AQ104" s="3">
        <f t="shared" ref="AQ104" si="2372">Y86*(1+$C$24)^(AQ$2-Y$2)</f>
        <v>258.06378285153829</v>
      </c>
      <c r="AR104" s="3">
        <f t="shared" ref="AR104" si="2373">Z86*(1+$C$24)^(AR$2-Z$2)</f>
        <v>250.83492066084037</v>
      </c>
      <c r="AS104" s="3">
        <f t="shared" ref="AS104" si="2374">AA86*(1+$C$24)^(AS$2-AA$2)</f>
        <v>243.60590250427074</v>
      </c>
      <c r="AT104" s="3">
        <f t="shared" ref="AT104" si="2375">AB86*(1+$C$24)^(AT$2-AB$2)</f>
        <v>236.37704031357288</v>
      </c>
      <c r="AU104" s="3">
        <f t="shared" ref="AU104" si="2376">AC86*(1+$C$24)^(AU$2-AC$2)</f>
        <v>229.1480221570032</v>
      </c>
      <c r="AV104" s="3">
        <f t="shared" ref="AV104" si="2377">AD86*(1+$C$24)^(AV$2-AD$2)</f>
        <v>221.91915996630533</v>
      </c>
      <c r="AW104" s="3">
        <f t="shared" ref="AW104" si="2378">AE86*(1+$C$24)^(AW$2-AE$2)</f>
        <v>214.69029777560743</v>
      </c>
      <c r="AX104" s="3">
        <f t="shared" ref="AX104" si="2379">AF86*(1+$C$24)^(AX$2-AF$2)</f>
        <v>207.46127961903781</v>
      </c>
      <c r="AY104" s="3">
        <f t="shared" ref="AY104" si="2380">AG86*(1+$C$24)^(AY$2-AG$2)</f>
        <v>200.23241742833994</v>
      </c>
      <c r="AZ104" s="3">
        <f t="shared" ref="AZ104" si="2381">AH86*(1+$C$24)^(AZ$2-AH$2)</f>
        <v>193.00339927177029</v>
      </c>
    </row>
    <row r="105" spans="2:52" x14ac:dyDescent="0.3">
      <c r="B105">
        <f t="shared" si="1690"/>
        <v>2030</v>
      </c>
      <c r="C105" t="str">
        <f t="shared" si="1783"/>
        <v>TC</v>
      </c>
      <c r="W105" s="3">
        <f>D86*(1+$C$24)^(W$2-D$2)</f>
        <v>449.2943999409743</v>
      </c>
      <c r="X105" s="3">
        <f t="shared" ref="X105" si="2382">E86*(1+$C$24)^(X$2-E$2)</f>
        <v>588.20015538191888</v>
      </c>
      <c r="Y105" s="3">
        <f t="shared" ref="Y105" si="2383">F86*(1+$C$24)^(Y$2-F$2)</f>
        <v>558.85405365399436</v>
      </c>
      <c r="Z105" s="3">
        <f t="shared" ref="Z105" si="2384">G86*(1+$C$24)^(Z$2-G$2)</f>
        <v>532.24995672449518</v>
      </c>
      <c r="AA105" s="3">
        <f t="shared" ref="AA105" si="2385">H86*(1+$C$24)^(AA$2-H$2)</f>
        <v>508.04527385863685</v>
      </c>
      <c r="AB105" s="3">
        <f t="shared" ref="AB105" si="2386">I86*(1+$C$24)^(AB$2-I$2)</f>
        <v>485.93977855155435</v>
      </c>
      <c r="AC105" s="3">
        <f t="shared" ref="AC105" si="2387">J86*(1+$C$24)^(AC$2-J$2)</f>
        <v>464.81425580827494</v>
      </c>
      <c r="AD105" s="3">
        <f t="shared" ref="AD105" si="2388">K86*(1+$C$24)^(AD$2-K$2)</f>
        <v>443.68857319997682</v>
      </c>
      <c r="AE105" s="3">
        <f t="shared" ref="AE105" si="2389">L86*(1+$C$24)^(AE$2-L$2)</f>
        <v>422.56289059167881</v>
      </c>
      <c r="AF105" s="3">
        <f t="shared" ref="AF105" si="2390">M86*(1+$C$24)^(AF$2-M$2)</f>
        <v>401.4372079833808</v>
      </c>
      <c r="AG105" s="3">
        <f t="shared" ref="AG105" si="2391">N86*(1+$C$24)^(AG$2-N$2)</f>
        <v>380.31152537508274</v>
      </c>
      <c r="AH105" s="3">
        <f t="shared" ref="AH105" si="2392">O86*(1+$C$24)^(AH$2-O$2)</f>
        <v>359.18600263180326</v>
      </c>
      <c r="AI105" s="3">
        <f t="shared" ref="AI105" si="2393">P86*(1+$C$24)^(AI$2-P$2)</f>
        <v>338.06032002350526</v>
      </c>
      <c r="AJ105" s="3">
        <f t="shared" ref="AJ105" si="2394">Q86*(1+$C$24)^(AJ$2-Q$2)</f>
        <v>323.79252698160496</v>
      </c>
      <c r="AK105" s="3">
        <f t="shared" ref="AK105" si="2395">R86*(1+$C$24)^(AK$2-R$2)</f>
        <v>316.38294323613962</v>
      </c>
      <c r="AL105" s="3">
        <f t="shared" ref="AL105" si="2396">S86*(1+$C$24)^(AL$2-S$2)</f>
        <v>308.97319962565575</v>
      </c>
      <c r="AM105" s="3">
        <f t="shared" ref="AM105" si="2397">T86*(1+$C$24)^(AM$2-T$2)</f>
        <v>301.56361588019047</v>
      </c>
      <c r="AN105" s="3">
        <f t="shared" ref="AN105" si="2398">U86*(1+$C$24)^(AN$2-U$2)</f>
        <v>294.15403213472513</v>
      </c>
      <c r="AO105" s="3">
        <f t="shared" ref="AO105" si="2399">V86*(1+$C$24)^(AO$2-V$2)</f>
        <v>286.74428852424126</v>
      </c>
      <c r="AP105" s="3">
        <f t="shared" ref="AP105" si="2400">W86*(1+$C$24)^(AP$2-W$2)</f>
        <v>279.33470477877592</v>
      </c>
      <c r="AQ105" s="3">
        <f t="shared" ref="AQ105" si="2401">X86*(1+$C$24)^(AQ$2-X$2)</f>
        <v>271.92496116829204</v>
      </c>
      <c r="AR105" s="3">
        <f t="shared" ref="AR105" si="2402">Y86*(1+$C$24)^(AR$2-Y$2)</f>
        <v>264.5153774228267</v>
      </c>
      <c r="AS105" s="3">
        <f t="shared" ref="AS105" si="2403">Z86*(1+$C$24)^(AS$2-Z$2)</f>
        <v>257.10579367736136</v>
      </c>
      <c r="AT105" s="3">
        <f t="shared" ref="AT105" si="2404">AA86*(1+$C$24)^(AT$2-AA$2)</f>
        <v>249.69605006687749</v>
      </c>
      <c r="AU105" s="3">
        <f t="shared" ref="AU105" si="2405">AB86*(1+$C$24)^(AU$2-AB$2)</f>
        <v>242.28646632141221</v>
      </c>
      <c r="AV105" s="3">
        <f t="shared" ref="AV105" si="2406">AC86*(1+$C$24)^(AV$2-AC$2)</f>
        <v>234.87672271092828</v>
      </c>
      <c r="AW105" s="3">
        <f t="shared" ref="AW105" si="2407">AD86*(1+$C$24)^(AW$2-AD$2)</f>
        <v>227.46713896546299</v>
      </c>
      <c r="AX105" s="3">
        <f t="shared" ref="AX105" si="2408">AE86*(1+$C$24)^(AX$2-AE$2)</f>
        <v>220.05755521999762</v>
      </c>
      <c r="AY105" s="3">
        <f t="shared" ref="AY105" si="2409">AF86*(1+$C$24)^(AY$2-AF$2)</f>
        <v>212.64781160951375</v>
      </c>
      <c r="AZ105" s="3">
        <f t="shared" ref="AZ105" si="2410">AG86*(1+$C$24)^(AZ$2-AG$2)</f>
        <v>205.23822786404847</v>
      </c>
    </row>
    <row r="106" spans="2:52" x14ac:dyDescent="0.3">
      <c r="B106">
        <f t="shared" si="1690"/>
        <v>2031</v>
      </c>
      <c r="C106" t="str">
        <f t="shared" si="1783"/>
        <v>TC</v>
      </c>
      <c r="X106" s="3">
        <f>D86*(1+$C$24)^(X$2-D$2)</f>
        <v>460.52675993949856</v>
      </c>
      <c r="Y106" s="3">
        <f t="shared" ref="Y106" si="2411">E86*(1+$C$24)^(Y$2-E$2)</f>
        <v>602.90515926646685</v>
      </c>
      <c r="Z106" s="3">
        <f t="shared" ref="Z106" si="2412">F86*(1+$C$24)^(Z$2-F$2)</f>
        <v>572.82540499534412</v>
      </c>
      <c r="AA106" s="3">
        <f t="shared" ref="AA106" si="2413">G86*(1+$C$24)^(AA$2-G$2)</f>
        <v>545.55620564260744</v>
      </c>
      <c r="AB106" s="3">
        <f t="shared" ref="AB106" si="2414">H86*(1+$C$24)^(AB$2-H$2)</f>
        <v>520.74640570510269</v>
      </c>
      <c r="AC106" s="3">
        <f t="shared" ref="AC106" si="2415">I86*(1+$C$24)^(AC$2-I$2)</f>
        <v>498.08827301534319</v>
      </c>
      <c r="AD106" s="3">
        <f t="shared" ref="AD106" si="2416">J86*(1+$C$24)^(AD$2-J$2)</f>
        <v>476.43461220348178</v>
      </c>
      <c r="AE106" s="3">
        <f t="shared" ref="AE106" si="2417">K86*(1+$C$24)^(AE$2-K$2)</f>
        <v>454.78078752997618</v>
      </c>
      <c r="AF106" s="3">
        <f t="shared" ref="AF106" si="2418">L86*(1+$C$24)^(AF$2-L$2)</f>
        <v>433.1269628564707</v>
      </c>
      <c r="AG106" s="3">
        <f t="shared" ref="AG106" si="2419">M86*(1+$C$24)^(AG$2-M$2)</f>
        <v>411.47313818296522</v>
      </c>
      <c r="AH106" s="3">
        <f t="shared" ref="AH106" si="2420">N86*(1+$C$24)^(AH$2-N$2)</f>
        <v>389.81931350945973</v>
      </c>
      <c r="AI106" s="3">
        <f t="shared" ref="AI106" si="2421">O86*(1+$C$24)^(AI$2-O$2)</f>
        <v>368.16565269759832</v>
      </c>
      <c r="AJ106" s="3">
        <f t="shared" ref="AJ106" si="2422">P86*(1+$C$24)^(AJ$2-P$2)</f>
        <v>346.51182802409284</v>
      </c>
      <c r="AK106" s="3">
        <f t="shared" ref="AK106" si="2423">Q86*(1+$C$24)^(AK$2-Q$2)</f>
        <v>331.88734015614506</v>
      </c>
      <c r="AL106" s="3">
        <f t="shared" ref="AL106" si="2424">R86*(1+$C$24)^(AL$2-R$2)</f>
        <v>324.29251681704307</v>
      </c>
      <c r="AM106" s="3">
        <f t="shared" ref="AM106" si="2425">S86*(1+$C$24)^(AM$2-S$2)</f>
        <v>316.69752961629712</v>
      </c>
      <c r="AN106" s="3">
        <f t="shared" ref="AN106" si="2426">T86*(1+$C$24)^(AN$2-T$2)</f>
        <v>309.10270627719518</v>
      </c>
      <c r="AO106" s="3">
        <f t="shared" ref="AO106" si="2427">U86*(1+$C$24)^(AO$2-U$2)</f>
        <v>301.50788293809319</v>
      </c>
      <c r="AP106" s="3">
        <f t="shared" ref="AP106" si="2428">V86*(1+$C$24)^(AP$2-V$2)</f>
        <v>293.91289573734724</v>
      </c>
      <c r="AQ106" s="3">
        <f t="shared" ref="AQ106" si="2429">W86*(1+$C$24)^(AQ$2-W$2)</f>
        <v>286.31807239824525</v>
      </c>
      <c r="AR106" s="3">
        <f t="shared" ref="AR106" si="2430">X86*(1+$C$24)^(AR$2-X$2)</f>
        <v>278.7230851974993</v>
      </c>
      <c r="AS106" s="3">
        <f t="shared" ref="AS106" si="2431">Y86*(1+$C$24)^(AS$2-Y$2)</f>
        <v>271.12826185839737</v>
      </c>
      <c r="AT106" s="3">
        <f t="shared" ref="AT106" si="2432">Z86*(1+$C$24)^(AT$2-Z$2)</f>
        <v>263.53343851929537</v>
      </c>
      <c r="AU106" s="3">
        <f t="shared" ref="AU106" si="2433">AA86*(1+$C$24)^(AU$2-AA$2)</f>
        <v>255.9384513185494</v>
      </c>
      <c r="AV106" s="3">
        <f t="shared" ref="AV106" si="2434">AB86*(1+$C$24)^(AV$2-AB$2)</f>
        <v>248.34362797944746</v>
      </c>
      <c r="AW106" s="3">
        <f t="shared" ref="AW106" si="2435">AC86*(1+$C$24)^(AW$2-AC$2)</f>
        <v>240.74864077870146</v>
      </c>
      <c r="AX106" s="3">
        <f t="shared" ref="AX106" si="2436">AD86*(1+$C$24)^(AX$2-AD$2)</f>
        <v>233.15381743959952</v>
      </c>
      <c r="AY106" s="3">
        <f t="shared" ref="AY106" si="2437">AE86*(1+$C$24)^(AY$2-AE$2)</f>
        <v>225.55899410049753</v>
      </c>
      <c r="AZ106" s="3">
        <f t="shared" ref="AZ106" si="2438">AF86*(1+$C$24)^(AZ$2-AF$2)</f>
        <v>217.96400689975158</v>
      </c>
    </row>
    <row r="107" spans="2:52" x14ac:dyDescent="0.3">
      <c r="B107">
        <f t="shared" si="1690"/>
        <v>2032</v>
      </c>
      <c r="C107" t="str">
        <f t="shared" si="1783"/>
        <v>TC</v>
      </c>
      <c r="Y107" s="3">
        <f>D86*(1+$C$24)^(Y$2-D$2)</f>
        <v>472.03992893798596</v>
      </c>
      <c r="Z107" s="3">
        <f t="shared" ref="Z107" si="2439">E86*(1+$C$24)^(Z$2-E$2)</f>
        <v>617.97778824812838</v>
      </c>
      <c r="AA107" s="3">
        <f t="shared" ref="AA107" si="2440">F86*(1+$C$24)^(AA$2-F$2)</f>
        <v>587.14604012022767</v>
      </c>
      <c r="AB107" s="3">
        <f t="shared" ref="AB107" si="2441">G86*(1+$C$24)^(AB$2-G$2)</f>
        <v>559.19511078367259</v>
      </c>
      <c r="AC107" s="3">
        <f t="shared" ref="AC107" si="2442">H86*(1+$C$24)^(AC$2-H$2)</f>
        <v>533.76506584773017</v>
      </c>
      <c r="AD107" s="3">
        <f t="shared" ref="AD107" si="2443">I86*(1+$C$24)^(AD$2-I$2)</f>
        <v>510.54047984072668</v>
      </c>
      <c r="AE107" s="3">
        <f t="shared" ref="AE107" si="2444">J86*(1+$C$24)^(AE$2-J$2)</f>
        <v>488.34547750856876</v>
      </c>
      <c r="AF107" s="3">
        <f t="shared" ref="AF107" si="2445">K86*(1+$C$24)^(AF$2-K$2)</f>
        <v>466.15030721822552</v>
      </c>
      <c r="AG107" s="3">
        <f t="shared" ref="AG107" si="2446">L86*(1+$C$24)^(AG$2-L$2)</f>
        <v>443.95513692788245</v>
      </c>
      <c r="AH107" s="3">
        <f t="shared" ref="AH107" si="2447">M86*(1+$C$24)^(AH$2-M$2)</f>
        <v>421.75996663753932</v>
      </c>
      <c r="AI107" s="3">
        <f t="shared" ref="AI107" si="2448">N86*(1+$C$24)^(AI$2-N$2)</f>
        <v>399.56479634719619</v>
      </c>
      <c r="AJ107" s="3">
        <f t="shared" ref="AJ107" si="2449">O86*(1+$C$24)^(AJ$2-O$2)</f>
        <v>377.36979401503822</v>
      </c>
      <c r="AK107" s="3">
        <f t="shared" ref="AK107" si="2450">P86*(1+$C$24)^(AK$2-P$2)</f>
        <v>355.1746237246951</v>
      </c>
      <c r="AL107" s="3">
        <f t="shared" ref="AL107" si="2451">Q86*(1+$C$24)^(AL$2-Q$2)</f>
        <v>340.18452366004868</v>
      </c>
      <c r="AM107" s="3">
        <f t="shared" ref="AM107" si="2452">R86*(1+$C$24)^(AM$2-R$2)</f>
        <v>332.39982973746913</v>
      </c>
      <c r="AN107" s="3">
        <f t="shared" ref="AN107" si="2453">S86*(1+$C$24)^(AN$2-S$2)</f>
        <v>324.61496785670454</v>
      </c>
      <c r="AO107" s="3">
        <f t="shared" ref="AO107" si="2454">T86*(1+$C$24)^(AO$2-T$2)</f>
        <v>316.83027393412505</v>
      </c>
      <c r="AP107" s="3">
        <f t="shared" ref="AP107" si="2455">U86*(1+$C$24)^(AP$2-U$2)</f>
        <v>309.0455800115455</v>
      </c>
      <c r="AQ107" s="3">
        <f t="shared" ref="AQ107" si="2456">V86*(1+$C$24)^(AQ$2-V$2)</f>
        <v>301.2607181307809</v>
      </c>
      <c r="AR107" s="3">
        <f t="shared" ref="AR107" si="2457">W86*(1+$C$24)^(AR$2-W$2)</f>
        <v>293.47602420820135</v>
      </c>
      <c r="AS107" s="3">
        <f t="shared" ref="AS107" si="2458">X86*(1+$C$24)^(AS$2-X$2)</f>
        <v>285.69116232743676</v>
      </c>
      <c r="AT107" s="3">
        <f t="shared" ref="AT107" si="2459">Y86*(1+$C$24)^(AT$2-Y$2)</f>
        <v>277.90646840485726</v>
      </c>
      <c r="AU107" s="3">
        <f t="shared" ref="AU107" si="2460">Z86*(1+$C$24)^(AU$2-Z$2)</f>
        <v>270.12177448227771</v>
      </c>
      <c r="AV107" s="3">
        <f t="shared" ref="AV107" si="2461">AA86*(1+$C$24)^(AV$2-AA$2)</f>
        <v>262.33691260151312</v>
      </c>
      <c r="AW107" s="3">
        <f t="shared" ref="AW107" si="2462">AB86*(1+$C$24)^(AW$2-AB$2)</f>
        <v>254.55221867893363</v>
      </c>
      <c r="AX107" s="3">
        <f t="shared" ref="AX107" si="2463">AC86*(1+$C$24)^(AX$2-AC$2)</f>
        <v>246.76735679816898</v>
      </c>
      <c r="AY107" s="3">
        <f t="shared" ref="AY107" si="2464">AD86*(1+$C$24)^(AY$2-AD$2)</f>
        <v>238.98266287558948</v>
      </c>
      <c r="AZ107" s="3">
        <f t="shared" ref="AZ107" si="2465">AE86*(1+$C$24)^(AZ$2-AE$2)</f>
        <v>231.19796895300996</v>
      </c>
    </row>
    <row r="108" spans="2:52" x14ac:dyDescent="0.3">
      <c r="B108">
        <f t="shared" si="1690"/>
        <v>2033</v>
      </c>
      <c r="C108" t="str">
        <f t="shared" si="1783"/>
        <v>TC</v>
      </c>
      <c r="Z108" s="3">
        <f>D86*(1+$C$24)^(Z$2-D$2)</f>
        <v>483.84092716143562</v>
      </c>
      <c r="AA108" s="3">
        <f>E86*(1+$C$24)^(AA$2-E$2)</f>
        <v>633.42723295433166</v>
      </c>
      <c r="AB108" s="3">
        <f t="shared" ref="AB108" si="2466">F86*(1+$C$24)^(AB$2-F$2)</f>
        <v>601.82469112323338</v>
      </c>
      <c r="AC108" s="3">
        <f t="shared" ref="AC108" si="2467">G86*(1+$C$24)^(AC$2-G$2)</f>
        <v>573.17498855326437</v>
      </c>
      <c r="AD108" s="3">
        <f t="shared" ref="AD108" si="2468">H86*(1+$C$24)^(AD$2-H$2)</f>
        <v>547.10919249392339</v>
      </c>
      <c r="AE108" s="3">
        <f t="shared" ref="AE108" si="2469">I86*(1+$C$24)^(AE$2-I$2)</f>
        <v>523.30399183674479</v>
      </c>
      <c r="AF108" s="3">
        <f t="shared" ref="AF108" si="2470">J86*(1+$C$24)^(AF$2-J$2)</f>
        <v>500.55411444628294</v>
      </c>
      <c r="AG108" s="3">
        <f t="shared" ref="AG108" si="2471">K86*(1+$C$24)^(AG$2-K$2)</f>
        <v>477.80406489868119</v>
      </c>
      <c r="AH108" s="3">
        <f t="shared" ref="AH108" si="2472">L86*(1+$C$24)^(AH$2-L$2)</f>
        <v>455.0540153510795</v>
      </c>
      <c r="AI108" s="3">
        <f t="shared" ref="AI108" si="2473">M86*(1+$C$24)^(AI$2-M$2)</f>
        <v>432.30396580347781</v>
      </c>
      <c r="AJ108" s="3">
        <f t="shared" ref="AJ108" si="2474">N86*(1+$C$24)^(AJ$2-N$2)</f>
        <v>409.55391625587612</v>
      </c>
      <c r="AK108" s="3">
        <f t="shared" ref="AK108" si="2475">O86*(1+$C$24)^(AK$2-O$2)</f>
        <v>386.80403886541416</v>
      </c>
      <c r="AL108" s="3">
        <f t="shared" ref="AL108" si="2476">P86*(1+$C$24)^(AL$2-P$2)</f>
        <v>364.05398931781247</v>
      </c>
      <c r="AM108" s="3">
        <f t="shared" ref="AM108" si="2477">Q86*(1+$C$24)^(AM$2-Q$2)</f>
        <v>348.68913675154988</v>
      </c>
      <c r="AN108" s="3">
        <f t="shared" ref="AN108" si="2478">R86*(1+$C$24)^(AN$2-R$2)</f>
        <v>340.70982548090586</v>
      </c>
      <c r="AO108" s="3">
        <f t="shared" ref="AO108" si="2479">S86*(1+$C$24)^(AO$2-S$2)</f>
        <v>332.73034205312211</v>
      </c>
      <c r="AP108" s="3">
        <f t="shared" ref="AP108" si="2480">T86*(1+$C$24)^(AP$2-T$2)</f>
        <v>324.75103078247815</v>
      </c>
      <c r="AQ108" s="3">
        <f t="shared" ref="AQ108" si="2481">U86*(1+$C$24)^(AQ$2-U$2)</f>
        <v>316.77171951183414</v>
      </c>
      <c r="AR108" s="3">
        <f t="shared" ref="AR108" si="2482">V86*(1+$C$24)^(AR$2-V$2)</f>
        <v>308.79223608405039</v>
      </c>
      <c r="AS108" s="3">
        <f t="shared" ref="AS108" si="2483">W86*(1+$C$24)^(AS$2-W$2)</f>
        <v>300.81292481340637</v>
      </c>
      <c r="AT108" s="3">
        <f t="shared" ref="AT108" si="2484">X86*(1+$C$24)^(AT$2-X$2)</f>
        <v>292.83344138562262</v>
      </c>
      <c r="AU108" s="3">
        <f t="shared" ref="AU108" si="2485">Y86*(1+$C$24)^(AU$2-Y$2)</f>
        <v>284.85413011497866</v>
      </c>
      <c r="AV108" s="3">
        <f t="shared" ref="AV108" si="2486">Z86*(1+$C$24)^(AV$2-Z$2)</f>
        <v>276.87481884433464</v>
      </c>
      <c r="AW108" s="3">
        <f t="shared" ref="AW108" si="2487">AA86*(1+$C$24)^(AW$2-AA$2)</f>
        <v>268.89533541655095</v>
      </c>
      <c r="AX108" s="3">
        <f t="shared" ref="AX108" si="2488">AB86*(1+$C$24)^(AX$2-AB$2)</f>
        <v>260.91602414590699</v>
      </c>
      <c r="AY108" s="3">
        <f t="shared" ref="AY108" si="2489">AC86*(1+$C$24)^(AY$2-AC$2)</f>
        <v>252.93654071812318</v>
      </c>
      <c r="AZ108" s="3">
        <f t="shared" ref="AZ108" si="2490">AD86*(1+$C$24)^(AZ$2-AD$2)</f>
        <v>244.95722944747922</v>
      </c>
    </row>
    <row r="109" spans="2:52" x14ac:dyDescent="0.3">
      <c r="B109">
        <f t="shared" si="1690"/>
        <v>2034</v>
      </c>
      <c r="C109" t="str">
        <f t="shared" si="1783"/>
        <v>TC</v>
      </c>
      <c r="AA109" s="3">
        <f>D86*(1+$C$24)^(AA$2-D$2)</f>
        <v>495.93695034047153</v>
      </c>
      <c r="AB109" s="3">
        <f t="shared" ref="AB109" si="2491">E86*(1+$C$24)^(AB$2-E$2)</f>
        <v>649.26291377818995</v>
      </c>
      <c r="AC109" s="3">
        <f t="shared" ref="AC109" si="2492">F86*(1+$C$24)^(AC$2-F$2)</f>
        <v>616.87030840131422</v>
      </c>
      <c r="AD109" s="3">
        <f t="shared" ref="AD109" si="2493">G86*(1+$C$24)^(AD$2-G$2)</f>
        <v>587.50436326709598</v>
      </c>
      <c r="AE109" s="3">
        <f t="shared" ref="AE109" si="2494">H86*(1+$C$24)^(AE$2-H$2)</f>
        <v>560.78692230627155</v>
      </c>
      <c r="AF109" s="3">
        <f t="shared" ref="AF109" si="2495">I86*(1+$C$24)^(AF$2-I$2)</f>
        <v>536.38659163266345</v>
      </c>
      <c r="AG109" s="3">
        <f t="shared" ref="AG109" si="2496">J86*(1+$C$24)^(AG$2-J$2)</f>
        <v>513.06796730744009</v>
      </c>
      <c r="AH109" s="3">
        <f t="shared" ref="AH109" si="2497">K86*(1+$C$24)^(AH$2-K$2)</f>
        <v>489.7491665211482</v>
      </c>
      <c r="AI109" s="3">
        <f t="shared" ref="AI109" si="2498">L86*(1+$C$24)^(AI$2-L$2)</f>
        <v>466.43036573485648</v>
      </c>
      <c r="AJ109" s="3">
        <f t="shared" ref="AJ109" si="2499">M86*(1+$C$24)^(AJ$2-M$2)</f>
        <v>443.11156494856476</v>
      </c>
      <c r="AK109" s="3">
        <f t="shared" ref="AK109" si="2500">N86*(1+$C$24)^(AK$2-N$2)</f>
        <v>419.79276416227304</v>
      </c>
      <c r="AL109" s="3">
        <f t="shared" ref="AL109" si="2501">O86*(1+$C$24)^(AL$2-O$2)</f>
        <v>396.47413983704956</v>
      </c>
      <c r="AM109" s="3">
        <f t="shared" ref="AM109" si="2502">P86*(1+$C$24)^(AM$2-P$2)</f>
        <v>373.15533905075779</v>
      </c>
      <c r="AN109" s="3">
        <f t="shared" ref="AN109" si="2503">Q86*(1+$C$24)^(AN$2-Q$2)</f>
        <v>357.40636517033863</v>
      </c>
      <c r="AO109" s="3">
        <f t="shared" ref="AO109" si="2504">R86*(1+$C$24)^(AO$2-R$2)</f>
        <v>349.22757111792851</v>
      </c>
      <c r="AP109" s="3">
        <f t="shared" ref="AP109" si="2505">S86*(1+$C$24)^(AP$2-S$2)</f>
        <v>341.0486006044502</v>
      </c>
      <c r="AQ109" s="3">
        <f t="shared" ref="AQ109" si="2506">T86*(1+$C$24)^(AQ$2-T$2)</f>
        <v>332.86980655204013</v>
      </c>
      <c r="AR109" s="3">
        <f t="shared" ref="AR109" si="2507">U86*(1+$C$24)^(AR$2-U$2)</f>
        <v>324.69101249963001</v>
      </c>
      <c r="AS109" s="3">
        <f t="shared" ref="AS109" si="2508">V86*(1+$C$24)^(AS$2-V$2)</f>
        <v>316.51204198615164</v>
      </c>
      <c r="AT109" s="3">
        <f t="shared" ref="AT109" si="2509">W86*(1+$C$24)^(AT$2-W$2)</f>
        <v>308.33324793374157</v>
      </c>
      <c r="AU109" s="3">
        <f t="shared" ref="AU109" si="2510">X86*(1+$C$24)^(AU$2-X$2)</f>
        <v>300.15427742026321</v>
      </c>
      <c r="AV109" s="3">
        <f t="shared" ref="AV109" si="2511">Y86*(1+$C$24)^(AV$2-Y$2)</f>
        <v>291.97548336785314</v>
      </c>
      <c r="AW109" s="3">
        <f t="shared" ref="AW109" si="2512">Z86*(1+$C$24)^(AW$2-Z$2)</f>
        <v>283.79668931544302</v>
      </c>
      <c r="AX109" s="3">
        <f t="shared" ref="AX109" si="2513">AA86*(1+$C$24)^(AX$2-AA$2)</f>
        <v>275.61771880196471</v>
      </c>
      <c r="AY109" s="3">
        <f t="shared" ref="AY109" si="2514">AB86*(1+$C$24)^(AY$2-AB$2)</f>
        <v>267.43892474955464</v>
      </c>
      <c r="AZ109" s="3">
        <f t="shared" ref="AZ109" si="2515">AC86*(1+$C$24)^(AZ$2-AC$2)</f>
        <v>259.25995423607628</v>
      </c>
    </row>
    <row r="110" spans="2:52" x14ac:dyDescent="0.3">
      <c r="B110">
        <f t="shared" si="1690"/>
        <v>2035</v>
      </c>
      <c r="C110" t="str">
        <f t="shared" si="1783"/>
        <v>TC</v>
      </c>
      <c r="AB110" s="3">
        <f>D86*(1+$C$24)^(AB$2-D$2)</f>
        <v>508.33537409898327</v>
      </c>
      <c r="AC110" s="3">
        <f t="shared" ref="AC110" si="2516">E86*(1+$C$24)^(AC$2-E$2)</f>
        <v>665.49448662264467</v>
      </c>
      <c r="AD110" s="3">
        <f t="shared" ref="AD110" si="2517">F86*(1+$C$24)^(AD$2-F$2)</f>
        <v>632.29206611134703</v>
      </c>
      <c r="AE110" s="3">
        <f t="shared" ref="AE110" si="2518">G86*(1+$C$24)^(AE$2-G$2)</f>
        <v>602.19197234877333</v>
      </c>
      <c r="AF110" s="3">
        <f t="shared" ref="AF110" si="2519">H86*(1+$C$24)^(AF$2-H$2)</f>
        <v>574.8065953639283</v>
      </c>
      <c r="AG110" s="3">
        <f t="shared" ref="AG110" si="2520">I86*(1+$C$24)^(AG$2-I$2)</f>
        <v>549.79625642348003</v>
      </c>
      <c r="AH110" s="3">
        <f t="shared" ref="AH110" si="2521">J86*(1+$C$24)^(AH$2-J$2)</f>
        <v>525.89466649012604</v>
      </c>
      <c r="AI110" s="3">
        <f t="shared" ref="AI110" si="2522">K86*(1+$C$24)^(AI$2-K$2)</f>
        <v>501.99289568417691</v>
      </c>
      <c r="AJ110" s="3">
        <f t="shared" ref="AJ110" si="2523">L86*(1+$C$24)^(AJ$2-L$2)</f>
        <v>478.09112487822784</v>
      </c>
      <c r="AK110" s="3">
        <f t="shared" ref="AK110" si="2524">M86*(1+$C$24)^(AK$2-M$2)</f>
        <v>454.18935407227883</v>
      </c>
      <c r="AL110" s="3">
        <f t="shared" ref="AL110" si="2525">N86*(1+$C$24)^(AL$2-N$2)</f>
        <v>430.28758326632982</v>
      </c>
      <c r="AM110" s="3">
        <f t="shared" ref="AM110" si="2526">O86*(1+$C$24)^(AM$2-O$2)</f>
        <v>406.38599333297577</v>
      </c>
      <c r="AN110" s="3">
        <f t="shared" ref="AN110" si="2527">P86*(1+$C$24)^(AN$2-P$2)</f>
        <v>382.4842225270267</v>
      </c>
      <c r="AO110" s="3">
        <f t="shared" ref="AO110" si="2528">Q86*(1+$C$24)^(AO$2-Q$2)</f>
        <v>366.34152429959704</v>
      </c>
      <c r="AP110" s="3">
        <f t="shared" ref="AP110" si="2529">R86*(1+$C$24)^(AP$2-R$2)</f>
        <v>357.95826039587672</v>
      </c>
      <c r="AQ110" s="3">
        <f t="shared" ref="AQ110" si="2530">S86*(1+$C$24)^(AQ$2-S$2)</f>
        <v>349.57481561956143</v>
      </c>
      <c r="AR110" s="3">
        <f t="shared" ref="AR110" si="2531">T86*(1+$C$24)^(AR$2-T$2)</f>
        <v>341.19155171584111</v>
      </c>
      <c r="AS110" s="3">
        <f t="shared" ref="AS110" si="2532">U86*(1+$C$24)^(AS$2-U$2)</f>
        <v>332.80828781212074</v>
      </c>
      <c r="AT110" s="3">
        <f t="shared" ref="AT110" si="2533">V86*(1+$C$24)^(AT$2-V$2)</f>
        <v>324.42484303580545</v>
      </c>
      <c r="AU110" s="3">
        <f t="shared" ref="AU110" si="2534">W86*(1+$C$24)^(AU$2-W$2)</f>
        <v>316.04157913208508</v>
      </c>
      <c r="AV110" s="3">
        <f t="shared" ref="AV110" si="2535">X86*(1+$C$24)^(AV$2-X$2)</f>
        <v>307.65813435576979</v>
      </c>
      <c r="AW110" s="3">
        <f t="shared" ref="AW110" si="2536">Y86*(1+$C$24)^(AW$2-Y$2)</f>
        <v>299.27487045204947</v>
      </c>
      <c r="AX110" s="3">
        <f t="shared" ref="AX110" si="2537">Z86*(1+$C$24)^(AX$2-Z$2)</f>
        <v>290.89160654832909</v>
      </c>
      <c r="AY110" s="3">
        <f t="shared" ref="AY110" si="2538">AA86*(1+$C$24)^(AY$2-AA$2)</f>
        <v>282.50816177201381</v>
      </c>
      <c r="AZ110" s="3">
        <f t="shared" ref="AZ110" si="2539">AB86*(1+$C$24)^(AZ$2-AB$2)</f>
        <v>274.12489786829349</v>
      </c>
    </row>
    <row r="111" spans="2:52" x14ac:dyDescent="0.3">
      <c r="B111">
        <f t="shared" si="1690"/>
        <v>2036</v>
      </c>
      <c r="C111" t="str">
        <f t="shared" si="1783"/>
        <v>TC</v>
      </c>
      <c r="AC111" s="3">
        <f>D86*(1+$C$24)^(AC$2-D$2)</f>
        <v>521.04375845145773</v>
      </c>
      <c r="AD111" s="3">
        <f t="shared" ref="AD111" si="2540">E86*(1+$C$24)^(AD$2-E$2)</f>
        <v>682.13184878821062</v>
      </c>
      <c r="AE111" s="3">
        <f t="shared" ref="AE111" si="2541">F86*(1+$C$24)^(AE$2-F$2)</f>
        <v>648.09936776413065</v>
      </c>
      <c r="AF111" s="3">
        <f t="shared" ref="AF111" si="2542">G86*(1+$C$24)^(AF$2-G$2)</f>
        <v>617.24677165749256</v>
      </c>
      <c r="AG111" s="3">
        <f t="shared" ref="AG111" si="2543">H86*(1+$C$24)^(AG$2-H$2)</f>
        <v>589.17676024802643</v>
      </c>
      <c r="AH111" s="3">
        <f t="shared" ref="AH111" si="2544">I86*(1+$C$24)^(AH$2-I$2)</f>
        <v>563.54116283406699</v>
      </c>
      <c r="AI111" s="3">
        <f t="shared" ref="AI111" si="2545">J86*(1+$C$24)^(AI$2-J$2)</f>
        <v>539.04203315237908</v>
      </c>
      <c r="AJ111" s="3">
        <f t="shared" ref="AJ111" si="2546">K86*(1+$C$24)^(AJ$2-K$2)</f>
        <v>514.54271807628118</v>
      </c>
      <c r="AK111" s="3">
        <f t="shared" ref="AK111" si="2547">L86*(1+$C$24)^(AK$2-L$2)</f>
        <v>490.0434030001835</v>
      </c>
      <c r="AL111" s="3">
        <f t="shared" ref="AL111" si="2548">M86*(1+$C$24)^(AL$2-M$2)</f>
        <v>465.54408792408572</v>
      </c>
      <c r="AM111" s="3">
        <f t="shared" ref="AM111" si="2549">N86*(1+$C$24)^(AM$2-N$2)</f>
        <v>441.04477284798799</v>
      </c>
      <c r="AN111" s="3">
        <f t="shared" ref="AN111" si="2550">O86*(1+$C$24)^(AN$2-O$2)</f>
        <v>416.54564316630007</v>
      </c>
      <c r="AO111" s="3">
        <f t="shared" ref="AO111" si="2551">P86*(1+$C$24)^(AO$2-P$2)</f>
        <v>392.04632809020234</v>
      </c>
      <c r="AP111" s="3">
        <f t="shared" ref="AP111" si="2552">Q86*(1+$C$24)^(AP$2-Q$2)</f>
        <v>375.50006240708694</v>
      </c>
      <c r="AQ111" s="3">
        <f t="shared" ref="AQ111" si="2553">R86*(1+$C$24)^(AQ$2-R$2)</f>
        <v>366.90721690577357</v>
      </c>
      <c r="AR111" s="3">
        <f t="shared" ref="AR111" si="2554">S86*(1+$C$24)^(AR$2-S$2)</f>
        <v>358.31418601005038</v>
      </c>
      <c r="AS111" s="3">
        <f t="shared" ref="AS111" si="2555">T86*(1+$C$24)^(AS$2-T$2)</f>
        <v>349.72134050873706</v>
      </c>
      <c r="AT111" s="3">
        <f t="shared" ref="AT111" si="2556">U86*(1+$C$24)^(AT$2-U$2)</f>
        <v>341.12849500742368</v>
      </c>
      <c r="AU111" s="3">
        <f t="shared" ref="AU111" si="2557">V86*(1+$C$24)^(AU$2-V$2)</f>
        <v>332.53546411170055</v>
      </c>
      <c r="AV111" s="3">
        <f t="shared" ref="AV111" si="2558">W86*(1+$C$24)^(AV$2-W$2)</f>
        <v>323.94261861038717</v>
      </c>
      <c r="AW111" s="3">
        <f t="shared" ref="AW111" si="2559">X86*(1+$C$24)^(AW$2-X$2)</f>
        <v>315.34958771466398</v>
      </c>
      <c r="AX111" s="3">
        <f t="shared" ref="AX111" si="2560">Y86*(1+$C$24)^(AX$2-Y$2)</f>
        <v>306.75674221335066</v>
      </c>
      <c r="AY111" s="3">
        <f t="shared" ref="AY111" si="2561">Z86*(1+$C$24)^(AY$2-Z$2)</f>
        <v>298.16389671203729</v>
      </c>
      <c r="AZ111" s="3">
        <f t="shared" ref="AZ111" si="2562">AA86*(1+$C$24)^(AZ$2-AA$2)</f>
        <v>289.5708658163141</v>
      </c>
    </row>
    <row r="112" spans="2:52" x14ac:dyDescent="0.3">
      <c r="B112">
        <f t="shared" si="1690"/>
        <v>2037</v>
      </c>
      <c r="C112" t="str">
        <f>C111</f>
        <v>TC</v>
      </c>
      <c r="AD112" s="3">
        <f>D86*(1+$C$24)^(AD$2-D$2)</f>
        <v>534.06985241274424</v>
      </c>
      <c r="AE112" s="3">
        <f t="shared" ref="AE112" si="2563">E86*(1+$C$24)^(AE$2-E$2)</f>
        <v>699.18514500791582</v>
      </c>
      <c r="AF112" s="3">
        <f t="shared" ref="AF112" si="2564">F86*(1+$C$24)^(AF$2-F$2)</f>
        <v>664.30185195823378</v>
      </c>
      <c r="AG112" s="3">
        <f t="shared" ref="AG112" si="2565">G86*(1+$C$24)^(AG$2-G$2)</f>
        <v>632.67794094892986</v>
      </c>
      <c r="AH112" s="3">
        <f t="shared" ref="AH112" si="2566">H86*(1+$C$24)^(AH$2-H$2)</f>
        <v>603.90617925422703</v>
      </c>
      <c r="AI112" s="3">
        <f t="shared" ref="AI112" si="2567">I86*(1+$C$24)^(AI$2-I$2)</f>
        <v>577.62969190491856</v>
      </c>
      <c r="AJ112" s="3">
        <f t="shared" ref="AJ112" si="2568">J86*(1+$C$24)^(AJ$2-J$2)</f>
        <v>552.51808398118851</v>
      </c>
      <c r="AK112" s="3">
        <f t="shared" ref="AK112" si="2569">K86*(1+$C$24)^(AK$2-K$2)</f>
        <v>527.40628602818822</v>
      </c>
      <c r="AL112" s="3">
        <f t="shared" ref="AL112" si="2570">L86*(1+$C$24)^(AL$2-L$2)</f>
        <v>502.29448807518804</v>
      </c>
      <c r="AM112" s="3">
        <f t="shared" ref="AM112" si="2571">M86*(1+$C$24)^(AM$2-M$2)</f>
        <v>477.18269012218786</v>
      </c>
      <c r="AN112" s="3">
        <f t="shared" ref="AN112" si="2572">N86*(1+$C$24)^(AN$2-N$2)</f>
        <v>452.07089216918769</v>
      </c>
      <c r="AO112" s="3">
        <f t="shared" ref="AO112" si="2573">O86*(1+$C$24)^(AO$2-O$2)</f>
        <v>426.95928424545758</v>
      </c>
      <c r="AP112" s="3">
        <f t="shared" ref="AP112" si="2574">P86*(1+$C$24)^(AP$2-P$2)</f>
        <v>401.84748629245735</v>
      </c>
      <c r="AQ112" s="3">
        <f t="shared" ref="AQ112" si="2575">Q86*(1+$C$24)^(AQ$2-Q$2)</f>
        <v>384.8875639672641</v>
      </c>
      <c r="AR112" s="3">
        <f t="shared" ref="AR112" si="2576">R86*(1+$C$24)^(AR$2-R$2)</f>
        <v>376.07989732841787</v>
      </c>
      <c r="AS112" s="3">
        <f t="shared" ref="AS112" si="2577">S86*(1+$C$24)^(AS$2-S$2)</f>
        <v>367.27204066030163</v>
      </c>
      <c r="AT112" s="3">
        <f t="shared" ref="AT112" si="2578">T86*(1+$C$24)^(AT$2-T$2)</f>
        <v>358.46437402145546</v>
      </c>
      <c r="AU112" s="3">
        <f t="shared" ref="AU112" si="2579">U86*(1+$C$24)^(AU$2-U$2)</f>
        <v>349.65670738260928</v>
      </c>
      <c r="AV112" s="3">
        <f t="shared" ref="AV112" si="2580">V86*(1+$C$24)^(AV$2-V$2)</f>
        <v>340.84885071449304</v>
      </c>
      <c r="AW112" s="3">
        <f t="shared" ref="AW112" si="2581">W86*(1+$C$24)^(AW$2-W$2)</f>
        <v>332.04118407564681</v>
      </c>
      <c r="AX112" s="3">
        <f t="shared" ref="AX112" si="2582">X86*(1+$C$24)^(AX$2-X$2)</f>
        <v>323.23332740753057</v>
      </c>
      <c r="AY112" s="3">
        <f t="shared" ref="AY112" si="2583">Y86*(1+$C$24)^(AY$2-Y$2)</f>
        <v>314.42566076868439</v>
      </c>
      <c r="AZ112" s="3">
        <f t="shared" ref="AZ112" si="2584">Z86*(1+$C$24)^(AZ$2-Z$2)</f>
        <v>305.61799412983817</v>
      </c>
    </row>
    <row r="113" spans="2:52" x14ac:dyDescent="0.3">
      <c r="B113">
        <f t="shared" si="1690"/>
        <v>2038</v>
      </c>
      <c r="C113" t="str">
        <f t="shared" ref="C113:C117" si="2585">C112</f>
        <v>TC</v>
      </c>
      <c r="AE113" s="3">
        <f>D86*(1+$C$24)^(AE$2-D$2)</f>
        <v>547.42159872306274</v>
      </c>
      <c r="AF113" s="3">
        <f t="shared" ref="AF113" si="2586">E86*(1+$C$24)^(AF$2-E$2)</f>
        <v>716.66477363311378</v>
      </c>
      <c r="AG113" s="3">
        <f t="shared" ref="AG113" si="2587">F86*(1+$C$24)^(AG$2-F$2)</f>
        <v>680.90939825718965</v>
      </c>
      <c r="AH113" s="3">
        <f t="shared" ref="AH113" si="2588">G86*(1+$C$24)^(AH$2-G$2)</f>
        <v>648.49488947265309</v>
      </c>
      <c r="AI113" s="3">
        <f t="shared" ref="AI113" si="2589">H86*(1+$C$24)^(AI$2-H$2)</f>
        <v>619.0038337355827</v>
      </c>
      <c r="AJ113" s="3">
        <f t="shared" ref="AJ113" si="2590">I86*(1+$C$24)^(AJ$2-I$2)</f>
        <v>592.07043420254149</v>
      </c>
      <c r="AK113" s="3">
        <f t="shared" ref="AK113" si="2591">J86*(1+$C$24)^(AK$2-J$2)</f>
        <v>566.33103608071826</v>
      </c>
      <c r="AL113" s="3">
        <f t="shared" ref="AL113" si="2592">K86*(1+$C$24)^(AL$2-K$2)</f>
        <v>540.59144317889297</v>
      </c>
      <c r="AM113" s="3">
        <f t="shared" ref="AM113" si="2593">L86*(1+$C$24)^(AM$2-L$2)</f>
        <v>514.85185027706768</v>
      </c>
      <c r="AN113" s="3">
        <f t="shared" ref="AN113" si="2594">M86*(1+$C$24)^(AN$2-M$2)</f>
        <v>489.11225737524251</v>
      </c>
      <c r="AO113" s="3">
        <f t="shared" ref="AO113" si="2595">N86*(1+$C$24)^(AO$2-N$2)</f>
        <v>463.37266447341733</v>
      </c>
      <c r="AP113" s="3">
        <f t="shared" ref="AP113" si="2596">O86*(1+$C$24)^(AP$2-O$2)</f>
        <v>437.63326635159399</v>
      </c>
      <c r="AQ113" s="3">
        <f t="shared" ref="AQ113" si="2597">P86*(1+$C$24)^(AQ$2-P$2)</f>
        <v>411.89367344976881</v>
      </c>
      <c r="AR113" s="3">
        <f t="shared" ref="AR113" si="2598">Q86*(1+$C$24)^(AR$2-Q$2)</f>
        <v>394.50975306644568</v>
      </c>
      <c r="AS113" s="3">
        <f t="shared" ref="AS113" si="2599">R86*(1+$C$24)^(AS$2-R$2)</f>
        <v>385.48189476162833</v>
      </c>
      <c r="AT113" s="3">
        <f t="shared" ref="AT113" si="2600">S86*(1+$C$24)^(AT$2-S$2)</f>
        <v>376.45384167680913</v>
      </c>
      <c r="AU113" s="3">
        <f t="shared" ref="AU113" si="2601">T86*(1+$C$24)^(AU$2-T$2)</f>
        <v>367.42598337199183</v>
      </c>
      <c r="AV113" s="3">
        <f t="shared" ref="AV113" si="2602">U86*(1+$C$24)^(AV$2-U$2)</f>
        <v>358.39812506717448</v>
      </c>
      <c r="AW113" s="3">
        <f t="shared" ref="AW113" si="2603">V86*(1+$C$24)^(AW$2-V$2)</f>
        <v>349.37007198235534</v>
      </c>
      <c r="AX113" s="3">
        <f t="shared" ref="AX113" si="2604">W86*(1+$C$24)^(AX$2-W$2)</f>
        <v>340.34221367753798</v>
      </c>
      <c r="AY113" s="3">
        <f t="shared" ref="AY113" si="2605">X86*(1+$C$24)^(AY$2-X$2)</f>
        <v>331.31416059271879</v>
      </c>
      <c r="AZ113" s="3">
        <f t="shared" ref="AZ113" si="2606">Y86*(1+$C$24)^(AZ$2-Y$2)</f>
        <v>322.28630228790149</v>
      </c>
    </row>
    <row r="114" spans="2:52" x14ac:dyDescent="0.3">
      <c r="B114">
        <f t="shared" si="1690"/>
        <v>2039</v>
      </c>
      <c r="C114" t="str">
        <f t="shared" si="2585"/>
        <v>TC</v>
      </c>
      <c r="AF114" s="3">
        <f>D86*(1+$C$24)^(AF$2-D$2)</f>
        <v>561.10713869113931</v>
      </c>
      <c r="AG114" s="3">
        <f>E86*(1+$C$24)^(AG$2-E$2)</f>
        <v>734.58139297394155</v>
      </c>
      <c r="AH114" s="3">
        <f t="shared" ref="AH114" si="2607">F86*(1+$C$24)^(AH$2-F$2)</f>
        <v>697.9321332136193</v>
      </c>
      <c r="AI114" s="3">
        <f t="shared" ref="AI114" si="2608">G86*(1+$C$24)^(AI$2-G$2)</f>
        <v>664.70726170946932</v>
      </c>
      <c r="AJ114" s="3">
        <f t="shared" ref="AJ114" si="2609">H86*(1+$C$24)^(AJ$2-H$2)</f>
        <v>634.47892957897216</v>
      </c>
      <c r="AK114" s="3">
        <f t="shared" ref="AK114" si="2610">I86*(1+$C$24)^(AK$2-I$2)</f>
        <v>606.87219505760504</v>
      </c>
      <c r="AL114" s="3">
        <f t="shared" ref="AL114" si="2611">J86*(1+$C$24)^(AL$2-J$2)</f>
        <v>580.48931198273613</v>
      </c>
      <c r="AM114" s="3">
        <f t="shared" ref="AM114" si="2612">K86*(1+$C$24)^(AM$2-K$2)</f>
        <v>554.10622925836515</v>
      </c>
      <c r="AN114" s="3">
        <f t="shared" ref="AN114" si="2613">L86*(1+$C$24)^(AN$2-L$2)</f>
        <v>527.7231465339944</v>
      </c>
      <c r="AO114" s="3">
        <f t="shared" ref="AO114" si="2614">M86*(1+$C$24)^(AO$2-M$2)</f>
        <v>501.34006380962353</v>
      </c>
      <c r="AP114" s="3">
        <f t="shared" ref="AP114" si="2615">N86*(1+$C$24)^(AP$2-N$2)</f>
        <v>474.95698108525272</v>
      </c>
      <c r="AQ114" s="3">
        <f t="shared" ref="AQ114" si="2616">O86*(1+$C$24)^(AQ$2-O$2)</f>
        <v>448.57409801038381</v>
      </c>
      <c r="AR114" s="3">
        <f t="shared" ref="AR114" si="2617">P86*(1+$C$24)^(AR$2-P$2)</f>
        <v>422.191015286013</v>
      </c>
      <c r="AS114" s="3">
        <f t="shared" ref="AS114" si="2618">Q86*(1+$C$24)^(AS$2-Q$2)</f>
        <v>404.37249689310676</v>
      </c>
      <c r="AT114" s="3">
        <f t="shared" ref="AT114" si="2619">R86*(1+$C$24)^(AT$2-R$2)</f>
        <v>395.11894213066898</v>
      </c>
      <c r="AU114" s="3">
        <f t="shared" ref="AU114" si="2620">S86*(1+$C$24)^(AU$2-S$2)</f>
        <v>385.86518771872937</v>
      </c>
      <c r="AV114" s="3">
        <f t="shared" ref="AV114" si="2621">T86*(1+$C$24)^(AV$2-T$2)</f>
        <v>376.6116329562916</v>
      </c>
      <c r="AW114" s="3">
        <f t="shared" ref="AW114" si="2622">U86*(1+$C$24)^(AW$2-U$2)</f>
        <v>367.35807819385383</v>
      </c>
      <c r="AX114" s="3">
        <f t="shared" ref="AX114" si="2623">V86*(1+$C$24)^(AX$2-V$2)</f>
        <v>358.10432378191416</v>
      </c>
      <c r="AY114" s="3">
        <f t="shared" ref="AY114" si="2624">W86*(1+$C$24)^(AY$2-W$2)</f>
        <v>348.85076901947639</v>
      </c>
      <c r="AZ114" s="3">
        <f t="shared" ref="AZ114" si="2625">X86*(1+$C$24)^(AZ$2-X$2)</f>
        <v>339.59701460753678</v>
      </c>
    </row>
    <row r="115" spans="2:52" x14ac:dyDescent="0.3">
      <c r="B115">
        <f t="shared" si="1690"/>
        <v>2040</v>
      </c>
      <c r="C115" t="str">
        <f t="shared" si="2585"/>
        <v>TC</v>
      </c>
      <c r="AG115" s="3">
        <f>D86*(1+$C$24)^(AG$2-D$2)</f>
        <v>575.13481715841783</v>
      </c>
      <c r="AH115" s="3">
        <f t="shared" ref="AH115" si="2626">E86*(1+$C$24)^(AH$2-E$2)</f>
        <v>752.94592779829009</v>
      </c>
      <c r="AI115" s="3">
        <f t="shared" ref="AI115" si="2627">F86*(1+$C$24)^(AI$2-F$2)</f>
        <v>715.38043654395983</v>
      </c>
      <c r="AJ115" s="3">
        <f t="shared" ref="AJ115" si="2628">G86*(1+$C$24)^(AJ$2-G$2)</f>
        <v>681.32494325220614</v>
      </c>
      <c r="AK115" s="3">
        <f t="shared" ref="AK115" si="2629">H86*(1+$C$24)^(AK$2-H$2)</f>
        <v>650.34090281844658</v>
      </c>
      <c r="AL115" s="3">
        <f t="shared" ref="AL115" si="2630">I86*(1+$C$24)^(AL$2-I$2)</f>
        <v>622.04399993404525</v>
      </c>
      <c r="AM115" s="3">
        <f t="shared" ref="AM115" si="2631">J86*(1+$C$24)^(AM$2-J$2)</f>
        <v>595.00154478230456</v>
      </c>
      <c r="AN115" s="3">
        <f t="shared" ref="AN115" si="2632">K86*(1+$C$24)^(AN$2-K$2)</f>
        <v>567.95888498982436</v>
      </c>
      <c r="AO115" s="3">
        <f t="shared" ref="AO115" si="2633">L86*(1+$C$24)^(AO$2-L$2)</f>
        <v>540.91622519734426</v>
      </c>
      <c r="AP115" s="3">
        <f t="shared" ref="AP115" si="2634">M86*(1+$C$24)^(AP$2-M$2)</f>
        <v>513.87356540486417</v>
      </c>
      <c r="AQ115" s="3">
        <f t="shared" ref="AQ115" si="2635">N86*(1+$C$24)^(AQ$2-N$2)</f>
        <v>486.83090561238413</v>
      </c>
      <c r="AR115" s="3">
        <f t="shared" ref="AR115" si="2636">O86*(1+$C$24)^(AR$2-O$2)</f>
        <v>459.78845046064345</v>
      </c>
      <c r="AS115" s="3">
        <f t="shared" ref="AS115" si="2637">P86*(1+$C$24)^(AS$2-P$2)</f>
        <v>432.74579066816335</v>
      </c>
      <c r="AT115" s="3">
        <f t="shared" ref="AT115" si="2638">Q86*(1+$C$24)^(AT$2-Q$2)</f>
        <v>414.48180931543448</v>
      </c>
      <c r="AU115" s="3">
        <f t="shared" ref="AU115" si="2639">R86*(1+$C$24)^(AU$2-R$2)</f>
        <v>404.99691568393575</v>
      </c>
      <c r="AV115" s="3">
        <f t="shared" ref="AV115" si="2640">S86*(1+$C$24)^(AV$2-S$2)</f>
        <v>395.51181741169762</v>
      </c>
      <c r="AW115" s="3">
        <f t="shared" ref="AW115" si="2641">T86*(1+$C$24)^(AW$2-T$2)</f>
        <v>386.02692378019896</v>
      </c>
      <c r="AX115" s="3">
        <f t="shared" ref="AX115" si="2642">U86*(1+$C$24)^(AX$2-U$2)</f>
        <v>376.54203014870018</v>
      </c>
      <c r="AY115" s="3">
        <f t="shared" ref="AY115" si="2643">V86*(1+$C$24)^(AY$2-V$2)</f>
        <v>367.0569318764621</v>
      </c>
      <c r="AZ115" s="3">
        <f t="shared" ref="AZ115" si="2644">W86*(1+$C$24)^(AZ$2-W$2)</f>
        <v>357.57203824496332</v>
      </c>
    </row>
    <row r="116" spans="2:52" x14ac:dyDescent="0.3">
      <c r="B116">
        <f t="shared" si="1690"/>
        <v>2011</v>
      </c>
      <c r="C116" t="s">
        <v>136</v>
      </c>
      <c r="D116" s="4">
        <v>2061.0050000000001</v>
      </c>
      <c r="E116" s="4">
        <v>2755.768</v>
      </c>
      <c r="F116" s="4">
        <v>2617.375</v>
      </c>
      <c r="G116" s="4">
        <v>2491.56</v>
      </c>
      <c r="H116" s="4">
        <v>2376.7510000000002</v>
      </c>
      <c r="I116" s="4">
        <v>2271.5729999999999</v>
      </c>
      <c r="J116" s="4">
        <v>2170.8879999999999</v>
      </c>
      <c r="K116" s="4">
        <v>2070.2040000000002</v>
      </c>
      <c r="L116" s="4">
        <v>1969.52</v>
      </c>
      <c r="M116" s="4">
        <v>1868.835</v>
      </c>
      <c r="N116" s="4">
        <v>1768.1510000000001</v>
      </c>
      <c r="O116" s="4">
        <v>1667.4670000000001</v>
      </c>
      <c r="P116" s="4">
        <v>1566.7819999999999</v>
      </c>
      <c r="Q116" s="4">
        <v>1497.557</v>
      </c>
      <c r="R116" s="4">
        <v>1459.7909999999999</v>
      </c>
      <c r="S116" s="4">
        <v>1422.0250000000001</v>
      </c>
      <c r="T116" s="4">
        <v>1384.259</v>
      </c>
      <c r="U116" s="4">
        <v>1346.492</v>
      </c>
      <c r="V116" s="4">
        <v>1308.7260000000001</v>
      </c>
      <c r="W116" s="4">
        <v>1270.96</v>
      </c>
      <c r="X116" s="4">
        <v>1233.194</v>
      </c>
      <c r="Y116" s="4">
        <v>1195.4280000000001</v>
      </c>
      <c r="Z116" s="4">
        <v>1157.6610000000001</v>
      </c>
      <c r="AA116" s="4">
        <v>1119.895</v>
      </c>
      <c r="AB116" s="4">
        <v>1082.1289999999999</v>
      </c>
      <c r="AC116" s="4">
        <v>1044.3630000000001</v>
      </c>
      <c r="AD116" s="4">
        <v>1006.597</v>
      </c>
      <c r="AE116" s="4">
        <v>968.83040000000005</v>
      </c>
      <c r="AF116" s="4">
        <v>931.0643</v>
      </c>
      <c r="AG116" s="4">
        <v>893.29819999999995</v>
      </c>
      <c r="AH116" s="4">
        <v>855.53219999999999</v>
      </c>
      <c r="AI116" s="4">
        <v>817.76610000000005</v>
      </c>
      <c r="AJ116" s="4">
        <v>780</v>
      </c>
      <c r="AK116" s="4">
        <v>742.23389999999995</v>
      </c>
      <c r="AL116" s="4">
        <v>704.46780000000001</v>
      </c>
      <c r="AM116" s="4">
        <v>666.70169999999996</v>
      </c>
      <c r="AN116" s="4">
        <v>628.9357</v>
      </c>
      <c r="AO116" s="4">
        <v>-2.703924E-5</v>
      </c>
      <c r="AP116" s="4">
        <v>-2.703924E-5</v>
      </c>
      <c r="AQ116" s="4">
        <v>-2.703924E-5</v>
      </c>
      <c r="AR116" s="4">
        <v>-2.703924E-5</v>
      </c>
      <c r="AS116" s="4">
        <v>-2.703924E-5</v>
      </c>
      <c r="AT116" s="4">
        <v>-2.703924E-5</v>
      </c>
      <c r="AU116" s="4">
        <v>-2.703924E-5</v>
      </c>
      <c r="AV116" s="4">
        <v>-2.703924E-5</v>
      </c>
      <c r="AW116" s="4">
        <v>-2.703924E-5</v>
      </c>
      <c r="AX116" s="4">
        <v>-2.703924E-5</v>
      </c>
      <c r="AY116" s="4">
        <v>-2.703924E-5</v>
      </c>
      <c r="AZ116" s="4">
        <v>-2.703924E-5</v>
      </c>
    </row>
    <row r="117" spans="2:52" x14ac:dyDescent="0.3">
      <c r="B117">
        <f t="shared" si="1690"/>
        <v>2012</v>
      </c>
      <c r="C117" t="str">
        <f t="shared" si="2585"/>
        <v>GH</v>
      </c>
      <c r="D117" s="3"/>
      <c r="E117" s="3">
        <f>D116*(1+$C$24)^(E$2-D$2)</f>
        <v>2112.5301249999998</v>
      </c>
      <c r="F117" s="3">
        <f>E116*(1+$C$24)^(F$2-E$2)</f>
        <v>2824.6621999999998</v>
      </c>
      <c r="G117" s="3">
        <f t="shared" ref="G117" si="2645">F116*(1+$C$24)^(G$2-F$2)</f>
        <v>2682.8093749999998</v>
      </c>
      <c r="H117" s="3">
        <f t="shared" ref="H117" si="2646">G116*(1+$C$24)^(H$2-G$2)</f>
        <v>2553.8489999999997</v>
      </c>
      <c r="I117" s="3">
        <f t="shared" ref="I117" si="2647">H116*(1+$C$24)^(I$2-H$2)</f>
        <v>2436.1697749999998</v>
      </c>
      <c r="J117" s="3">
        <f t="shared" ref="J117" si="2648">I116*(1+$C$24)^(J$2-I$2)</f>
        <v>2328.3623249999996</v>
      </c>
      <c r="K117" s="3">
        <f t="shared" ref="K117" si="2649">J116*(1+$C$24)^(K$2-J$2)</f>
        <v>2225.1601999999998</v>
      </c>
      <c r="L117" s="3">
        <f t="shared" ref="L117" si="2650">K116*(1+$C$24)^(L$2-K$2)</f>
        <v>2121.9591</v>
      </c>
      <c r="M117" s="3">
        <f t="shared" ref="M117" si="2651">L116*(1+$C$24)^(M$2-L$2)</f>
        <v>2018.7579999999998</v>
      </c>
      <c r="N117" s="3">
        <f t="shared" ref="N117" si="2652">M116*(1+$C$24)^(N$2-M$2)</f>
        <v>1915.5558749999998</v>
      </c>
      <c r="O117" s="3">
        <f t="shared" ref="O117" si="2653">N116*(1+$C$24)^(O$2-N$2)</f>
        <v>1812.354775</v>
      </c>
      <c r="P117" s="3">
        <f t="shared" ref="P117" si="2654">O116*(1+$C$24)^(P$2-O$2)</f>
        <v>1709.153675</v>
      </c>
      <c r="Q117" s="3">
        <f t="shared" ref="Q117" si="2655">P116*(1+$C$24)^(Q$2-P$2)</f>
        <v>1605.9515499999998</v>
      </c>
      <c r="R117" s="3">
        <f t="shared" ref="R117" si="2656">Q116*(1+$C$24)^(R$2-Q$2)</f>
        <v>1534.9959249999999</v>
      </c>
      <c r="S117" s="3">
        <f t="shared" ref="S117" si="2657">R116*(1+$C$24)^(S$2-R$2)</f>
        <v>1496.2857749999998</v>
      </c>
      <c r="T117" s="3">
        <f t="shared" ref="T117" si="2658">S116*(1+$C$24)^(T$2-S$2)</f>
        <v>1457.5756249999999</v>
      </c>
      <c r="U117" s="3">
        <f t="shared" ref="U117" si="2659">T116*(1+$C$24)^(U$2-T$2)</f>
        <v>1418.8654749999998</v>
      </c>
      <c r="V117" s="3">
        <f t="shared" ref="V117" si="2660">U116*(1+$C$24)^(V$2-U$2)</f>
        <v>1380.1542999999999</v>
      </c>
      <c r="W117" s="3">
        <f t="shared" ref="W117" si="2661">V116*(1+$C$24)^(W$2-V$2)</f>
        <v>1341.44415</v>
      </c>
      <c r="X117" s="3">
        <f t="shared" ref="X117" si="2662">W116*(1+$C$24)^(X$2-W$2)</f>
        <v>1302.7339999999999</v>
      </c>
      <c r="Y117" s="3">
        <f t="shared" ref="Y117" si="2663">X116*(1+$C$24)^(Y$2-X$2)</f>
        <v>1264.0238499999998</v>
      </c>
      <c r="Z117" s="3">
        <f t="shared" ref="Z117" si="2664">Y116*(1+$C$24)^(Z$2-Y$2)</f>
        <v>1225.3136999999999</v>
      </c>
      <c r="AA117" s="3">
        <f t="shared" ref="AA117" si="2665">Z116*(1+$C$24)^(AA$2-Z$2)</f>
        <v>1186.602525</v>
      </c>
      <c r="AB117" s="3">
        <f t="shared" ref="AB117" si="2666">AA116*(1+$C$24)^(AB$2-AA$2)</f>
        <v>1147.8923749999999</v>
      </c>
      <c r="AC117" s="3">
        <f t="shared" ref="AC117" si="2667">AB116*(1+$C$24)^(AC$2-AB$2)</f>
        <v>1109.1822249999998</v>
      </c>
      <c r="AD117" s="3">
        <f t="shared" ref="AD117" si="2668">AC116*(1+$C$24)^(AD$2-AC$2)</f>
        <v>1070.4720749999999</v>
      </c>
      <c r="AE117" s="3">
        <f t="shared" ref="AE117" si="2669">AD116*(1+$C$24)^(AE$2-AD$2)</f>
        <v>1031.7619249999998</v>
      </c>
      <c r="AF117" s="3">
        <f t="shared" ref="AF117" si="2670">AE116*(1+$C$24)^(AF$2-AE$2)</f>
        <v>993.05115999999998</v>
      </c>
      <c r="AG117" s="3">
        <f t="shared" ref="AG117" si="2671">AF116*(1+$C$24)^(AG$2-AF$2)</f>
        <v>954.34090749999996</v>
      </c>
      <c r="AH117" s="3">
        <f t="shared" ref="AH117" si="2672">AG116*(1+$C$24)^(AH$2-AG$2)</f>
        <v>915.63065499999982</v>
      </c>
      <c r="AI117" s="3">
        <f t="shared" ref="AI117" si="2673">AH116*(1+$C$24)^(AI$2-AH$2)</f>
        <v>876.92050499999993</v>
      </c>
      <c r="AJ117" s="3">
        <f t="shared" ref="AJ117" si="2674">AI116*(1+$C$24)^(AJ$2-AI$2)</f>
        <v>838.21025250000002</v>
      </c>
      <c r="AK117" s="3">
        <f t="shared" ref="AK117" si="2675">AJ116*(1+$C$24)^(AK$2-AJ$2)</f>
        <v>799.49999999999989</v>
      </c>
      <c r="AL117" s="3">
        <f t="shared" ref="AL117" si="2676">AK116*(1+$C$24)^(AL$2-AK$2)</f>
        <v>760.78974749999986</v>
      </c>
      <c r="AM117" s="3">
        <f t="shared" ref="AM117" si="2677">AL116*(1+$C$24)^(AM$2-AL$2)</f>
        <v>722.07949499999995</v>
      </c>
      <c r="AN117" s="3">
        <f t="shared" ref="AN117" si="2678">AM116*(1+$C$24)^(AN$2-AM$2)</f>
        <v>683.36924249999993</v>
      </c>
      <c r="AO117" s="3">
        <f t="shared" ref="AO117" si="2679">AN116*(1+$C$24)^(AO$2-AN$2)</f>
        <v>644.65909249999993</v>
      </c>
      <c r="AP117" s="3">
        <f t="shared" ref="AP117" si="2680">AO116*(1+$C$24)^(AP$2-AO$2)</f>
        <v>-2.7715220999999996E-5</v>
      </c>
      <c r="AQ117" s="3">
        <f t="shared" ref="AQ117" si="2681">AP116*(1+$C$24)^(AQ$2-AP$2)</f>
        <v>-2.7715220999999996E-5</v>
      </c>
      <c r="AR117" s="3">
        <f t="shared" ref="AR117" si="2682">AQ116*(1+$C$24)^(AR$2-AQ$2)</f>
        <v>-2.7715220999999996E-5</v>
      </c>
      <c r="AS117" s="3">
        <f t="shared" ref="AS117" si="2683">AR116*(1+$C$24)^(AS$2-AR$2)</f>
        <v>-2.7715220999999996E-5</v>
      </c>
      <c r="AT117" s="3">
        <f t="shared" ref="AT117" si="2684">AS116*(1+$C$24)^(AT$2-AS$2)</f>
        <v>-2.7715220999999996E-5</v>
      </c>
      <c r="AU117" s="3">
        <f t="shared" ref="AU117" si="2685">AT116*(1+$C$24)^(AU$2-AT$2)</f>
        <v>-2.7715220999999996E-5</v>
      </c>
      <c r="AV117" s="3">
        <f t="shared" ref="AV117" si="2686">AU116*(1+$C$24)^(AV$2-AU$2)</f>
        <v>-2.7715220999999996E-5</v>
      </c>
      <c r="AW117" s="3">
        <f t="shared" ref="AW117" si="2687">AV116*(1+$C$24)^(AW$2-AV$2)</f>
        <v>-2.7715220999999996E-5</v>
      </c>
      <c r="AX117" s="3">
        <f t="shared" ref="AX117" si="2688">AW116*(1+$C$24)^(AX$2-AW$2)</f>
        <v>-2.7715220999999996E-5</v>
      </c>
      <c r="AY117" s="3">
        <f t="shared" ref="AY117" si="2689">AX116*(1+$C$24)^(AY$2-AX$2)</f>
        <v>-2.7715220999999996E-5</v>
      </c>
      <c r="AZ117" s="3">
        <f t="shared" ref="AZ117" si="2690">AY116*(1+$C$24)^(AZ$2-AY$2)</f>
        <v>-2.7715220999999996E-5</v>
      </c>
    </row>
    <row r="118" spans="2:52" x14ac:dyDescent="0.3">
      <c r="B118">
        <f t="shared" si="1690"/>
        <v>2013</v>
      </c>
      <c r="C118" t="str">
        <f t="shared" ref="C118:C141" si="2691">C117</f>
        <v>GH</v>
      </c>
      <c r="D118" s="3"/>
      <c r="E118" s="3"/>
      <c r="F118" s="3">
        <f>D116*(1+$C$24)^(F$2-D$2)</f>
        <v>2165.3433781250001</v>
      </c>
      <c r="G118" s="3">
        <f t="shared" ref="G118" si="2692">E116*(1+$C$24)^(G$2-E$2)</f>
        <v>2895.2787549999998</v>
      </c>
      <c r="H118" s="3">
        <f t="shared" ref="H118" si="2693">F116*(1+$C$24)^(H$2-F$2)</f>
        <v>2749.8796093749997</v>
      </c>
      <c r="I118" s="3">
        <f t="shared" ref="I118" si="2694">G116*(1+$C$24)^(I$2-G$2)</f>
        <v>2617.6952249999999</v>
      </c>
      <c r="J118" s="3">
        <f t="shared" ref="J118" si="2695">H116*(1+$C$24)^(J$2-H$2)</f>
        <v>2497.0740193749998</v>
      </c>
      <c r="K118" s="3">
        <f t="shared" ref="K118" si="2696">I116*(1+$C$24)^(K$2-I$2)</f>
        <v>2386.5713831249996</v>
      </c>
      <c r="L118" s="3">
        <f t="shared" ref="L118" si="2697">J116*(1+$C$24)^(L$2-J$2)</f>
        <v>2280.7892049999996</v>
      </c>
      <c r="M118" s="3">
        <f t="shared" ref="M118" si="2698">K116*(1+$C$24)^(M$2-K$2)</f>
        <v>2175.0080775000001</v>
      </c>
      <c r="N118" s="3">
        <f t="shared" ref="N118" si="2699">L116*(1+$C$24)^(N$2-L$2)</f>
        <v>2069.2269499999998</v>
      </c>
      <c r="O118" s="3">
        <f t="shared" ref="O118" si="2700">M116*(1+$C$24)^(O$2-M$2)</f>
        <v>1963.4447718749998</v>
      </c>
      <c r="P118" s="3">
        <f t="shared" ref="P118" si="2701">N116*(1+$C$24)^(P$2-N$2)</f>
        <v>1857.6636443749999</v>
      </c>
      <c r="Q118" s="3">
        <f t="shared" ref="Q118" si="2702">O116*(1+$C$24)^(Q$2-O$2)</f>
        <v>1751.882516875</v>
      </c>
      <c r="R118" s="3">
        <f t="shared" ref="R118" si="2703">P116*(1+$C$24)^(R$2-P$2)</f>
        <v>1646.1003387499998</v>
      </c>
      <c r="S118" s="3">
        <f t="shared" ref="S118" si="2704">Q116*(1+$C$24)^(S$2-Q$2)</f>
        <v>1573.3708231249998</v>
      </c>
      <c r="T118" s="3">
        <f t="shared" ref="T118" si="2705">R116*(1+$C$24)^(T$2-R$2)</f>
        <v>1533.6929193749997</v>
      </c>
      <c r="U118" s="3">
        <f t="shared" ref="U118" si="2706">S116*(1+$C$24)^(U$2-S$2)</f>
        <v>1494.0150156249999</v>
      </c>
      <c r="V118" s="3">
        <f t="shared" ref="V118" si="2707">T116*(1+$C$24)^(V$2-T$2)</f>
        <v>1454.3371118749999</v>
      </c>
      <c r="W118" s="3">
        <f t="shared" ref="W118" si="2708">U116*(1+$C$24)^(W$2-U$2)</f>
        <v>1414.6581574999998</v>
      </c>
      <c r="X118" s="3">
        <f t="shared" ref="X118" si="2709">V116*(1+$C$24)^(X$2-V$2)</f>
        <v>1374.98025375</v>
      </c>
      <c r="Y118" s="3">
        <f t="shared" ref="Y118" si="2710">W116*(1+$C$24)^(Y$2-W$2)</f>
        <v>1335.3023499999999</v>
      </c>
      <c r="Z118" s="3">
        <f t="shared" ref="Z118" si="2711">X116*(1+$C$24)^(Z$2-X$2)</f>
        <v>1295.6244462499999</v>
      </c>
      <c r="AA118" s="3">
        <f t="shared" ref="AA118" si="2712">Y116*(1+$C$24)^(AA$2-Y$2)</f>
        <v>1255.9465425000001</v>
      </c>
      <c r="AB118" s="3">
        <f t="shared" ref="AB118" si="2713">Z116*(1+$C$24)^(AB$2-Z$2)</f>
        <v>1216.267588125</v>
      </c>
      <c r="AC118" s="3">
        <f t="shared" ref="AC118" si="2714">AA116*(1+$C$24)^(AC$2-AA$2)</f>
        <v>1176.5896843749999</v>
      </c>
      <c r="AD118" s="3">
        <f t="shared" ref="AD118" si="2715">AB116*(1+$C$24)^(AD$2-AB$2)</f>
        <v>1136.9117806249999</v>
      </c>
      <c r="AE118" s="3">
        <f t="shared" ref="AE118" si="2716">AC116*(1+$C$24)^(AE$2-AC$2)</f>
        <v>1097.2338768750001</v>
      </c>
      <c r="AF118" s="3">
        <f t="shared" ref="AF118" si="2717">AD116*(1+$C$24)^(AF$2-AD$2)</f>
        <v>1057.5559731249998</v>
      </c>
      <c r="AG118" s="3">
        <f t="shared" ref="AG118" si="2718">AE116*(1+$C$24)^(AG$2-AE$2)</f>
        <v>1017.877439</v>
      </c>
      <c r="AH118" s="3">
        <f t="shared" ref="AH118" si="2719">AF116*(1+$C$24)^(AH$2-AF$2)</f>
        <v>978.19943018749996</v>
      </c>
      <c r="AI118" s="3">
        <f t="shared" ref="AI118" si="2720">AG116*(1+$C$24)^(AI$2-AG$2)</f>
        <v>938.52142137499993</v>
      </c>
      <c r="AJ118" s="3">
        <f t="shared" ref="AJ118" si="2721">AH116*(1+$C$24)^(AJ$2-AH$2)</f>
        <v>898.84351762499989</v>
      </c>
      <c r="AK118" s="3">
        <f t="shared" ref="AK118" si="2722">AI116*(1+$C$24)^(AK$2-AI$2)</f>
        <v>859.16550881249998</v>
      </c>
      <c r="AL118" s="3">
        <f t="shared" ref="AL118" si="2723">AJ116*(1+$C$24)^(AL$2-AJ$2)</f>
        <v>819.48749999999995</v>
      </c>
      <c r="AM118" s="3">
        <f t="shared" ref="AM118" si="2724">AK116*(1+$C$24)^(AM$2-AK$2)</f>
        <v>779.80949118749993</v>
      </c>
      <c r="AN118" s="3">
        <f t="shared" ref="AN118" si="2725">AL116*(1+$C$24)^(AN$2-AL$2)</f>
        <v>740.13148237499991</v>
      </c>
      <c r="AO118" s="3">
        <f t="shared" ref="AO118" si="2726">AM116*(1+$C$24)^(AO$2-AM$2)</f>
        <v>700.45347356249988</v>
      </c>
      <c r="AP118" s="3">
        <f t="shared" ref="AP118" si="2727">AN116*(1+$C$24)^(AP$2-AN$2)</f>
        <v>660.77556981249995</v>
      </c>
      <c r="AQ118" s="3">
        <f t="shared" ref="AQ118" si="2728">AO116*(1+$C$24)^(AQ$2-AO$2)</f>
        <v>-2.8408101524999999E-5</v>
      </c>
      <c r="AR118" s="3">
        <f t="shared" ref="AR118" si="2729">AP116*(1+$C$24)^(AR$2-AP$2)</f>
        <v>-2.8408101524999999E-5</v>
      </c>
      <c r="AS118" s="3">
        <f t="shared" ref="AS118" si="2730">AQ116*(1+$C$24)^(AS$2-AQ$2)</f>
        <v>-2.8408101524999999E-5</v>
      </c>
      <c r="AT118" s="3">
        <f t="shared" ref="AT118" si="2731">AR116*(1+$C$24)^(AT$2-AR$2)</f>
        <v>-2.8408101524999999E-5</v>
      </c>
      <c r="AU118" s="3">
        <f t="shared" ref="AU118" si="2732">AS116*(1+$C$24)^(AU$2-AS$2)</f>
        <v>-2.8408101524999999E-5</v>
      </c>
      <c r="AV118" s="3">
        <f t="shared" ref="AV118" si="2733">AT116*(1+$C$24)^(AV$2-AT$2)</f>
        <v>-2.8408101524999999E-5</v>
      </c>
      <c r="AW118" s="3">
        <f t="shared" ref="AW118" si="2734">AU116*(1+$C$24)^(AW$2-AU$2)</f>
        <v>-2.8408101524999999E-5</v>
      </c>
      <c r="AX118" s="3">
        <f t="shared" ref="AX118" si="2735">AV116*(1+$C$24)^(AX$2-AV$2)</f>
        <v>-2.8408101524999999E-5</v>
      </c>
      <c r="AY118" s="3">
        <f t="shared" ref="AY118" si="2736">AW116*(1+$C$24)^(AY$2-AW$2)</f>
        <v>-2.8408101524999999E-5</v>
      </c>
      <c r="AZ118" s="3">
        <f t="shared" ref="AZ118" si="2737">AX116*(1+$C$24)^(AZ$2-AX$2)</f>
        <v>-2.8408101524999999E-5</v>
      </c>
    </row>
    <row r="119" spans="2:52" x14ac:dyDescent="0.3">
      <c r="B119">
        <f t="shared" si="1690"/>
        <v>2014</v>
      </c>
      <c r="C119" t="str">
        <f t="shared" si="2691"/>
        <v>GH</v>
      </c>
      <c r="D119" s="3"/>
      <c r="E119" s="3"/>
      <c r="F119" s="3"/>
      <c r="G119" s="3">
        <f>D116*(1+$C$24)^(G$2-D$2)</f>
        <v>2219.476962578125</v>
      </c>
      <c r="H119" s="3">
        <f t="shared" ref="H119" si="2738">E116*(1+$C$24)^(H$2-E$2)</f>
        <v>2967.6607238749998</v>
      </c>
      <c r="I119" s="3">
        <f t="shared" ref="I119" si="2739">F116*(1+$C$24)^(I$2-F$2)</f>
        <v>2818.6265996093748</v>
      </c>
      <c r="J119" s="3">
        <f t="shared" ref="J119" si="2740">G116*(1+$C$24)^(J$2-G$2)</f>
        <v>2683.1376056249997</v>
      </c>
      <c r="K119" s="3">
        <f t="shared" ref="K119" si="2741">H116*(1+$C$24)^(K$2-H$2)</f>
        <v>2559.5008698593751</v>
      </c>
      <c r="L119" s="3">
        <f t="shared" ref="L119" si="2742">I116*(1+$C$24)^(L$2-I$2)</f>
        <v>2446.2356677031244</v>
      </c>
      <c r="M119" s="3">
        <f t="shared" ref="M119" si="2743">J116*(1+$C$24)^(M$2-J$2)</f>
        <v>2337.8089351249996</v>
      </c>
      <c r="N119" s="3">
        <f t="shared" ref="N119" si="2744">K116*(1+$C$24)^(N$2-K$2)</f>
        <v>2229.3832794374998</v>
      </c>
      <c r="O119" s="3">
        <f t="shared" ref="O119" si="2745">L116*(1+$C$24)^(O$2-L$2)</f>
        <v>2120.9576237499996</v>
      </c>
      <c r="P119" s="3">
        <f t="shared" ref="P119" si="2746">M116*(1+$C$24)^(P$2-M$2)</f>
        <v>2012.5308911718748</v>
      </c>
      <c r="Q119" s="3">
        <f t="shared" ref="Q119" si="2747">N116*(1+$C$24)^(Q$2-N$2)</f>
        <v>1904.1052354843748</v>
      </c>
      <c r="R119" s="3">
        <f t="shared" ref="R119" si="2748">O116*(1+$C$24)^(R$2-O$2)</f>
        <v>1795.6795797968748</v>
      </c>
      <c r="S119" s="3">
        <f t="shared" ref="S119" si="2749">P116*(1+$C$24)^(S$2-P$2)</f>
        <v>1687.2528472187498</v>
      </c>
      <c r="T119" s="3">
        <f t="shared" ref="T119" si="2750">Q116*(1+$C$24)^(T$2-Q$2)</f>
        <v>1612.7050937031249</v>
      </c>
      <c r="U119" s="3">
        <f t="shared" ref="U119" si="2751">R116*(1+$C$24)^(U$2-R$2)</f>
        <v>1572.0352423593747</v>
      </c>
      <c r="V119" s="3">
        <f t="shared" ref="V119" si="2752">S116*(1+$C$24)^(V$2-S$2)</f>
        <v>1531.3653910156249</v>
      </c>
      <c r="W119" s="3">
        <f t="shared" ref="W119" si="2753">T116*(1+$C$24)^(W$2-T$2)</f>
        <v>1490.6955396718749</v>
      </c>
      <c r="X119" s="3">
        <f t="shared" ref="X119" si="2754">U116*(1+$C$24)^(X$2-U$2)</f>
        <v>1450.0246114374997</v>
      </c>
      <c r="Y119" s="3">
        <f t="shared" ref="Y119" si="2755">V116*(1+$C$24)^(Y$2-V$2)</f>
        <v>1409.35476009375</v>
      </c>
      <c r="Z119" s="3">
        <f t="shared" ref="Z119" si="2756">W116*(1+$C$24)^(Z$2-W$2)</f>
        <v>1368.68490875</v>
      </c>
      <c r="AA119" s="3">
        <f t="shared" ref="AA119" si="2757">X116*(1+$C$24)^(AA$2-X$2)</f>
        <v>1328.0150574062498</v>
      </c>
      <c r="AB119" s="3">
        <f t="shared" ref="AB119" si="2758">Y116*(1+$C$24)^(AB$2-Y$2)</f>
        <v>1287.3452060625</v>
      </c>
      <c r="AC119" s="3">
        <f t="shared" ref="AC119" si="2759">Z116*(1+$C$24)^(AC$2-Z$2)</f>
        <v>1246.674277828125</v>
      </c>
      <c r="AD119" s="3">
        <f t="shared" ref="AD119" si="2760">AA116*(1+$C$24)^(AD$2-AA$2)</f>
        <v>1206.0044264843748</v>
      </c>
      <c r="AE119" s="3">
        <f t="shared" ref="AE119" si="2761">AB116*(1+$C$24)^(AE$2-AB$2)</f>
        <v>1165.3345751406248</v>
      </c>
      <c r="AF119" s="3">
        <f t="shared" ref="AF119" si="2762">AC116*(1+$C$24)^(AF$2-AC$2)</f>
        <v>1124.664723796875</v>
      </c>
      <c r="AG119" s="3">
        <f t="shared" ref="AG119" si="2763">AD116*(1+$C$24)^(AG$2-AD$2)</f>
        <v>1083.9948724531248</v>
      </c>
      <c r="AH119" s="3">
        <f t="shared" ref="AH119" si="2764">AE116*(1+$C$24)^(AH$2-AE$2)</f>
        <v>1043.324374975</v>
      </c>
      <c r="AI119" s="3">
        <f t="shared" ref="AI119" si="2765">AF116*(1+$C$24)^(AI$2-AF$2)</f>
        <v>1002.6544159421874</v>
      </c>
      <c r="AJ119" s="3">
        <f t="shared" ref="AJ119" si="2766">AG116*(1+$C$24)^(AJ$2-AG$2)</f>
        <v>961.98445690937479</v>
      </c>
      <c r="AK119" s="3">
        <f t="shared" ref="AK119" si="2767">AH116*(1+$C$24)^(AK$2-AH$2)</f>
        <v>921.3146055656249</v>
      </c>
      <c r="AL119" s="3">
        <f t="shared" ref="AL119" si="2768">AI116*(1+$C$24)^(AL$2-AI$2)</f>
        <v>880.64464653281243</v>
      </c>
      <c r="AM119" s="3">
        <f t="shared" ref="AM119" si="2769">AJ116*(1+$C$24)^(AM$2-AJ$2)</f>
        <v>839.97468749999996</v>
      </c>
      <c r="AN119" s="3">
        <f t="shared" ref="AN119" si="2770">AK116*(1+$C$24)^(AN$2-AK$2)</f>
        <v>799.30472846718737</v>
      </c>
      <c r="AO119" s="3">
        <f t="shared" ref="AO119" si="2771">AL116*(1+$C$24)^(AO$2-AL$2)</f>
        <v>758.6347694343749</v>
      </c>
      <c r="AP119" s="3">
        <f t="shared" ref="AP119" si="2772">AM116*(1+$C$24)^(AP$2-AM$2)</f>
        <v>717.96481040156243</v>
      </c>
      <c r="AQ119" s="3">
        <f t="shared" ref="AQ119" si="2773">AN116*(1+$C$24)^(AQ$2-AN$2)</f>
        <v>677.29495905781243</v>
      </c>
      <c r="AR119" s="3">
        <f t="shared" ref="AR119" si="2774">AO116*(1+$C$24)^(AR$2-AO$2)</f>
        <v>-2.9118304063124998E-5</v>
      </c>
      <c r="AS119" s="3">
        <f t="shared" ref="AS119" si="2775">AP116*(1+$C$24)^(AS$2-AP$2)</f>
        <v>-2.9118304063124998E-5</v>
      </c>
      <c r="AT119" s="3">
        <f t="shared" ref="AT119" si="2776">AQ116*(1+$C$24)^(AT$2-AQ$2)</f>
        <v>-2.9118304063124998E-5</v>
      </c>
      <c r="AU119" s="3">
        <f t="shared" ref="AU119" si="2777">AR116*(1+$C$24)^(AU$2-AR$2)</f>
        <v>-2.9118304063124998E-5</v>
      </c>
      <c r="AV119" s="3">
        <f t="shared" ref="AV119" si="2778">AS116*(1+$C$24)^(AV$2-AS$2)</f>
        <v>-2.9118304063124998E-5</v>
      </c>
      <c r="AW119" s="3">
        <f t="shared" ref="AW119" si="2779">AT116*(1+$C$24)^(AW$2-AT$2)</f>
        <v>-2.9118304063124998E-5</v>
      </c>
      <c r="AX119" s="3">
        <f t="shared" ref="AX119" si="2780">AU116*(1+$C$24)^(AX$2-AU$2)</f>
        <v>-2.9118304063124998E-5</v>
      </c>
      <c r="AY119" s="3">
        <f t="shared" ref="AY119" si="2781">AV116*(1+$C$24)^(AY$2-AV$2)</f>
        <v>-2.9118304063124998E-5</v>
      </c>
      <c r="AZ119" s="3">
        <f t="shared" ref="AZ119" si="2782">AW116*(1+$C$24)^(AZ$2-AW$2)</f>
        <v>-2.9118304063124998E-5</v>
      </c>
    </row>
    <row r="120" spans="2:52" x14ac:dyDescent="0.3">
      <c r="B120">
        <f t="shared" si="1690"/>
        <v>2015</v>
      </c>
      <c r="C120" t="str">
        <f t="shared" si="2691"/>
        <v>GH</v>
      </c>
      <c r="D120" s="3"/>
      <c r="E120" s="3"/>
      <c r="F120" s="3"/>
      <c r="G120" s="3"/>
      <c r="H120" s="3">
        <f>D116*(1+$C$24)^(H$2-D$2)</f>
        <v>2274.9638866425776</v>
      </c>
      <c r="I120" s="3">
        <f t="shared" ref="I120" si="2783">E116*(1+$C$24)^(I$2-E$2)</f>
        <v>3041.8522419718743</v>
      </c>
      <c r="J120" s="3">
        <f t="shared" ref="J120" si="2784">F116*(1+$C$24)^(J$2-F$2)</f>
        <v>2889.0922645996088</v>
      </c>
      <c r="K120" s="3">
        <f t="shared" ref="K120" si="2785">G116*(1+$C$24)^(K$2-G$2)</f>
        <v>2750.2160457656241</v>
      </c>
      <c r="L120" s="3">
        <f t="shared" ref="L120" si="2786">H116*(1+$C$24)^(L$2-H$2)</f>
        <v>2623.4883916058589</v>
      </c>
      <c r="M120" s="3">
        <f t="shared" ref="M120" si="2787">I116*(1+$C$24)^(M$2-I$2)</f>
        <v>2507.3915593957026</v>
      </c>
      <c r="N120" s="3">
        <f t="shared" ref="N120" si="2788">J116*(1+$C$24)^(N$2-J$2)</f>
        <v>2396.2541585031245</v>
      </c>
      <c r="O120" s="3">
        <f t="shared" ref="O120" si="2789">K116*(1+$C$24)^(O$2-K$2)</f>
        <v>2285.1178614234373</v>
      </c>
      <c r="P120" s="3">
        <f t="shared" ref="P120" si="2790">L116*(1+$C$24)^(P$2-L$2)</f>
        <v>2173.9815643437496</v>
      </c>
      <c r="Q120" s="3">
        <f t="shared" ref="Q120" si="2791">M116*(1+$C$24)^(Q$2-M$2)</f>
        <v>2062.8441634511714</v>
      </c>
      <c r="R120" s="3">
        <f t="shared" ref="R120" si="2792">N116*(1+$C$24)^(R$2-N$2)</f>
        <v>1951.707866371484</v>
      </c>
      <c r="S120" s="3">
        <f t="shared" ref="S120" si="2793">O116*(1+$C$24)^(S$2-O$2)</f>
        <v>1840.5715692917965</v>
      </c>
      <c r="T120" s="3">
        <f t="shared" ref="T120" si="2794">P116*(1+$C$24)^(T$2-P$2)</f>
        <v>1729.4341683992184</v>
      </c>
      <c r="U120" s="3">
        <f t="shared" ref="U120" si="2795">Q116*(1+$C$24)^(U$2-Q$2)</f>
        <v>1653.0227210457028</v>
      </c>
      <c r="V120" s="3">
        <f t="shared" ref="V120" si="2796">R116*(1+$C$24)^(V$2-R$2)</f>
        <v>1611.336123418359</v>
      </c>
      <c r="W120" s="3">
        <f t="shared" ref="W120" si="2797">S116*(1+$C$24)^(W$2-S$2)</f>
        <v>1569.6495257910153</v>
      </c>
      <c r="X120" s="3">
        <f t="shared" ref="X120" si="2798">T116*(1+$C$24)^(X$2-T$2)</f>
        <v>1527.9629281636717</v>
      </c>
      <c r="Y120" s="3">
        <f t="shared" ref="Y120" si="2799">U116*(1+$C$24)^(Y$2-U$2)</f>
        <v>1486.2752267234371</v>
      </c>
      <c r="Z120" s="3">
        <f t="shared" ref="Z120" si="2800">V116*(1+$C$24)^(Z$2-V$2)</f>
        <v>1444.5886290960937</v>
      </c>
      <c r="AA120" s="3">
        <f t="shared" ref="AA120" si="2801">W116*(1+$C$24)^(AA$2-W$2)</f>
        <v>1402.9020314687498</v>
      </c>
      <c r="AB120" s="3">
        <f t="shared" ref="AB120" si="2802">X116*(1+$C$24)^(AB$2-X$2)</f>
        <v>1361.2154338414059</v>
      </c>
      <c r="AC120" s="3">
        <f t="shared" ref="AC120" si="2803">Y116*(1+$C$24)^(AC$2-Y$2)</f>
        <v>1319.5288362140623</v>
      </c>
      <c r="AD120" s="3">
        <f t="shared" ref="AD120" si="2804">Z116*(1+$C$24)^(AD$2-Z$2)</f>
        <v>1277.8411347738279</v>
      </c>
      <c r="AE120" s="3">
        <f t="shared" ref="AE120" si="2805">AA116*(1+$C$24)^(AE$2-AA$2)</f>
        <v>1236.154537146484</v>
      </c>
      <c r="AF120" s="3">
        <f t="shared" ref="AF120" si="2806">AB116*(1+$C$24)^(AF$2-AB$2)</f>
        <v>1194.4679395191404</v>
      </c>
      <c r="AG120" s="3">
        <f t="shared" ref="AG120" si="2807">AC116*(1+$C$24)^(AG$2-AC$2)</f>
        <v>1152.7813418917967</v>
      </c>
      <c r="AH120" s="3">
        <f t="shared" ref="AH120" si="2808">AD116*(1+$C$24)^(AH$2-AD$2)</f>
        <v>1111.0947442644529</v>
      </c>
      <c r="AI120" s="3">
        <f t="shared" ref="AI120" si="2809">AE116*(1+$C$24)^(AI$2-AE$2)</f>
        <v>1069.4074843493747</v>
      </c>
      <c r="AJ120" s="3">
        <f t="shared" ref="AJ120" si="2810">AF116*(1+$C$24)^(AJ$2-AF$2)</f>
        <v>1027.7207763407421</v>
      </c>
      <c r="AK120" s="3">
        <f t="shared" ref="AK120" si="2811">AG116*(1+$C$24)^(AK$2-AG$2)</f>
        <v>986.03406833210909</v>
      </c>
      <c r="AL120" s="3">
        <f t="shared" ref="AL120" si="2812">AH116*(1+$C$24)^(AL$2-AH$2)</f>
        <v>944.34747070476544</v>
      </c>
      <c r="AM120" s="3">
        <f t="shared" ref="AM120" si="2813">AI116*(1+$C$24)^(AM$2-AI$2)</f>
        <v>902.66076269613268</v>
      </c>
      <c r="AN120" s="3">
        <f t="shared" ref="AN120" si="2814">AJ116*(1+$C$24)^(AN$2-AJ$2)</f>
        <v>860.9740546874998</v>
      </c>
      <c r="AO120" s="3">
        <f t="shared" ref="AO120" si="2815">AK116*(1+$C$24)^(AO$2-AK$2)</f>
        <v>819.28734667886692</v>
      </c>
      <c r="AP120" s="3">
        <f t="shared" ref="AP120" si="2816">AL116*(1+$C$24)^(AP$2-AL$2)</f>
        <v>777.60063867023428</v>
      </c>
      <c r="AQ120" s="3">
        <f t="shared" ref="AQ120" si="2817">AM116*(1+$C$24)^(AQ$2-AM$2)</f>
        <v>735.9139306616014</v>
      </c>
      <c r="AR120" s="3">
        <f t="shared" ref="AR120" si="2818">AN116*(1+$C$24)^(AR$2-AN$2)</f>
        <v>694.22733303425764</v>
      </c>
      <c r="AS120" s="3">
        <f t="shared" ref="AS120" si="2819">AO116*(1+$C$24)^(AS$2-AO$2)</f>
        <v>-2.9846261664703118E-5</v>
      </c>
      <c r="AT120" s="3">
        <f t="shared" ref="AT120" si="2820">AP116*(1+$C$24)^(AT$2-AP$2)</f>
        <v>-2.9846261664703118E-5</v>
      </c>
      <c r="AU120" s="3">
        <f t="shared" ref="AU120" si="2821">AQ116*(1+$C$24)^(AU$2-AQ$2)</f>
        <v>-2.9846261664703118E-5</v>
      </c>
      <c r="AV120" s="3">
        <f t="shared" ref="AV120" si="2822">AR116*(1+$C$24)^(AV$2-AR$2)</f>
        <v>-2.9846261664703118E-5</v>
      </c>
      <c r="AW120" s="3">
        <f t="shared" ref="AW120" si="2823">AS116*(1+$C$24)^(AW$2-AS$2)</f>
        <v>-2.9846261664703118E-5</v>
      </c>
      <c r="AX120" s="3">
        <f t="shared" ref="AX120" si="2824">AT116*(1+$C$24)^(AX$2-AT$2)</f>
        <v>-2.9846261664703118E-5</v>
      </c>
      <c r="AY120" s="3">
        <f t="shared" ref="AY120" si="2825">AU116*(1+$C$24)^(AY$2-AU$2)</f>
        <v>-2.9846261664703118E-5</v>
      </c>
      <c r="AZ120" s="3">
        <f t="shared" ref="AZ120" si="2826">AV116*(1+$C$24)^(AZ$2-AV$2)</f>
        <v>-2.9846261664703118E-5</v>
      </c>
    </row>
    <row r="121" spans="2:52" x14ac:dyDescent="0.3">
      <c r="B121">
        <f t="shared" si="1690"/>
        <v>2016</v>
      </c>
      <c r="C121" t="str">
        <f t="shared" si="2691"/>
        <v>GH</v>
      </c>
      <c r="I121" s="3">
        <f>D116*(1+$C$24)^(I$2-D$2)</f>
        <v>2331.8379838086421</v>
      </c>
      <c r="J121" s="3">
        <f t="shared" ref="J121" si="2827">E116*(1+$C$24)^(J$2-E$2)</f>
        <v>3117.8985480211709</v>
      </c>
      <c r="K121" s="3">
        <f t="shared" ref="K121" si="2828">F116*(1+$C$24)^(K$2-F$2)</f>
        <v>2961.3195712145989</v>
      </c>
      <c r="L121" s="3">
        <f t="shared" ref="L121" si="2829">G116*(1+$C$24)^(L$2-G$2)</f>
        <v>2818.9714469097648</v>
      </c>
      <c r="M121" s="3">
        <f t="shared" ref="M121" si="2830">H116*(1+$C$24)^(M$2-H$2)</f>
        <v>2689.0756013960054</v>
      </c>
      <c r="N121" s="3">
        <f t="shared" ref="N121" si="2831">I116*(1+$C$24)^(N$2-I$2)</f>
        <v>2570.0763483805949</v>
      </c>
      <c r="O121" s="3">
        <f t="shared" ref="O121" si="2832">J116*(1+$C$24)^(O$2-J$2)</f>
        <v>2456.1605124657021</v>
      </c>
      <c r="P121" s="3">
        <f t="shared" ref="P121" si="2833">K116*(1+$C$24)^(P$2-K$2)</f>
        <v>2342.2458079590228</v>
      </c>
      <c r="Q121" s="3">
        <f t="shared" ref="Q121" si="2834">L116*(1+$C$24)^(Q$2-L$2)</f>
        <v>2228.3311034523431</v>
      </c>
      <c r="R121" s="3">
        <f t="shared" ref="R121" si="2835">M116*(1+$C$24)^(R$2-M$2)</f>
        <v>2114.4152675374507</v>
      </c>
      <c r="S121" s="3">
        <f t="shared" ref="S121" si="2836">N116*(1+$C$24)^(S$2-N$2)</f>
        <v>2000.500563030771</v>
      </c>
      <c r="T121" s="3">
        <f t="shared" ref="T121" si="2837">O116*(1+$C$24)^(T$2-O$2)</f>
        <v>1886.5858585240912</v>
      </c>
      <c r="U121" s="3">
        <f t="shared" ref="U121" si="2838">P116*(1+$C$24)^(U$2-P$2)</f>
        <v>1772.6700226091987</v>
      </c>
      <c r="V121" s="3">
        <f t="shared" ref="V121" si="2839">Q116*(1+$C$24)^(V$2-Q$2)</f>
        <v>1694.3482890718451</v>
      </c>
      <c r="W121" s="3">
        <f t="shared" ref="W121" si="2840">R116*(1+$C$24)^(W$2-R$2)</f>
        <v>1651.6195265038177</v>
      </c>
      <c r="X121" s="3">
        <f t="shared" ref="X121" si="2841">S116*(1+$C$24)^(X$2-S$2)</f>
        <v>1608.8907639357906</v>
      </c>
      <c r="Y121" s="3">
        <f t="shared" ref="Y121" si="2842">T116*(1+$C$24)^(Y$2-T$2)</f>
        <v>1566.1620013677632</v>
      </c>
      <c r="Z121" s="3">
        <f t="shared" ref="Z121" si="2843">U116*(1+$C$24)^(Z$2-U$2)</f>
        <v>1523.432107391523</v>
      </c>
      <c r="AA121" s="3">
        <f t="shared" ref="AA121" si="2844">V116*(1+$C$24)^(AA$2-V$2)</f>
        <v>1480.7033448234959</v>
      </c>
      <c r="AB121" s="3">
        <f t="shared" ref="AB121" si="2845">W116*(1+$C$24)^(AB$2-W$2)</f>
        <v>1437.9745822554682</v>
      </c>
      <c r="AC121" s="3">
        <f t="shared" ref="AC121" si="2846">X116*(1+$C$24)^(AC$2-X$2)</f>
        <v>1395.2458196874409</v>
      </c>
      <c r="AD121" s="3">
        <f t="shared" ref="AD121" si="2847">Y116*(1+$C$24)^(AD$2-Y$2)</f>
        <v>1352.5170571194137</v>
      </c>
      <c r="AE121" s="3">
        <f t="shared" ref="AE121" si="2848">Z116*(1+$C$24)^(AE$2-Z$2)</f>
        <v>1309.7871631431735</v>
      </c>
      <c r="AF121" s="3">
        <f t="shared" ref="AF121" si="2849">AA116*(1+$C$24)^(AF$2-AA$2)</f>
        <v>1267.0584005751462</v>
      </c>
      <c r="AG121" s="3">
        <f t="shared" ref="AG121" si="2850">AB116*(1+$C$24)^(AG$2-AB$2)</f>
        <v>1224.3296380071185</v>
      </c>
      <c r="AH121" s="3">
        <f t="shared" ref="AH121" si="2851">AC116*(1+$C$24)^(AH$2-AC$2)</f>
        <v>1181.6008754390914</v>
      </c>
      <c r="AI121" s="3">
        <f t="shared" ref="AI121" si="2852">AD116*(1+$C$24)^(AI$2-AD$2)</f>
        <v>1138.872112871064</v>
      </c>
      <c r="AJ121" s="3">
        <f t="shared" ref="AJ121" si="2853">AE116*(1+$C$24)^(AJ$2-AE$2)</f>
        <v>1096.1426714581091</v>
      </c>
      <c r="AK121" s="3">
        <f t="shared" ref="AK121" si="2854">AF116*(1+$C$24)^(AK$2-AF$2)</f>
        <v>1053.4137957492603</v>
      </c>
      <c r="AL121" s="3">
        <f t="shared" ref="AL121" si="2855">AG116*(1+$C$24)^(AL$2-AG$2)</f>
        <v>1010.6849200404117</v>
      </c>
      <c r="AM121" s="3">
        <f t="shared" ref="AM121" si="2856">AH116*(1+$C$24)^(AM$2-AH$2)</f>
        <v>967.95615747238446</v>
      </c>
      <c r="AN121" s="3">
        <f t="shared" ref="AN121" si="2857">AI116*(1+$C$24)^(AN$2-AI$2)</f>
        <v>925.22728176353587</v>
      </c>
      <c r="AO121" s="3">
        <f t="shared" ref="AO121" si="2858">AJ116*(1+$C$24)^(AO$2-AJ$2)</f>
        <v>882.49840605468728</v>
      </c>
      <c r="AP121" s="3">
        <f t="shared" ref="AP121" si="2859">AK116*(1+$C$24)^(AP$2-AK$2)</f>
        <v>839.76953034583858</v>
      </c>
      <c r="AQ121" s="3">
        <f t="shared" ref="AQ121" si="2860">AL116*(1+$C$24)^(AQ$2-AL$2)</f>
        <v>797.04065463698998</v>
      </c>
      <c r="AR121" s="3">
        <f t="shared" ref="AR121" si="2861">AM116*(1+$C$24)^(AR$2-AM$2)</f>
        <v>754.31177892814128</v>
      </c>
      <c r="AS121" s="3">
        <f t="shared" ref="AS121" si="2862">AN116*(1+$C$24)^(AS$2-AN$2)</f>
        <v>711.58301636011402</v>
      </c>
      <c r="AT121" s="3">
        <f t="shared" ref="AT121" si="2863">AO116*(1+$C$24)^(AT$2-AO$2)</f>
        <v>-3.0592418206320697E-5</v>
      </c>
      <c r="AU121" s="3">
        <f t="shared" ref="AU121" si="2864">AP116*(1+$C$24)^(AU$2-AP$2)</f>
        <v>-3.0592418206320697E-5</v>
      </c>
      <c r="AV121" s="3">
        <f t="shared" ref="AV121" si="2865">AQ116*(1+$C$24)^(AV$2-AQ$2)</f>
        <v>-3.0592418206320697E-5</v>
      </c>
      <c r="AW121" s="3">
        <f t="shared" ref="AW121" si="2866">AR116*(1+$C$24)^(AW$2-AR$2)</f>
        <v>-3.0592418206320697E-5</v>
      </c>
      <c r="AX121" s="3">
        <f t="shared" ref="AX121" si="2867">AS116*(1+$C$24)^(AX$2-AS$2)</f>
        <v>-3.0592418206320697E-5</v>
      </c>
      <c r="AY121" s="3">
        <f t="shared" ref="AY121" si="2868">AT116*(1+$C$24)^(AY$2-AT$2)</f>
        <v>-3.0592418206320697E-5</v>
      </c>
      <c r="AZ121" s="3">
        <f t="shared" ref="AZ121" si="2869">AU116*(1+$C$24)^(AZ$2-AU$2)</f>
        <v>-3.0592418206320697E-5</v>
      </c>
    </row>
    <row r="122" spans="2:52" x14ac:dyDescent="0.3">
      <c r="B122">
        <f t="shared" si="1690"/>
        <v>2017</v>
      </c>
      <c r="C122" t="str">
        <f t="shared" si="2691"/>
        <v>GH</v>
      </c>
      <c r="J122" s="3">
        <f>D116*(1+$C$24)^(J$2-D$2)</f>
        <v>2390.133933403858</v>
      </c>
      <c r="K122" s="3">
        <f t="shared" ref="K122" si="2870">E116*(1+$C$24)^(K$2-E$2)</f>
        <v>3195.8460117217001</v>
      </c>
      <c r="L122" s="3">
        <f t="shared" ref="L122" si="2871">F116*(1+$C$24)^(L$2-F$2)</f>
        <v>3035.3525604949637</v>
      </c>
      <c r="M122" s="3">
        <f t="shared" ref="M122" si="2872">G116*(1+$C$24)^(M$2-G$2)</f>
        <v>2889.4457330825085</v>
      </c>
      <c r="N122" s="3">
        <f t="shared" ref="N122" si="2873">H116*(1+$C$24)^(N$2-H$2)</f>
        <v>2756.3024914309053</v>
      </c>
      <c r="O122" s="3">
        <f t="shared" ref="O122" si="2874">I116*(1+$C$24)^(O$2-I$2)</f>
        <v>2634.3282570901092</v>
      </c>
      <c r="P122" s="3">
        <f t="shared" ref="P122" si="2875">J116*(1+$C$24)^(P$2-J$2)</f>
        <v>2517.5645252773447</v>
      </c>
      <c r="Q122" s="3">
        <f t="shared" ref="Q122" si="2876">K116*(1+$C$24)^(Q$2-K$2)</f>
        <v>2400.8019531579985</v>
      </c>
      <c r="R122" s="3">
        <f t="shared" ref="R122" si="2877">L116*(1+$C$24)^(R$2-L$2)</f>
        <v>2284.0393810386513</v>
      </c>
      <c r="S122" s="3">
        <f t="shared" ref="S122" si="2878">M116*(1+$C$24)^(S$2-M$2)</f>
        <v>2167.2756492258868</v>
      </c>
      <c r="T122" s="3">
        <f t="shared" ref="T122" si="2879">N116*(1+$C$24)^(T$2-N$2)</f>
        <v>2050.5130771065401</v>
      </c>
      <c r="U122" s="3">
        <f t="shared" ref="U122" si="2880">O116*(1+$C$24)^(U$2-O$2)</f>
        <v>1933.7505049871934</v>
      </c>
      <c r="V122" s="3">
        <f t="shared" ref="V122" si="2881">P116*(1+$C$24)^(V$2-P$2)</f>
        <v>1816.9867731744284</v>
      </c>
      <c r="W122" s="3">
        <f t="shared" ref="W122" si="2882">Q116*(1+$C$24)^(W$2-Q$2)</f>
        <v>1736.7069962986411</v>
      </c>
      <c r="X122" s="3">
        <f t="shared" ref="X122" si="2883">R116*(1+$C$24)^(X$2-R$2)</f>
        <v>1692.9100146664132</v>
      </c>
      <c r="Y122" s="3">
        <f t="shared" ref="Y122" si="2884">S116*(1+$C$24)^(Y$2-S$2)</f>
        <v>1649.1130330341853</v>
      </c>
      <c r="Z122" s="3">
        <f t="shared" ref="Z122" si="2885">T116*(1+$C$24)^(Z$2-T$2)</f>
        <v>1605.3160514019571</v>
      </c>
      <c r="AA122" s="3">
        <f t="shared" ref="AA122" si="2886">U116*(1+$C$24)^(AA$2-U$2)</f>
        <v>1561.517910076311</v>
      </c>
      <c r="AB122" s="3">
        <f t="shared" ref="AB122" si="2887">V116*(1+$C$24)^(AB$2-V$2)</f>
        <v>1517.720928444083</v>
      </c>
      <c r="AC122" s="3">
        <f t="shared" ref="AC122" si="2888">W116*(1+$C$24)^(AC$2-W$2)</f>
        <v>1473.9239468118549</v>
      </c>
      <c r="AD122" s="3">
        <f t="shared" ref="AD122" si="2889">X116*(1+$C$24)^(AD$2-X$2)</f>
        <v>1430.1269651796269</v>
      </c>
      <c r="AE122" s="3">
        <f t="shared" ref="AE122" si="2890">Y116*(1+$C$24)^(AE$2-Y$2)</f>
        <v>1386.329983547399</v>
      </c>
      <c r="AF122" s="3">
        <f t="shared" ref="AF122" si="2891">Z116*(1+$C$24)^(AF$2-Z$2)</f>
        <v>1342.5318422217526</v>
      </c>
      <c r="AG122" s="3">
        <f t="shared" ref="AG122" si="2892">AA116*(1+$C$24)^(AG$2-AA$2)</f>
        <v>1298.7348605895247</v>
      </c>
      <c r="AH122" s="3">
        <f t="shared" ref="AH122" si="2893">AB116*(1+$C$24)^(AH$2-AB$2)</f>
        <v>1254.9378789572966</v>
      </c>
      <c r="AI122" s="3">
        <f t="shared" ref="AI122" si="2894">AC116*(1+$C$24)^(AI$2-AC$2)</f>
        <v>1211.1408973250686</v>
      </c>
      <c r="AJ122" s="3">
        <f t="shared" ref="AJ122" si="2895">AD116*(1+$C$24)^(AJ$2-AD$2)</f>
        <v>1167.3439156928405</v>
      </c>
      <c r="AK122" s="3">
        <f t="shared" ref="AK122" si="2896">AE116*(1+$C$24)^(AK$2-AE$2)</f>
        <v>1123.5462382445617</v>
      </c>
      <c r="AL122" s="3">
        <f t="shared" ref="AL122" si="2897">AF116*(1+$C$24)^(AL$2-AF$2)</f>
        <v>1079.749140642992</v>
      </c>
      <c r="AM122" s="3">
        <f t="shared" ref="AM122" si="2898">AG116*(1+$C$24)^(AM$2-AG$2)</f>
        <v>1035.952043041422</v>
      </c>
      <c r="AN122" s="3">
        <f t="shared" ref="AN122" si="2899">AH116*(1+$C$24)^(AN$2-AH$2)</f>
        <v>992.15506140919399</v>
      </c>
      <c r="AO122" s="3">
        <f t="shared" ref="AO122" si="2900">AI116*(1+$C$24)^(AO$2-AI$2)</f>
        <v>948.35796380762429</v>
      </c>
      <c r="AP122" s="3">
        <f t="shared" ref="AP122" si="2901">AJ116*(1+$C$24)^(AP$2-AJ$2)</f>
        <v>904.56086620605436</v>
      </c>
      <c r="AQ122" s="3">
        <f t="shared" ref="AQ122" si="2902">AK116*(1+$C$24)^(AQ$2-AK$2)</f>
        <v>860.76376860448443</v>
      </c>
      <c r="AR122" s="3">
        <f t="shared" ref="AR122" si="2903">AL116*(1+$C$24)^(AR$2-AL$2)</f>
        <v>816.96667100291472</v>
      </c>
      <c r="AS122" s="3">
        <f t="shared" ref="AS122" si="2904">AM116*(1+$C$24)^(AS$2-AM$2)</f>
        <v>773.16957340134479</v>
      </c>
      <c r="AT122" s="3">
        <f t="shared" ref="AT122" si="2905">AN116*(1+$C$24)^(AT$2-AN$2)</f>
        <v>729.37259176911687</v>
      </c>
      <c r="AU122" s="3">
        <f t="shared" ref="AU122" si="2906">AO116*(1+$C$24)^(AU$2-AO$2)</f>
        <v>-3.1357228661478707E-5</v>
      </c>
      <c r="AV122" s="3">
        <f t="shared" ref="AV122" si="2907">AP116*(1+$C$24)^(AV$2-AP$2)</f>
        <v>-3.1357228661478707E-5</v>
      </c>
      <c r="AW122" s="3">
        <f t="shared" ref="AW122" si="2908">AQ116*(1+$C$24)^(AW$2-AQ$2)</f>
        <v>-3.1357228661478707E-5</v>
      </c>
      <c r="AX122" s="3">
        <f t="shared" ref="AX122" si="2909">AR116*(1+$C$24)^(AX$2-AR$2)</f>
        <v>-3.1357228661478707E-5</v>
      </c>
      <c r="AY122" s="3">
        <f t="shared" ref="AY122" si="2910">AS116*(1+$C$24)^(AY$2-AS$2)</f>
        <v>-3.1357228661478707E-5</v>
      </c>
      <c r="AZ122" s="3">
        <f t="shared" ref="AZ122" si="2911">AT116*(1+$C$24)^(AZ$2-AT$2)</f>
        <v>-3.1357228661478707E-5</v>
      </c>
    </row>
    <row r="123" spans="2:52" x14ac:dyDescent="0.3">
      <c r="B123">
        <f t="shared" si="1690"/>
        <v>2018</v>
      </c>
      <c r="C123" t="str">
        <f t="shared" si="2691"/>
        <v>GH</v>
      </c>
      <c r="K123" s="3">
        <f>D116*(1+$C$24)^(K$2-D$2)</f>
        <v>2449.8872817389542</v>
      </c>
      <c r="L123" s="3">
        <f t="shared" ref="L123" si="2912">E116*(1+$C$24)^(L$2-E$2)</f>
        <v>3275.7421620147425</v>
      </c>
      <c r="M123" s="3">
        <f t="shared" ref="M123" si="2913">F116*(1+$C$24)^(M$2-F$2)</f>
        <v>3111.2363745073376</v>
      </c>
      <c r="N123" s="3">
        <f t="shared" ref="N123" si="2914">G116*(1+$C$24)^(N$2-G$2)</f>
        <v>2961.6818764095715</v>
      </c>
      <c r="O123" s="3">
        <f t="shared" ref="O123" si="2915">H116*(1+$C$24)^(O$2-H$2)</f>
        <v>2825.210053716678</v>
      </c>
      <c r="P123" s="3">
        <f t="shared" ref="P123" si="2916">I116*(1+$C$24)^(P$2-I$2)</f>
        <v>2700.1864635173624</v>
      </c>
      <c r="Q123" s="3">
        <f t="shared" ref="Q123" si="2917">J116*(1+$C$24)^(Q$2-J$2)</f>
        <v>2580.5036384092782</v>
      </c>
      <c r="R123" s="3">
        <f t="shared" ref="R123" si="2918">K116*(1+$C$24)^(R$2-K$2)</f>
        <v>2460.8220019869482</v>
      </c>
      <c r="S123" s="3">
        <f t="shared" ref="S123" si="2919">L116*(1+$C$24)^(S$2-L$2)</f>
        <v>2341.1403655646177</v>
      </c>
      <c r="T123" s="3">
        <f t="shared" ref="T123" si="2920">M116*(1+$C$24)^(T$2-M$2)</f>
        <v>2221.4575404565339</v>
      </c>
      <c r="U123" s="3">
        <f t="shared" ref="U123" si="2921">N116*(1+$C$24)^(U$2-N$2)</f>
        <v>2101.7759040342034</v>
      </c>
      <c r="V123" s="3">
        <f t="shared" ref="V123" si="2922">O116*(1+$C$24)^(V$2-O$2)</f>
        <v>1982.0942676118734</v>
      </c>
      <c r="W123" s="3">
        <f t="shared" ref="W123" si="2923">P116*(1+$C$24)^(W$2-P$2)</f>
        <v>1862.4114425037892</v>
      </c>
      <c r="X123" s="3">
        <f t="shared" ref="X123" si="2924">Q116*(1+$C$24)^(X$2-Q$2)</f>
        <v>1780.1246712061072</v>
      </c>
      <c r="Y123" s="3">
        <f t="shared" ref="Y123" si="2925">R116*(1+$C$24)^(Y$2-R$2)</f>
        <v>1735.2327650330735</v>
      </c>
      <c r="Z123" s="3">
        <f t="shared" ref="Z123" si="2926">S116*(1+$C$24)^(Z$2-S$2)</f>
        <v>1690.34085886004</v>
      </c>
      <c r="AA123" s="3">
        <f t="shared" ref="AA123" si="2927">T116*(1+$C$24)^(AA$2-T$2)</f>
        <v>1645.4489526870061</v>
      </c>
      <c r="AB123" s="3">
        <f t="shared" ref="AB123" si="2928">U116*(1+$C$24)^(AB$2-U$2)</f>
        <v>1600.5558578282187</v>
      </c>
      <c r="AC123" s="3">
        <f t="shared" ref="AC123" si="2929">V116*(1+$C$24)^(AC$2-V$2)</f>
        <v>1555.6639516551852</v>
      </c>
      <c r="AD123" s="3">
        <f t="shared" ref="AD123" si="2930">W116*(1+$C$24)^(AD$2-W$2)</f>
        <v>1510.7720454821515</v>
      </c>
      <c r="AE123" s="3">
        <f t="shared" ref="AE123" si="2931">X116*(1+$C$24)^(AE$2-X$2)</f>
        <v>1465.8801393091176</v>
      </c>
      <c r="AF123" s="3">
        <f t="shared" ref="AF123" si="2932">Y116*(1+$C$24)^(AF$2-Y$2)</f>
        <v>1420.9882331360841</v>
      </c>
      <c r="AG123" s="3">
        <f t="shared" ref="AG123" si="2933">Z116*(1+$C$24)^(AG$2-Z$2)</f>
        <v>1376.0951382772967</v>
      </c>
      <c r="AH123" s="3">
        <f t="shared" ref="AH123" si="2934">AA116*(1+$C$24)^(AH$2-AA$2)</f>
        <v>1331.2032321042627</v>
      </c>
      <c r="AI123" s="3">
        <f t="shared" ref="AI123" si="2935">AB116*(1+$C$24)^(AI$2-AB$2)</f>
        <v>1286.311325931229</v>
      </c>
      <c r="AJ123" s="3">
        <f t="shared" ref="AJ123" si="2936">AC116*(1+$C$24)^(AJ$2-AC$2)</f>
        <v>1241.4194197581955</v>
      </c>
      <c r="AK123" s="3">
        <f t="shared" ref="AK123" si="2937">AD116*(1+$C$24)^(AK$2-AD$2)</f>
        <v>1196.5275135851616</v>
      </c>
      <c r="AL123" s="3">
        <f t="shared" ref="AL123" si="2938">AE116*(1+$C$24)^(AL$2-AE$2)</f>
        <v>1151.6348942006759</v>
      </c>
      <c r="AM123" s="3">
        <f t="shared" ref="AM123" si="2939">AF116*(1+$C$24)^(AM$2-AF$2)</f>
        <v>1106.7428691590667</v>
      </c>
      <c r="AN123" s="3">
        <f t="shared" ref="AN123" si="2940">AG116*(1+$C$24)^(AN$2-AG$2)</f>
        <v>1061.8508441174577</v>
      </c>
      <c r="AO123" s="3">
        <f t="shared" ref="AO123" si="2941">AH116*(1+$C$24)^(AO$2-AH$2)</f>
        <v>1016.958937944424</v>
      </c>
      <c r="AP123" s="3">
        <f t="shared" ref="AP123" si="2942">AI116*(1+$C$24)^(AP$2-AI$2)</f>
        <v>972.06691290281492</v>
      </c>
      <c r="AQ123" s="3">
        <f t="shared" ref="AQ123" si="2943">AJ116*(1+$C$24)^(AQ$2-AJ$2)</f>
        <v>927.17488786120578</v>
      </c>
      <c r="AR123" s="3">
        <f t="shared" ref="AR123" si="2944">AK116*(1+$C$24)^(AR$2-AK$2)</f>
        <v>882.28286281959663</v>
      </c>
      <c r="AS123" s="3">
        <f t="shared" ref="AS123" si="2945">AL116*(1+$C$24)^(AS$2-AL$2)</f>
        <v>837.3908377779876</v>
      </c>
      <c r="AT123" s="3">
        <f t="shared" ref="AT123" si="2946">AM116*(1+$C$24)^(AT$2-AM$2)</f>
        <v>792.49881273637845</v>
      </c>
      <c r="AU123" s="3">
        <f t="shared" ref="AU123" si="2947">AN116*(1+$C$24)^(AU$2-AN$2)</f>
        <v>747.60690656334475</v>
      </c>
      <c r="AV123" s="3">
        <f t="shared" ref="AV123" si="2948">AO116*(1+$C$24)^(AV$2-AO$2)</f>
        <v>-3.2141159378015677E-5</v>
      </c>
      <c r="AW123" s="3">
        <f t="shared" ref="AW123" si="2949">AP116*(1+$C$24)^(AW$2-AP$2)</f>
        <v>-3.2141159378015677E-5</v>
      </c>
      <c r="AX123" s="3">
        <f t="shared" ref="AX123" si="2950">AQ116*(1+$C$24)^(AX$2-AQ$2)</f>
        <v>-3.2141159378015677E-5</v>
      </c>
      <c r="AY123" s="3">
        <f t="shared" ref="AY123" si="2951">AR116*(1+$C$24)^(AY$2-AR$2)</f>
        <v>-3.2141159378015677E-5</v>
      </c>
      <c r="AZ123" s="3">
        <f t="shared" ref="AZ123" si="2952">AS116*(1+$C$24)^(AZ$2-AS$2)</f>
        <v>-3.2141159378015677E-5</v>
      </c>
    </row>
    <row r="124" spans="2:52" x14ac:dyDescent="0.3">
      <c r="B124">
        <f t="shared" si="1690"/>
        <v>2019</v>
      </c>
      <c r="C124" t="str">
        <f t="shared" si="2691"/>
        <v>GH</v>
      </c>
      <c r="L124" s="3">
        <f>D116*(1+$C$24)^(L$2-D$2)</f>
        <v>2511.1344637824282</v>
      </c>
      <c r="M124" s="3">
        <f>E116*(1+$C$24)^(M$2-E$2)</f>
        <v>3357.635716065111</v>
      </c>
      <c r="N124" s="3">
        <f t="shared" ref="N124" si="2953">F116*(1+$C$24)^(N$2-F$2)</f>
        <v>3189.0172838700209</v>
      </c>
      <c r="O124" s="3">
        <f t="shared" ref="O124" si="2954">G116*(1+$C$24)^(O$2-G$2)</f>
        <v>3035.7239233198106</v>
      </c>
      <c r="P124" s="3">
        <f t="shared" ref="P124" si="2955">H116*(1+$C$24)^(P$2-H$2)</f>
        <v>2895.8403050595948</v>
      </c>
      <c r="Q124" s="3">
        <f t="shared" ref="Q124" si="2956">I116*(1+$C$24)^(Q$2-I$2)</f>
        <v>2767.6911251052961</v>
      </c>
      <c r="R124" s="3">
        <f t="shared" ref="R124" si="2957">J116*(1+$C$24)^(R$2-J$2)</f>
        <v>2645.0162293695103</v>
      </c>
      <c r="S124" s="3">
        <f t="shared" ref="S124" si="2958">K116*(1+$C$24)^(S$2-K$2)</f>
        <v>2522.3425520366218</v>
      </c>
      <c r="T124" s="3">
        <f t="shared" ref="T124" si="2959">L116*(1+$C$24)^(T$2-L$2)</f>
        <v>2399.6688747037333</v>
      </c>
      <c r="U124" s="3">
        <f t="shared" ref="U124" si="2960">M116*(1+$C$24)^(U$2-M$2)</f>
        <v>2276.993978967947</v>
      </c>
      <c r="V124" s="3">
        <f t="shared" ref="V124" si="2961">N116*(1+$C$24)^(V$2-N$2)</f>
        <v>2154.3203016350585</v>
      </c>
      <c r="W124" s="3">
        <f t="shared" ref="W124" si="2962">O116*(1+$C$24)^(W$2-O$2)</f>
        <v>2031.64662430217</v>
      </c>
      <c r="X124" s="3">
        <f t="shared" ref="X124" si="2963">P116*(1+$C$24)^(X$2-P$2)</f>
        <v>1908.9717285663837</v>
      </c>
      <c r="Y124" s="3">
        <f t="shared" ref="Y124" si="2964">Q116*(1+$C$24)^(Y$2-Q$2)</f>
        <v>1824.6277879862598</v>
      </c>
      <c r="Z124" s="3">
        <f t="shared" ref="Z124" si="2965">R116*(1+$C$24)^(Z$2-R$2)</f>
        <v>1778.6135841589003</v>
      </c>
      <c r="AA124" s="3">
        <f t="shared" ref="AA124" si="2966">S116*(1+$C$24)^(AA$2-S$2)</f>
        <v>1732.5993803315409</v>
      </c>
      <c r="AB124" s="3">
        <f t="shared" ref="AB124" si="2967">T116*(1+$C$24)^(AB$2-T$2)</f>
        <v>1686.5851765041812</v>
      </c>
      <c r="AC124" s="3">
        <f t="shared" ref="AC124" si="2968">U116*(1+$C$24)^(AC$2-U$2)</f>
        <v>1640.569754273924</v>
      </c>
      <c r="AD124" s="3">
        <f t="shared" ref="AD124" si="2969">V116*(1+$C$24)^(AD$2-V$2)</f>
        <v>1594.5555504465647</v>
      </c>
      <c r="AE124" s="3">
        <f t="shared" ref="AE124" si="2970">W116*(1+$C$24)^(AE$2-W$2)</f>
        <v>1548.5413466192051</v>
      </c>
      <c r="AF124" s="3">
        <f t="shared" ref="AF124" si="2971">X116*(1+$C$24)^(AF$2-X$2)</f>
        <v>1502.5271427918453</v>
      </c>
      <c r="AG124" s="3">
        <f t="shared" ref="AG124" si="2972">Y116*(1+$C$24)^(AG$2-Y$2)</f>
        <v>1456.512938964486</v>
      </c>
      <c r="AH124" s="3">
        <f t="shared" ref="AH124" si="2973">Z116*(1+$C$24)^(AH$2-Z$2)</f>
        <v>1410.4975167342288</v>
      </c>
      <c r="AI124" s="3">
        <f t="shared" ref="AI124" si="2974">AA116*(1+$C$24)^(AI$2-AA$2)</f>
        <v>1364.4833129068693</v>
      </c>
      <c r="AJ124" s="3">
        <f t="shared" ref="AJ124" si="2975">AB116*(1+$C$24)^(AJ$2-AB$2)</f>
        <v>1318.4691090795095</v>
      </c>
      <c r="AK124" s="3">
        <f t="shared" ref="AK124" si="2976">AC116*(1+$C$24)^(AK$2-AC$2)</f>
        <v>1272.4549052521502</v>
      </c>
      <c r="AL124" s="3">
        <f t="shared" ref="AL124" si="2977">AD116*(1+$C$24)^(AL$2-AD$2)</f>
        <v>1226.4407014247906</v>
      </c>
      <c r="AM124" s="3">
        <f t="shared" ref="AM124" si="2978">AE116*(1+$C$24)^(AM$2-AE$2)</f>
        <v>1180.4257665556927</v>
      </c>
      <c r="AN124" s="3">
        <f t="shared" ref="AN124" si="2979">AF116*(1+$C$24)^(AN$2-AF$2)</f>
        <v>1134.4114408880432</v>
      </c>
      <c r="AO124" s="3">
        <f t="shared" ref="AO124" si="2980">AG116*(1+$C$24)^(AO$2-AG$2)</f>
        <v>1088.397115220394</v>
      </c>
      <c r="AP124" s="3">
        <f t="shared" ref="AP124" si="2981">AH116*(1+$C$24)^(AP$2-AH$2)</f>
        <v>1042.3829113930344</v>
      </c>
      <c r="AQ124" s="3">
        <f t="shared" ref="AQ124" si="2982">AI116*(1+$C$24)^(AQ$2-AI$2)</f>
        <v>996.36858572538517</v>
      </c>
      <c r="AR124" s="3">
        <f t="shared" ref="AR124" si="2983">AJ116*(1+$C$24)^(AR$2-AJ$2)</f>
        <v>950.35426005773581</v>
      </c>
      <c r="AS124" s="3">
        <f t="shared" ref="AS124" si="2984">AK116*(1+$C$24)^(AS$2-AK$2)</f>
        <v>904.33993439008646</v>
      </c>
      <c r="AT124" s="3">
        <f t="shared" ref="AT124" si="2985">AL116*(1+$C$24)^(AT$2-AL$2)</f>
        <v>858.32560872243721</v>
      </c>
      <c r="AU124" s="3">
        <f t="shared" ref="AU124" si="2986">AM116*(1+$C$24)^(AU$2-AM$2)</f>
        <v>812.31128305478785</v>
      </c>
      <c r="AV124" s="3">
        <f t="shared" ref="AV124" si="2987">AN116*(1+$C$24)^(AV$2-AN$2)</f>
        <v>766.2970792274283</v>
      </c>
      <c r="AW124" s="3">
        <f t="shared" ref="AW124" si="2988">AO116*(1+$C$24)^(AW$2-AO$2)</f>
        <v>-3.2944688362466069E-5</v>
      </c>
      <c r="AX124" s="3">
        <f t="shared" ref="AX124" si="2989">AP116*(1+$C$24)^(AX$2-AP$2)</f>
        <v>-3.2944688362466069E-5</v>
      </c>
      <c r="AY124" s="3">
        <f t="shared" ref="AY124" si="2990">AQ116*(1+$C$24)^(AY$2-AQ$2)</f>
        <v>-3.2944688362466069E-5</v>
      </c>
      <c r="AZ124" s="3">
        <f t="shared" ref="AZ124" si="2991">AR116*(1+$C$24)^(AZ$2-AR$2)</f>
        <v>-3.2944688362466069E-5</v>
      </c>
    </row>
    <row r="125" spans="2:52" x14ac:dyDescent="0.3">
      <c r="B125">
        <f t="shared" si="1690"/>
        <v>2020</v>
      </c>
      <c r="C125" t="str">
        <f t="shared" si="2691"/>
        <v>GH</v>
      </c>
      <c r="M125" s="3">
        <f>D116*(1+$C$24)^(M$2-D$2)</f>
        <v>2573.9128253769882</v>
      </c>
      <c r="N125" s="3">
        <f t="shared" ref="N125" si="2992">E116*(1+$C$24)^(N$2-E$2)</f>
        <v>3441.5766089667381</v>
      </c>
      <c r="O125" s="3">
        <f t="shared" ref="O125" si="2993">F116*(1+$C$24)^(O$2-F$2)</f>
        <v>3268.7427159667709</v>
      </c>
      <c r="P125" s="3">
        <f t="shared" ref="P125" si="2994">G116*(1+$C$24)^(P$2-G$2)</f>
        <v>3111.6170214028052</v>
      </c>
      <c r="Q125" s="3">
        <f t="shared" ref="Q125" si="2995">H116*(1+$C$24)^(Q$2-H$2)</f>
        <v>2968.2363126860841</v>
      </c>
      <c r="R125" s="3">
        <f t="shared" ref="R125" si="2996">I116*(1+$C$24)^(R$2-I$2)</f>
        <v>2836.8834032329282</v>
      </c>
      <c r="S125" s="3">
        <f t="shared" ref="S125" si="2997">J116*(1+$C$24)^(S$2-J$2)</f>
        <v>2711.1416351037474</v>
      </c>
      <c r="T125" s="3">
        <f t="shared" ref="T125" si="2998">K116*(1+$C$24)^(T$2-K$2)</f>
        <v>2585.401115837537</v>
      </c>
      <c r="U125" s="3">
        <f t="shared" ref="U125" si="2999">L116*(1+$C$24)^(U$2-L$2)</f>
        <v>2459.6605965713261</v>
      </c>
      <c r="V125" s="3">
        <f t="shared" ref="V125" si="3000">M116*(1+$C$24)^(V$2-M$2)</f>
        <v>2333.9188284421452</v>
      </c>
      <c r="W125" s="3">
        <f t="shared" ref="W125" si="3001">N116*(1+$C$24)^(W$2-N$2)</f>
        <v>2208.1783091759348</v>
      </c>
      <c r="X125" s="3">
        <f t="shared" ref="X125" si="3002">O116*(1+$C$24)^(X$2-O$2)</f>
        <v>2082.437789909724</v>
      </c>
      <c r="Y125" s="3">
        <f t="shared" ref="Y125" si="3003">P116*(1+$C$24)^(Y$2-P$2)</f>
        <v>1956.6960217805431</v>
      </c>
      <c r="Z125" s="3">
        <f t="shared" ref="Z125" si="3004">Q116*(1+$C$24)^(Z$2-Q$2)</f>
        <v>1870.243482685916</v>
      </c>
      <c r="AA125" s="3">
        <f t="shared" ref="AA125" si="3005">R116*(1+$C$24)^(AA$2-R$2)</f>
        <v>1823.0789237628724</v>
      </c>
      <c r="AB125" s="3">
        <f t="shared" ref="AB125" si="3006">S116*(1+$C$24)^(AB$2-S$2)</f>
        <v>1775.914364839829</v>
      </c>
      <c r="AC125" s="3">
        <f t="shared" ref="AC125" si="3007">T116*(1+$C$24)^(AC$2-T$2)</f>
        <v>1728.7498059167854</v>
      </c>
      <c r="AD125" s="3">
        <f t="shared" ref="AD125" si="3008">U116*(1+$C$24)^(AD$2-U$2)</f>
        <v>1681.583998130772</v>
      </c>
      <c r="AE125" s="3">
        <f t="shared" ref="AE125" si="3009">V116*(1+$C$24)^(AE$2-V$2)</f>
        <v>1634.4194392077286</v>
      </c>
      <c r="AF125" s="3">
        <f t="shared" ref="AF125" si="3010">W116*(1+$C$24)^(AF$2-W$2)</f>
        <v>1587.254880284685</v>
      </c>
      <c r="AG125" s="3">
        <f t="shared" ref="AG125" si="3011">X116*(1+$C$24)^(AG$2-X$2)</f>
        <v>1540.0903213616414</v>
      </c>
      <c r="AH125" s="3">
        <f t="shared" ref="AH125" si="3012">Y116*(1+$C$24)^(AH$2-Y$2)</f>
        <v>1492.925762438598</v>
      </c>
      <c r="AI125" s="3">
        <f t="shared" ref="AI125" si="3013">Z116*(1+$C$24)^(AI$2-Z$2)</f>
        <v>1445.7599546525844</v>
      </c>
      <c r="AJ125" s="3">
        <f t="shared" ref="AJ125" si="3014">AA116*(1+$C$24)^(AJ$2-AA$2)</f>
        <v>1398.5953957295408</v>
      </c>
      <c r="AK125" s="3">
        <f t="shared" ref="AK125" si="3015">AB116*(1+$C$24)^(AK$2-AB$2)</f>
        <v>1351.4308368064972</v>
      </c>
      <c r="AL125" s="3">
        <f t="shared" ref="AL125" si="3016">AC116*(1+$C$24)^(AL$2-AC$2)</f>
        <v>1304.2662778834538</v>
      </c>
      <c r="AM125" s="3">
        <f t="shared" ref="AM125" si="3017">AD116*(1+$C$24)^(AM$2-AD$2)</f>
        <v>1257.1017189604102</v>
      </c>
      <c r="AN125" s="3">
        <f t="shared" ref="AN125" si="3018">AE116*(1+$C$24)^(AN$2-AE$2)</f>
        <v>1209.9364107195847</v>
      </c>
      <c r="AO125" s="3">
        <f t="shared" ref="AO125" si="3019">AF116*(1+$C$24)^(AO$2-AF$2)</f>
        <v>1162.7717269102441</v>
      </c>
      <c r="AP125" s="3">
        <f t="shared" ref="AP125" si="3020">AG116*(1+$C$24)^(AP$2-AG$2)</f>
        <v>1115.6070431009036</v>
      </c>
      <c r="AQ125" s="3">
        <f t="shared" ref="AQ125" si="3021">AH116*(1+$C$24)^(AQ$2-AH$2)</f>
        <v>1068.44248417786</v>
      </c>
      <c r="AR125" s="3">
        <f t="shared" ref="AR125" si="3022">AI116*(1+$C$24)^(AR$2-AI$2)</f>
        <v>1021.2778003685196</v>
      </c>
      <c r="AS125" s="3">
        <f t="shared" ref="AS125" si="3023">AJ116*(1+$C$24)^(AS$2-AJ$2)</f>
        <v>974.11311655917905</v>
      </c>
      <c r="AT125" s="3">
        <f t="shared" ref="AT125" si="3024">AK116*(1+$C$24)^(AT$2-AK$2)</f>
        <v>926.9484327498385</v>
      </c>
      <c r="AU125" s="3">
        <f t="shared" ref="AU125" si="3025">AL116*(1+$C$24)^(AU$2-AL$2)</f>
        <v>879.78374894049796</v>
      </c>
      <c r="AV125" s="3">
        <f t="shared" ref="AV125" si="3026">AM116*(1+$C$24)^(AV$2-AM$2)</f>
        <v>832.61906513115741</v>
      </c>
      <c r="AW125" s="3">
        <f t="shared" ref="AW125" si="3027">AN116*(1+$C$24)^(AW$2-AN$2)</f>
        <v>785.45450620811391</v>
      </c>
      <c r="AX125" s="3">
        <f t="shared" ref="AX125" si="3028">AO116*(1+$C$24)^(AX$2-AO$2)</f>
        <v>-3.3768305571527716E-5</v>
      </c>
      <c r="AY125" s="3">
        <f t="shared" ref="AY125" si="3029">AP116*(1+$C$24)^(AY$2-AP$2)</f>
        <v>-3.3768305571527716E-5</v>
      </c>
      <c r="AZ125" s="3">
        <f t="shared" ref="AZ125" si="3030">AQ116*(1+$C$24)^(AZ$2-AQ$2)</f>
        <v>-3.3768305571527716E-5</v>
      </c>
    </row>
    <row r="126" spans="2:52" x14ac:dyDescent="0.3">
      <c r="B126">
        <f t="shared" si="1690"/>
        <v>2021</v>
      </c>
      <c r="C126" t="str">
        <f t="shared" si="2691"/>
        <v>GH</v>
      </c>
      <c r="N126" s="3">
        <f>D116*(1+$C$24)^(N$2-D$2)</f>
        <v>2638.260646011413</v>
      </c>
      <c r="O126" s="3">
        <f t="shared" ref="O126" si="3031">E116*(1+$C$24)^(O$2-E$2)</f>
        <v>3527.6160241909065</v>
      </c>
      <c r="P126" s="3">
        <f t="shared" ref="P126" si="3032">F116*(1+$C$24)^(P$2-F$2)</f>
        <v>3350.46128386594</v>
      </c>
      <c r="Q126" s="3">
        <f t="shared" ref="Q126" si="3033">G116*(1+$C$24)^(Q$2-G$2)</f>
        <v>3189.4074469378752</v>
      </c>
      <c r="R126" s="3">
        <f t="shared" ref="R126" si="3034">H116*(1+$C$24)^(R$2-H$2)</f>
        <v>3042.4422205032361</v>
      </c>
      <c r="S126" s="3">
        <f t="shared" ref="S126" si="3035">I116*(1+$C$24)^(S$2-I$2)</f>
        <v>2907.8054883137511</v>
      </c>
      <c r="T126" s="3">
        <f t="shared" ref="T126" si="3036">J116*(1+$C$24)^(T$2-J$2)</f>
        <v>2778.9201759813413</v>
      </c>
      <c r="U126" s="3">
        <f t="shared" ref="U126" si="3037">K116*(1+$C$24)^(U$2-K$2)</f>
        <v>2650.0361437334755</v>
      </c>
      <c r="V126" s="3">
        <f t="shared" ref="V126" si="3038">L116*(1+$C$24)^(V$2-L$2)</f>
        <v>2521.1521114856091</v>
      </c>
      <c r="W126" s="3">
        <f t="shared" ref="W126" si="3039">M116*(1+$C$24)^(W$2-M$2)</f>
        <v>2392.2667991531989</v>
      </c>
      <c r="X126" s="3">
        <f t="shared" ref="X126" si="3040">N116*(1+$C$24)^(X$2-N$2)</f>
        <v>2263.382766905333</v>
      </c>
      <c r="Y126" s="3">
        <f t="shared" ref="Y126" si="3041">O116*(1+$C$24)^(Y$2-O$2)</f>
        <v>2134.4987346574671</v>
      </c>
      <c r="Z126" s="3">
        <f t="shared" ref="Z126" si="3042">P116*(1+$C$24)^(Z$2-P$2)</f>
        <v>2005.6134223250567</v>
      </c>
      <c r="AA126" s="3">
        <f t="shared" ref="AA126" si="3043">Q116*(1+$C$24)^(AA$2-Q$2)</f>
        <v>1916.999569753064</v>
      </c>
      <c r="AB126" s="3">
        <f t="shared" ref="AB126" si="3044">R116*(1+$C$24)^(AB$2-R$2)</f>
        <v>1868.6558968569443</v>
      </c>
      <c r="AC126" s="3">
        <f t="shared" ref="AC126" si="3045">S116*(1+$C$24)^(AC$2-S$2)</f>
        <v>1820.3122239608249</v>
      </c>
      <c r="AD126" s="3">
        <f t="shared" ref="AD126" si="3046">T116*(1+$C$24)^(AD$2-T$2)</f>
        <v>1771.968551064705</v>
      </c>
      <c r="AE126" s="3">
        <f t="shared" ref="AE126" si="3047">U116*(1+$C$24)^(AE$2-U$2)</f>
        <v>1723.6235980840413</v>
      </c>
      <c r="AF126" s="3">
        <f t="shared" ref="AF126" si="3048">V116*(1+$C$24)^(AF$2-V$2)</f>
        <v>1675.2799251879217</v>
      </c>
      <c r="AG126" s="3">
        <f t="shared" ref="AG126" si="3049">W116*(1+$C$24)^(AG$2-W$2)</f>
        <v>1626.936252291802</v>
      </c>
      <c r="AH126" s="3">
        <f t="shared" ref="AH126" si="3050">X116*(1+$C$24)^(AH$2-X$2)</f>
        <v>1578.5925793956824</v>
      </c>
      <c r="AI126" s="3">
        <f t="shared" ref="AI126" si="3051">Y116*(1+$C$24)^(AI$2-Y$2)</f>
        <v>1530.248906499563</v>
      </c>
      <c r="AJ126" s="3">
        <f t="shared" ref="AJ126" si="3052">Z116*(1+$C$24)^(AJ$2-Z$2)</f>
        <v>1481.903953518899</v>
      </c>
      <c r="AK126" s="3">
        <f t="shared" ref="AK126" si="3053">AA116*(1+$C$24)^(AK$2-AA$2)</f>
        <v>1433.5602806227794</v>
      </c>
      <c r="AL126" s="3">
        <f t="shared" ref="AL126" si="3054">AB116*(1+$C$24)^(AL$2-AB$2)</f>
        <v>1385.2166077266595</v>
      </c>
      <c r="AM126" s="3">
        <f t="shared" ref="AM126" si="3055">AC116*(1+$C$24)^(AM$2-AC$2)</f>
        <v>1336.8729348305401</v>
      </c>
      <c r="AN126" s="3">
        <f t="shared" ref="AN126" si="3056">AD116*(1+$C$24)^(AN$2-AD$2)</f>
        <v>1288.5292619344204</v>
      </c>
      <c r="AO126" s="3">
        <f t="shared" ref="AO126" si="3057">AE116*(1+$C$24)^(AO$2-AE$2)</f>
        <v>1240.1848209875743</v>
      </c>
      <c r="AP126" s="3">
        <f t="shared" ref="AP126" si="3058">AF116*(1+$C$24)^(AP$2-AF$2)</f>
        <v>1191.8410200830003</v>
      </c>
      <c r="AQ126" s="3">
        <f t="shared" ref="AQ126" si="3059">AG116*(1+$C$24)^(AQ$2-AG$2)</f>
        <v>1143.4972191784261</v>
      </c>
      <c r="AR126" s="3">
        <f t="shared" ref="AR126" si="3060">AH116*(1+$C$24)^(AR$2-AH$2)</f>
        <v>1095.1535462823067</v>
      </c>
      <c r="AS126" s="3">
        <f t="shared" ref="AS126" si="3061">AI116*(1+$C$24)^(AS$2-AI$2)</f>
        <v>1046.8097453777327</v>
      </c>
      <c r="AT126" s="3">
        <f t="shared" ref="AT126" si="3062">AJ116*(1+$C$24)^(AT$2-AJ$2)</f>
        <v>998.46594447315852</v>
      </c>
      <c r="AU126" s="3">
        <f t="shared" ref="AU126" si="3063">AK116*(1+$C$24)^(AU$2-AK$2)</f>
        <v>950.12214356858442</v>
      </c>
      <c r="AV126" s="3">
        <f t="shared" ref="AV126" si="3064">AL116*(1+$C$24)^(AV$2-AL$2)</f>
        <v>901.77834266401044</v>
      </c>
      <c r="AW126" s="3">
        <f t="shared" ref="AW126" si="3065">AM116*(1+$C$24)^(AW$2-AM$2)</f>
        <v>853.43454175943634</v>
      </c>
      <c r="AX126" s="3">
        <f t="shared" ref="AX126" si="3066">AN116*(1+$C$24)^(AX$2-AN$2)</f>
        <v>805.09086886331681</v>
      </c>
      <c r="AY126" s="3">
        <f t="shared" ref="AY126" si="3067">AO116*(1+$C$24)^(AY$2-AO$2)</f>
        <v>-3.4612513210815906E-5</v>
      </c>
      <c r="AZ126" s="3">
        <f t="shared" ref="AZ126" si="3068">AP116*(1+$C$24)^(AZ$2-AP$2)</f>
        <v>-3.4612513210815906E-5</v>
      </c>
    </row>
    <row r="127" spans="2:52" x14ac:dyDescent="0.3">
      <c r="B127">
        <f t="shared" si="1690"/>
        <v>2022</v>
      </c>
      <c r="C127" t="str">
        <f t="shared" si="2691"/>
        <v>GH</v>
      </c>
      <c r="O127" s="3">
        <f>D116*(1+$C$24)^(O$2-D$2)</f>
        <v>2704.2171621616985</v>
      </c>
      <c r="P127" s="3">
        <f t="shared" ref="P127" si="3069">E116*(1+$C$24)^(P$2-E$2)</f>
        <v>3615.806424795679</v>
      </c>
      <c r="Q127" s="3">
        <f t="shared" ref="Q127" si="3070">F116*(1+$C$24)^(Q$2-F$2)</f>
        <v>3434.2228159625884</v>
      </c>
      <c r="R127" s="3">
        <f t="shared" ref="R127" si="3071">G116*(1+$C$24)^(R$2-G$2)</f>
        <v>3269.1426331113221</v>
      </c>
      <c r="S127" s="3">
        <f t="shared" ref="S127" si="3072">H116*(1+$C$24)^(S$2-H$2)</f>
        <v>3118.5032760158169</v>
      </c>
      <c r="T127" s="3">
        <f t="shared" ref="T127" si="3073">I116*(1+$C$24)^(T$2-I$2)</f>
        <v>2980.5006255215949</v>
      </c>
      <c r="U127" s="3">
        <f t="shared" ref="U127" si="3074">J116*(1+$C$24)^(U$2-J$2)</f>
        <v>2848.3931803808746</v>
      </c>
      <c r="V127" s="3">
        <f t="shared" ref="V127" si="3075">K116*(1+$C$24)^(V$2-K$2)</f>
        <v>2716.2870473268122</v>
      </c>
      <c r="W127" s="3">
        <f t="shared" ref="W127" si="3076">L116*(1+$C$24)^(W$2-L$2)</f>
        <v>2584.1809142727493</v>
      </c>
      <c r="X127" s="3">
        <f t="shared" ref="X127" si="3077">M116*(1+$C$24)^(X$2-M$2)</f>
        <v>2452.073469132029</v>
      </c>
      <c r="Y127" s="3">
        <f t="shared" ref="Y127" si="3078">N116*(1+$C$24)^(Y$2-N$2)</f>
        <v>2319.9673360779661</v>
      </c>
      <c r="Z127" s="3">
        <f t="shared" ref="Z127" si="3079">O116*(1+$C$24)^(Z$2-O$2)</f>
        <v>2187.8612030239037</v>
      </c>
      <c r="AA127" s="3">
        <f t="shared" ref="AA127" si="3080">P116*(1+$C$24)^(AA$2-P$2)</f>
        <v>2055.753757883183</v>
      </c>
      <c r="AB127" s="3">
        <f t="shared" ref="AB127" si="3081">Q116*(1+$C$24)^(AB$2-Q$2)</f>
        <v>1964.9245589968905</v>
      </c>
      <c r="AC127" s="3">
        <f t="shared" ref="AC127" si="3082">R116*(1+$C$24)^(AC$2-R$2)</f>
        <v>1915.3722942783677</v>
      </c>
      <c r="AD127" s="3">
        <f t="shared" ref="AD127" si="3083">S116*(1+$C$24)^(AD$2-S$2)</f>
        <v>1865.8200295598454</v>
      </c>
      <c r="AE127" s="3">
        <f t="shared" ref="AE127" si="3084">T116*(1+$C$24)^(AE$2-T$2)</f>
        <v>1816.2677648413228</v>
      </c>
      <c r="AF127" s="3">
        <f t="shared" ref="AF127" si="3085">U116*(1+$C$24)^(AF$2-U$2)</f>
        <v>1766.7141880361421</v>
      </c>
      <c r="AG127" s="3">
        <f t="shared" ref="AG127" si="3086">V116*(1+$C$24)^(AG$2-V$2)</f>
        <v>1717.1619233176198</v>
      </c>
      <c r="AH127" s="3">
        <f t="shared" ref="AH127" si="3087">W116*(1+$C$24)^(AH$2-W$2)</f>
        <v>1667.609658599097</v>
      </c>
      <c r="AI127" s="3">
        <f t="shared" ref="AI127" si="3088">X116*(1+$C$24)^(AI$2-X$2)</f>
        <v>1618.0573938805744</v>
      </c>
      <c r="AJ127" s="3">
        <f t="shared" ref="AJ127" si="3089">Y116*(1+$C$24)^(AJ$2-Y$2)</f>
        <v>1568.5051291620518</v>
      </c>
      <c r="AK127" s="3">
        <f t="shared" ref="AK127" si="3090">Z116*(1+$C$24)^(AK$2-Z$2)</f>
        <v>1518.9515523568714</v>
      </c>
      <c r="AL127" s="3">
        <f t="shared" ref="AL127" si="3091">AA116*(1+$C$24)^(AL$2-AA$2)</f>
        <v>1469.3992876383488</v>
      </c>
      <c r="AM127" s="3">
        <f t="shared" ref="AM127" si="3092">AB116*(1+$C$24)^(AM$2-AB$2)</f>
        <v>1419.847022919826</v>
      </c>
      <c r="AN127" s="3">
        <f t="shared" ref="AN127" si="3093">AC116*(1+$C$24)^(AN$2-AC$2)</f>
        <v>1370.2947582013037</v>
      </c>
      <c r="AO127" s="3">
        <f t="shared" ref="AO127" si="3094">AD116*(1+$C$24)^(AO$2-AD$2)</f>
        <v>1320.7424934827809</v>
      </c>
      <c r="AP127" s="3">
        <f t="shared" ref="AP127" si="3095">AE116*(1+$C$24)^(AP$2-AE$2)</f>
        <v>1271.1894415122638</v>
      </c>
      <c r="AQ127" s="3">
        <f t="shared" ref="AQ127" si="3096">AF116*(1+$C$24)^(AQ$2-AF$2)</f>
        <v>1221.6370455850752</v>
      </c>
      <c r="AR127" s="3">
        <f t="shared" ref="AR127" si="3097">AG116*(1+$C$24)^(AR$2-AG$2)</f>
        <v>1172.0846496578868</v>
      </c>
      <c r="AS127" s="3">
        <f t="shared" ref="AS127" si="3098">AH116*(1+$C$24)^(AS$2-AH$2)</f>
        <v>1122.5323849393642</v>
      </c>
      <c r="AT127" s="3">
        <f t="shared" ref="AT127" si="3099">AI116*(1+$C$24)^(AT$2-AI$2)</f>
        <v>1072.979989012176</v>
      </c>
      <c r="AU127" s="3">
        <f t="shared" ref="AU127" si="3100">AJ116*(1+$C$24)^(AU$2-AJ$2)</f>
        <v>1023.4275930849875</v>
      </c>
      <c r="AV127" s="3">
        <f t="shared" ref="AV127" si="3101">AK116*(1+$C$24)^(AV$2-AK$2)</f>
        <v>973.87519715779899</v>
      </c>
      <c r="AW127" s="3">
        <f t="shared" ref="AW127" si="3102">AL116*(1+$C$24)^(AW$2-AL$2)</f>
        <v>924.32280123061071</v>
      </c>
      <c r="AX127" s="3">
        <f t="shared" ref="AX127" si="3103">AM116*(1+$C$24)^(AX$2-AM$2)</f>
        <v>874.77040530342219</v>
      </c>
      <c r="AY127" s="3">
        <f t="shared" ref="AY127" si="3104">AN116*(1+$C$24)^(AY$2-AN$2)</f>
        <v>825.21814058489963</v>
      </c>
      <c r="AZ127" s="3">
        <f t="shared" ref="AZ127" si="3105">AO116*(1+$C$24)^(AZ$2-AO$2)</f>
        <v>-3.5477826041086301E-5</v>
      </c>
    </row>
    <row r="128" spans="2:52" x14ac:dyDescent="0.3">
      <c r="B128">
        <f t="shared" si="1690"/>
        <v>2023</v>
      </c>
      <c r="C128" t="str">
        <f t="shared" si="2691"/>
        <v>GH</v>
      </c>
      <c r="P128" s="3">
        <f>D116*(1+$C$24)^(P$2-D$2)</f>
        <v>2771.8225912157404</v>
      </c>
      <c r="Q128" s="3">
        <f t="shared" ref="Q128" si="3106">E116*(1+$C$24)^(Q$2-E$2)</f>
        <v>3706.2015854155707</v>
      </c>
      <c r="R128" s="3">
        <f t="shared" ref="R128" si="3107">F116*(1+$C$24)^(R$2-F$2)</f>
        <v>3520.078386361653</v>
      </c>
      <c r="S128" s="3">
        <f t="shared" ref="S128" si="3108">G116*(1+$C$24)^(S$2-G$2)</f>
        <v>3350.8711989391049</v>
      </c>
      <c r="T128" s="3">
        <f t="shared" ref="T128" si="3109">H116*(1+$C$24)^(T$2-H$2)</f>
        <v>3196.4658579162124</v>
      </c>
      <c r="U128" s="3">
        <f t="shared" ref="U128" si="3110">I116*(1+$C$24)^(U$2-I$2)</f>
        <v>3055.0131411596344</v>
      </c>
      <c r="V128" s="3">
        <f t="shared" ref="V128" si="3111">J116*(1+$C$24)^(V$2-J$2)</f>
        <v>2919.6030098903962</v>
      </c>
      <c r="W128" s="3">
        <f t="shared" ref="W128" si="3112">K116*(1+$C$24)^(W$2-K$2)</f>
        <v>2784.1942235099823</v>
      </c>
      <c r="X128" s="3">
        <f t="shared" ref="X128" si="3113">L116*(1+$C$24)^(X$2-L$2)</f>
        <v>2648.785437129568</v>
      </c>
      <c r="Y128" s="3">
        <f t="shared" ref="Y128" si="3114">M116*(1+$C$24)^(Y$2-M$2)</f>
        <v>2513.3753058603293</v>
      </c>
      <c r="Z128" s="3">
        <f t="shared" ref="Z128" si="3115">N116*(1+$C$24)^(Z$2-N$2)</f>
        <v>2377.9665194799154</v>
      </c>
      <c r="AA128" s="3">
        <f t="shared" ref="AA128" si="3116">O116*(1+$C$24)^(AA$2-O$2)</f>
        <v>2242.5577330995011</v>
      </c>
      <c r="AB128" s="3">
        <f t="shared" ref="AB128" si="3117">P116*(1+$C$24)^(AB$2-P$2)</f>
        <v>2107.1476018302624</v>
      </c>
      <c r="AC128" s="3">
        <f t="shared" ref="AC128" si="3118">Q116*(1+$C$24)^(AC$2-Q$2)</f>
        <v>2014.0476729718125</v>
      </c>
      <c r="AD128" s="3">
        <f t="shared" ref="AD128" si="3119">R116*(1+$C$24)^(AD$2-R$2)</f>
        <v>1963.2566016353269</v>
      </c>
      <c r="AE128" s="3">
        <f t="shared" ref="AE128" si="3120">S116*(1+$C$24)^(AE$2-S$2)</f>
        <v>1912.4655302988413</v>
      </c>
      <c r="AF128" s="3">
        <f t="shared" ref="AF128" si="3121">T116*(1+$C$24)^(AF$2-T$2)</f>
        <v>1861.6744589623556</v>
      </c>
      <c r="AG128" s="3">
        <f t="shared" ref="AG128" si="3122">U116*(1+$C$24)^(AG$2-U$2)</f>
        <v>1810.8820427370456</v>
      </c>
      <c r="AH128" s="3">
        <f t="shared" ref="AH128" si="3123">V116*(1+$C$24)^(AH$2-V$2)</f>
        <v>1760.0909714005602</v>
      </c>
      <c r="AI128" s="3">
        <f t="shared" ref="AI128" si="3124">W116*(1+$C$24)^(AI$2-W$2)</f>
        <v>1709.2999000640743</v>
      </c>
      <c r="AJ128" s="3">
        <f t="shared" ref="AJ128" si="3125">X116*(1+$C$24)^(AJ$2-X$2)</f>
        <v>1658.5088287275885</v>
      </c>
      <c r="AK128" s="3">
        <f t="shared" ref="AK128" si="3126">Y116*(1+$C$24)^(AK$2-Y$2)</f>
        <v>1607.7177573911031</v>
      </c>
      <c r="AL128" s="3">
        <f t="shared" ref="AL128" si="3127">Z116*(1+$C$24)^(AL$2-Z$2)</f>
        <v>1556.925341165793</v>
      </c>
      <c r="AM128" s="3">
        <f t="shared" ref="AM128" si="3128">AA116*(1+$C$24)^(AM$2-AA$2)</f>
        <v>1506.1342698293074</v>
      </c>
      <c r="AN128" s="3">
        <f t="shared" ref="AN128" si="3129">AB116*(1+$C$24)^(AN$2-AB$2)</f>
        <v>1455.3431984928216</v>
      </c>
      <c r="AO128" s="3">
        <f t="shared" ref="AO128" si="3130">AC116*(1+$C$24)^(AO$2-AC$2)</f>
        <v>1404.5521271563362</v>
      </c>
      <c r="AP128" s="3">
        <f t="shared" ref="AP128" si="3131">AD116*(1+$C$24)^(AP$2-AD$2)</f>
        <v>1353.7610558198503</v>
      </c>
      <c r="AQ128" s="3">
        <f t="shared" ref="AQ128" si="3132">AE116*(1+$C$24)^(AQ$2-AE$2)</f>
        <v>1302.9691775500703</v>
      </c>
      <c r="AR128" s="3">
        <f t="shared" ref="AR128" si="3133">AF116*(1+$C$24)^(AR$2-AF$2)</f>
        <v>1252.177971724702</v>
      </c>
      <c r="AS128" s="3">
        <f t="shared" ref="AS128" si="3134">AG116*(1+$C$24)^(AS$2-AG$2)</f>
        <v>1201.3867658993338</v>
      </c>
      <c r="AT128" s="3">
        <f t="shared" ref="AT128" si="3135">AH116*(1+$C$24)^(AT$2-AH$2)</f>
        <v>1150.5956945628482</v>
      </c>
      <c r="AU128" s="3">
        <f t="shared" ref="AU128" si="3136">AI116*(1+$C$24)^(AU$2-AI$2)</f>
        <v>1099.8044887374801</v>
      </c>
      <c r="AV128" s="3">
        <f t="shared" ref="AV128" si="3137">AJ116*(1+$C$24)^(AV$2-AJ$2)</f>
        <v>1049.0132829121121</v>
      </c>
      <c r="AW128" s="3">
        <f t="shared" ref="AW128" si="3138">AK116*(1+$C$24)^(AW$2-AK$2)</f>
        <v>998.22207708674387</v>
      </c>
      <c r="AX128" s="3">
        <f t="shared" ref="AX128" si="3139">AL116*(1+$C$24)^(AX$2-AL$2)</f>
        <v>947.43087126137584</v>
      </c>
      <c r="AY128" s="3">
        <f t="shared" ref="AY128" si="3140">AM116*(1+$C$24)^(AY$2-AM$2)</f>
        <v>896.6396654360077</v>
      </c>
      <c r="AZ128" s="3">
        <f t="shared" ref="AZ128" si="3141">AN116*(1+$C$24)^(AZ$2-AN$2)</f>
        <v>845.84859409952207</v>
      </c>
    </row>
    <row r="129" spans="2:52" x14ac:dyDescent="0.3">
      <c r="B129">
        <f t="shared" si="1690"/>
        <v>2024</v>
      </c>
      <c r="C129" t="str">
        <f t="shared" si="2691"/>
        <v>GH</v>
      </c>
      <c r="Q129" s="3">
        <f>D116*(1+$C$24)^(Q$2-D$2)</f>
        <v>2841.1181559961342</v>
      </c>
      <c r="R129" s="3">
        <f t="shared" ref="R129" si="3142">E116*(1+$C$24)^(R$2-E$2)</f>
        <v>3798.8566250509598</v>
      </c>
      <c r="S129" s="3">
        <f t="shared" ref="S129" si="3143">F116*(1+$C$24)^(S$2-F$2)</f>
        <v>3608.0803460206944</v>
      </c>
      <c r="T129" s="3">
        <f t="shared" ref="T129" si="3144">G116*(1+$C$24)^(T$2-G$2)</f>
        <v>3434.6429789125823</v>
      </c>
      <c r="U129" s="3">
        <f t="shared" ref="U129" si="3145">H116*(1+$C$24)^(U$2-H$2)</f>
        <v>3276.3775043641172</v>
      </c>
      <c r="V129" s="3">
        <f t="shared" ref="V129" si="3146">I116*(1+$C$24)^(V$2-I$2)</f>
        <v>3131.3884696886253</v>
      </c>
      <c r="W129" s="3">
        <f t="shared" ref="W129" si="3147">J116*(1+$C$24)^(W$2-J$2)</f>
        <v>2992.5930851376561</v>
      </c>
      <c r="X129" s="3">
        <f t="shared" ref="X129" si="3148">K116*(1+$C$24)^(X$2-K$2)</f>
        <v>2853.7990790977319</v>
      </c>
      <c r="Y129" s="3">
        <f t="shared" ref="Y129" si="3149">L116*(1+$C$24)^(Y$2-L$2)</f>
        <v>2715.0050730578068</v>
      </c>
      <c r="Z129" s="3">
        <f t="shared" ref="Z129" si="3150">M116*(1+$C$24)^(Z$2-M$2)</f>
        <v>2576.2096885068377</v>
      </c>
      <c r="AA129" s="3">
        <f t="shared" ref="AA129" si="3151">N116*(1+$C$24)^(AA$2-N$2)</f>
        <v>2437.415682466913</v>
      </c>
      <c r="AB129" s="3">
        <f t="shared" ref="AB129" si="3152">O116*(1+$C$24)^(AB$2-O$2)</f>
        <v>2298.6216764269884</v>
      </c>
      <c r="AC129" s="3">
        <f t="shared" ref="AC129" si="3153">P116*(1+$C$24)^(AC$2-P$2)</f>
        <v>2159.8262918760188</v>
      </c>
      <c r="AD129" s="3">
        <f t="shared" ref="AD129" si="3154">Q116*(1+$C$24)^(AD$2-Q$2)</f>
        <v>2064.3988647961078</v>
      </c>
      <c r="AE129" s="3">
        <f t="shared" ref="AE129" si="3155">R116*(1+$C$24)^(AE$2-R$2)</f>
        <v>2012.3380166762099</v>
      </c>
      <c r="AF129" s="3">
        <f t="shared" ref="AF129" si="3156">S116*(1+$C$24)^(AF$2-S$2)</f>
        <v>1960.2771685563123</v>
      </c>
      <c r="AG129" s="3">
        <f t="shared" ref="AG129" si="3157">T116*(1+$C$24)^(AG$2-T$2)</f>
        <v>1908.2163204364144</v>
      </c>
      <c r="AH129" s="3">
        <f t="shared" ref="AH129" si="3158">U116*(1+$C$24)^(AH$2-U$2)</f>
        <v>1856.1540938054716</v>
      </c>
      <c r="AI129" s="3">
        <f t="shared" ref="AI129" si="3159">V116*(1+$C$24)^(AI$2-V$2)</f>
        <v>1804.0932456855739</v>
      </c>
      <c r="AJ129" s="3">
        <f t="shared" ref="AJ129" si="3160">W116*(1+$C$24)^(AJ$2-W$2)</f>
        <v>1752.0323975656761</v>
      </c>
      <c r="AK129" s="3">
        <f t="shared" ref="AK129" si="3161">X116*(1+$C$24)^(AK$2-X$2)</f>
        <v>1699.9715494457782</v>
      </c>
      <c r="AL129" s="3">
        <f t="shared" ref="AL129" si="3162">Y116*(1+$C$24)^(AL$2-Y$2)</f>
        <v>1647.9107013258806</v>
      </c>
      <c r="AM129" s="3">
        <f t="shared" ref="AM129" si="3163">Z116*(1+$C$24)^(AM$2-Z$2)</f>
        <v>1595.848474694938</v>
      </c>
      <c r="AN129" s="3">
        <f t="shared" ref="AN129" si="3164">AA116*(1+$C$24)^(AN$2-AA$2)</f>
        <v>1543.7876265750399</v>
      </c>
      <c r="AO129" s="3">
        <f t="shared" ref="AO129" si="3165">AB116*(1+$C$24)^(AO$2-AB$2)</f>
        <v>1491.726778455142</v>
      </c>
      <c r="AP129" s="3">
        <f t="shared" ref="AP129" si="3166">AC116*(1+$C$24)^(AP$2-AC$2)</f>
        <v>1439.6659303352444</v>
      </c>
      <c r="AQ129" s="3">
        <f t="shared" ref="AQ129" si="3167">AD116*(1+$C$24)^(AQ$2-AD$2)</f>
        <v>1387.6050822153466</v>
      </c>
      <c r="AR129" s="3">
        <f t="shared" ref="AR129" si="3168">AE116*(1+$C$24)^(AR$2-AE$2)</f>
        <v>1335.543406988822</v>
      </c>
      <c r="AS129" s="3">
        <f t="shared" ref="AS129" si="3169">AF116*(1+$C$24)^(AS$2-AF$2)</f>
        <v>1283.4824210178194</v>
      </c>
      <c r="AT129" s="3">
        <f t="shared" ref="AT129" si="3170">AG116*(1+$C$24)^(AT$2-AG$2)</f>
        <v>1231.4214350468171</v>
      </c>
      <c r="AU129" s="3">
        <f t="shared" ref="AU129" si="3171">AH116*(1+$C$24)^(AU$2-AH$2)</f>
        <v>1179.3605869269195</v>
      </c>
      <c r="AV129" s="3">
        <f t="shared" ref="AV129" si="3172">AI116*(1+$C$24)^(AV$2-AI$2)</f>
        <v>1127.2996009559172</v>
      </c>
      <c r="AW129" s="3">
        <f t="shared" ref="AW129" si="3173">AJ116*(1+$C$24)^(AW$2-AJ$2)</f>
        <v>1075.2386149849149</v>
      </c>
      <c r="AX129" s="3">
        <f t="shared" ref="AX129" si="3174">AK116*(1+$C$24)^(AX$2-AK$2)</f>
        <v>1023.1776290139125</v>
      </c>
      <c r="AY129" s="3">
        <f t="shared" ref="AY129" si="3175">AL116*(1+$C$24)^(AY$2-AL$2)</f>
        <v>971.11664304291025</v>
      </c>
      <c r="AZ129" s="3">
        <f t="shared" ref="AZ129" si="3176">AM116*(1+$C$24)^(AZ$2-AM$2)</f>
        <v>919.05565707190783</v>
      </c>
    </row>
    <row r="130" spans="2:52" x14ac:dyDescent="0.3">
      <c r="B130">
        <f t="shared" si="1690"/>
        <v>2025</v>
      </c>
      <c r="C130" t="str">
        <f t="shared" si="2691"/>
        <v>GH</v>
      </c>
      <c r="R130" s="3">
        <f>D116*(1+$C$24)^(R$2-D$2)</f>
        <v>2912.1461098960372</v>
      </c>
      <c r="S130" s="3">
        <f t="shared" ref="S130" si="3177">E116*(1+$C$24)^(S$2-E$2)</f>
        <v>3893.8280406772337</v>
      </c>
      <c r="T130" s="3">
        <f t="shared" ref="T130" si="3178">F116*(1+$C$24)^(T$2-F$2)</f>
        <v>3698.2823546712111</v>
      </c>
      <c r="U130" s="3">
        <f t="shared" ref="U130" si="3179">G116*(1+$C$24)^(U$2-G$2)</f>
        <v>3520.5090533853968</v>
      </c>
      <c r="V130" s="3">
        <f t="shared" ref="V130" si="3180">H116*(1+$C$24)^(V$2-H$2)</f>
        <v>3358.2869419732197</v>
      </c>
      <c r="W130" s="3">
        <f t="shared" ref="W130" si="3181">I116*(1+$C$24)^(W$2-I$2)</f>
        <v>3209.6731814308405</v>
      </c>
      <c r="X130" s="3">
        <f t="shared" ref="X130" si="3182">J116*(1+$C$24)^(X$2-J$2)</f>
        <v>3067.4079122660969</v>
      </c>
      <c r="Y130" s="3">
        <f t="shared" ref="Y130" si="3183">K116*(1+$C$24)^(Y$2-K$2)</f>
        <v>2925.1440560751748</v>
      </c>
      <c r="Z130" s="3">
        <f t="shared" ref="Z130" si="3184">L116*(1+$C$24)^(Z$2-L$2)</f>
        <v>2782.8801998842519</v>
      </c>
      <c r="AA130" s="3">
        <f t="shared" ref="AA130" si="3185">M116*(1+$C$24)^(AA$2-M$2)</f>
        <v>2640.6149307195083</v>
      </c>
      <c r="AB130" s="3">
        <f t="shared" ref="AB130" si="3186">N116*(1+$C$24)^(AB$2-N$2)</f>
        <v>2498.3510745285857</v>
      </c>
      <c r="AC130" s="3">
        <f t="shared" ref="AC130" si="3187">O116*(1+$C$24)^(AC$2-O$2)</f>
        <v>2356.0872183376632</v>
      </c>
      <c r="AD130" s="3">
        <f t="shared" ref="AD130" si="3188">P116*(1+$C$24)^(AD$2-P$2)</f>
        <v>2213.8219491729192</v>
      </c>
      <c r="AE130" s="3">
        <f t="shared" ref="AE130" si="3189">Q116*(1+$C$24)^(AE$2-Q$2)</f>
        <v>2116.0088364160101</v>
      </c>
      <c r="AF130" s="3">
        <f t="shared" ref="AF130" si="3190">R116*(1+$C$24)^(AF$2-R$2)</f>
        <v>2062.646467093115</v>
      </c>
      <c r="AG130" s="3">
        <f t="shared" ref="AG130" si="3191">S116*(1+$C$24)^(AG$2-S$2)</f>
        <v>2009.2840977702199</v>
      </c>
      <c r="AH130" s="3">
        <f t="shared" ref="AH130" si="3192">T116*(1+$C$24)^(AH$2-T$2)</f>
        <v>1955.9217284473245</v>
      </c>
      <c r="AI130" s="3">
        <f t="shared" ref="AI130" si="3193">U116*(1+$C$24)^(AI$2-U$2)</f>
        <v>1902.5579461506081</v>
      </c>
      <c r="AJ130" s="3">
        <f t="shared" ref="AJ130" si="3194">V116*(1+$C$24)^(AJ$2-V$2)</f>
        <v>1849.1955768277132</v>
      </c>
      <c r="AK130" s="3">
        <f t="shared" ref="AK130" si="3195">W116*(1+$C$24)^(AK$2-W$2)</f>
        <v>1795.8332075048179</v>
      </c>
      <c r="AL130" s="3">
        <f t="shared" ref="AL130" si="3196">X116*(1+$C$24)^(AL$2-X$2)</f>
        <v>1742.4708381819225</v>
      </c>
      <c r="AM130" s="3">
        <f t="shared" ref="AM130" si="3197">Y116*(1+$C$24)^(AM$2-Y$2)</f>
        <v>1689.1084688590274</v>
      </c>
      <c r="AN130" s="3">
        <f t="shared" ref="AN130" si="3198">Z116*(1+$C$24)^(AN$2-Z$2)</f>
        <v>1635.7446865623112</v>
      </c>
      <c r="AO130" s="3">
        <f t="shared" ref="AO130" si="3199">AA116*(1+$C$24)^(AO$2-AA$2)</f>
        <v>1582.3823172394157</v>
      </c>
      <c r="AP130" s="3">
        <f t="shared" ref="AP130" si="3200">AB116*(1+$C$24)^(AP$2-AB$2)</f>
        <v>1529.0199479165203</v>
      </c>
      <c r="AQ130" s="3">
        <f t="shared" ref="AQ130" si="3201">AC116*(1+$C$24)^(AQ$2-AC$2)</f>
        <v>1475.6575785936254</v>
      </c>
      <c r="AR130" s="3">
        <f t="shared" ref="AR130" si="3202">AD116*(1+$C$24)^(AR$2-AD$2)</f>
        <v>1422.2952092707301</v>
      </c>
      <c r="AS130" s="3">
        <f t="shared" ref="AS130" si="3203">AE116*(1+$C$24)^(AS$2-AE$2)</f>
        <v>1368.9319921635422</v>
      </c>
      <c r="AT130" s="3">
        <f t="shared" ref="AT130" si="3204">AF116*(1+$C$24)^(AT$2-AF$2)</f>
        <v>1315.5694815432648</v>
      </c>
      <c r="AU130" s="3">
        <f t="shared" ref="AU130" si="3205">AG116*(1+$C$24)^(AU$2-AG$2)</f>
        <v>1262.2069709229875</v>
      </c>
      <c r="AV130" s="3">
        <f t="shared" ref="AV130" si="3206">AH116*(1+$C$24)^(AV$2-AH$2)</f>
        <v>1208.8446016000923</v>
      </c>
      <c r="AW130" s="3">
        <f t="shared" ref="AW130" si="3207">AI116*(1+$C$24)^(AW$2-AI$2)</f>
        <v>1155.482090979815</v>
      </c>
      <c r="AX130" s="3">
        <f t="shared" ref="AX130" si="3208">AJ116*(1+$C$24)^(AX$2-AJ$2)</f>
        <v>1102.1195803595376</v>
      </c>
      <c r="AY130" s="3">
        <f t="shared" ref="AY130" si="3209">AK116*(1+$C$24)^(AY$2-AK$2)</f>
        <v>1048.7570697392603</v>
      </c>
      <c r="AZ130" s="3">
        <f t="shared" ref="AZ130" si="3210">AL116*(1+$C$24)^(AZ$2-AL$2)</f>
        <v>995.3945591189829</v>
      </c>
    </row>
    <row r="131" spans="2:52" x14ac:dyDescent="0.3">
      <c r="B131">
        <f t="shared" si="1690"/>
        <v>2026</v>
      </c>
      <c r="C131" t="str">
        <f t="shared" si="2691"/>
        <v>GH</v>
      </c>
      <c r="Q131" s="3"/>
      <c r="S131" s="3">
        <f>D116*(1+$C$24)^(S$2-D$2)</f>
        <v>2984.9497626434386</v>
      </c>
      <c r="T131" s="3">
        <f>E116*(1+$C$24)^(T$2-E$2)</f>
        <v>3991.1737416941651</v>
      </c>
      <c r="U131" s="3">
        <f t="shared" ref="U131" si="3211">F116*(1+$C$24)^(U$2-F$2)</f>
        <v>3790.7394135379918</v>
      </c>
      <c r="V131" s="3">
        <f t="shared" ref="V131" si="3212">G116*(1+$C$24)^(V$2-G$2)</f>
        <v>3608.5217797200321</v>
      </c>
      <c r="W131" s="3">
        <f t="shared" ref="W131" si="3213">H116*(1+$C$24)^(W$2-H$2)</f>
        <v>3442.2441155225511</v>
      </c>
      <c r="X131" s="3">
        <f t="shared" ref="X131" si="3214">I116*(1+$C$24)^(X$2-I$2)</f>
        <v>3289.915010966612</v>
      </c>
      <c r="Y131" s="3">
        <f t="shared" ref="Y131" si="3215">J116*(1+$C$24)^(Y$2-J$2)</f>
        <v>3144.0931100727498</v>
      </c>
      <c r="Z131" s="3">
        <f t="shared" ref="Z131" si="3216">K116*(1+$C$24)^(Z$2-K$2)</f>
        <v>2998.2726574770545</v>
      </c>
      <c r="AA131" s="3">
        <f t="shared" ref="AA131" si="3217">L116*(1+$C$24)^(AA$2-L$2)</f>
        <v>2852.4522048813587</v>
      </c>
      <c r="AB131" s="3">
        <f t="shared" ref="AB131" si="3218">M116*(1+$C$24)^(AB$2-M$2)</f>
        <v>2706.6303039874965</v>
      </c>
      <c r="AC131" s="3">
        <f t="shared" ref="AC131" si="3219">N116*(1+$C$24)^(AC$2-N$2)</f>
        <v>2560.8098513918007</v>
      </c>
      <c r="AD131" s="3">
        <f t="shared" ref="AD131" si="3220">O116*(1+$C$24)^(AD$2-O$2)</f>
        <v>2414.989398796105</v>
      </c>
      <c r="AE131" s="3">
        <f t="shared" ref="AE131" si="3221">P116*(1+$C$24)^(AE$2-P$2)</f>
        <v>2269.1674979022423</v>
      </c>
      <c r="AF131" s="3">
        <f t="shared" ref="AF131" si="3222">Q116*(1+$C$24)^(AF$2-Q$2)</f>
        <v>2168.9090573264107</v>
      </c>
      <c r="AG131" s="3">
        <f t="shared" ref="AG131" si="3223">R116*(1+$C$24)^(AG$2-R$2)</f>
        <v>2114.2126287704432</v>
      </c>
      <c r="AH131" s="3">
        <f t="shared" ref="AH131" si="3224">S116*(1+$C$24)^(AH$2-S$2)</f>
        <v>2059.5162002144757</v>
      </c>
      <c r="AI131" s="3">
        <f t="shared" ref="AI131" si="3225">T116*(1+$C$24)^(AI$2-T$2)</f>
        <v>2004.819771658508</v>
      </c>
      <c r="AJ131" s="3">
        <f t="shared" ref="AJ131" si="3226">U116*(1+$C$24)^(AJ$2-U$2)</f>
        <v>1950.1218948043738</v>
      </c>
      <c r="AK131" s="3">
        <f t="shared" ref="AK131" si="3227">V116*(1+$C$24)^(AK$2-V$2)</f>
        <v>1895.4254662484063</v>
      </c>
      <c r="AL131" s="3">
        <f t="shared" ref="AL131" si="3228">W116*(1+$C$24)^(AL$2-W$2)</f>
        <v>1840.7290376924386</v>
      </c>
      <c r="AM131" s="3">
        <f t="shared" ref="AM131" si="3229">X116*(1+$C$24)^(AM$2-X$2)</f>
        <v>1786.0326091364709</v>
      </c>
      <c r="AN131" s="3">
        <f t="shared" ref="AN131" si="3230">Y116*(1+$C$24)^(AN$2-Y$2)</f>
        <v>1731.3361805805034</v>
      </c>
      <c r="AO131" s="3">
        <f t="shared" ref="AO131" si="3231">Z116*(1+$C$24)^(AO$2-Z$2)</f>
        <v>1676.6383037263693</v>
      </c>
      <c r="AP131" s="3">
        <f t="shared" ref="AP131" si="3232">AA116*(1+$C$24)^(AP$2-AA$2)</f>
        <v>1621.9418751704013</v>
      </c>
      <c r="AQ131" s="3">
        <f t="shared" ref="AQ131" si="3233">AB116*(1+$C$24)^(AQ$2-AB$2)</f>
        <v>1567.2454466144336</v>
      </c>
      <c r="AR131" s="3">
        <f t="shared" ref="AR131" si="3234">AC116*(1+$C$24)^(AR$2-AC$2)</f>
        <v>1512.5490180584663</v>
      </c>
      <c r="AS131" s="3">
        <f t="shared" ref="AS131" si="3235">AD116*(1+$C$24)^(AS$2-AD$2)</f>
        <v>1457.8525895024984</v>
      </c>
      <c r="AT131" s="3">
        <f t="shared" ref="AT131" si="3236">AE116*(1+$C$24)^(AT$2-AE$2)</f>
        <v>1403.155291967631</v>
      </c>
      <c r="AU131" s="3">
        <f t="shared" ref="AU131" si="3237">AF116*(1+$C$24)^(AU$2-AF$2)</f>
        <v>1348.4587185818466</v>
      </c>
      <c r="AV131" s="3">
        <f t="shared" ref="AV131" si="3238">AG116*(1+$C$24)^(AV$2-AG$2)</f>
        <v>1293.7621451960624</v>
      </c>
      <c r="AW131" s="3">
        <f t="shared" ref="AW131" si="3239">AH116*(1+$C$24)^(AW$2-AH$2)</f>
        <v>1239.0657166400947</v>
      </c>
      <c r="AX131" s="3">
        <f t="shared" ref="AX131" si="3240">AI116*(1+$C$24)^(AX$2-AI$2)</f>
        <v>1184.3691432543105</v>
      </c>
      <c r="AY131" s="3">
        <f t="shared" ref="AY131" si="3241">AJ116*(1+$C$24)^(AY$2-AJ$2)</f>
        <v>1129.6725698685261</v>
      </c>
      <c r="AZ131" s="3">
        <f t="shared" ref="AZ131" si="3242">AK116*(1+$C$24)^(AZ$2-AK$2)</f>
        <v>1074.9759964827417</v>
      </c>
    </row>
    <row r="132" spans="2:52" x14ac:dyDescent="0.3">
      <c r="B132">
        <f t="shared" si="1690"/>
        <v>2027</v>
      </c>
      <c r="C132" t="str">
        <f t="shared" si="2691"/>
        <v>GH</v>
      </c>
      <c r="T132" s="3">
        <f>D116*(1+$C$24)^(T$2-D$2)</f>
        <v>3059.5735067095243</v>
      </c>
      <c r="U132" s="3">
        <f t="shared" ref="U132" si="3243">E116*(1+$C$24)^(U$2-E$2)</f>
        <v>4090.9530852365187</v>
      </c>
      <c r="V132" s="3">
        <f t="shared" ref="V132" si="3244">F116*(1+$C$24)^(V$2-F$2)</f>
        <v>3885.5078988764412</v>
      </c>
      <c r="W132" s="3">
        <f t="shared" ref="W132" si="3245">G116*(1+$C$24)^(W$2-G$2)</f>
        <v>3698.7348242130324</v>
      </c>
      <c r="X132" s="3">
        <f t="shared" ref="X132" si="3246">H116*(1+$C$24)^(X$2-H$2)</f>
        <v>3528.3002184106144</v>
      </c>
      <c r="Y132" s="3">
        <f t="shared" ref="Y132" si="3247">I116*(1+$C$24)^(Y$2-I$2)</f>
        <v>3372.162886240777</v>
      </c>
      <c r="Z132" s="3">
        <f t="shared" ref="Z132" si="3248">J116*(1+$C$24)^(Z$2-J$2)</f>
        <v>3222.6954378245687</v>
      </c>
      <c r="AA132" s="3">
        <f t="shared" ref="AA132" si="3249">K116*(1+$C$24)^(AA$2-K$2)</f>
        <v>3073.2294739139807</v>
      </c>
      <c r="AB132" s="3">
        <f t="shared" ref="AB132" si="3250">L116*(1+$C$24)^(AB$2-L$2)</f>
        <v>2923.7635100033922</v>
      </c>
      <c r="AC132" s="3">
        <f t="shared" ref="AC132" si="3251">M116*(1+$C$24)^(AC$2-M$2)</f>
        <v>2774.2960615871834</v>
      </c>
      <c r="AD132" s="3">
        <f t="shared" ref="AD132" si="3252">N116*(1+$C$24)^(AD$2-N$2)</f>
        <v>2624.8300976765954</v>
      </c>
      <c r="AE132" s="3">
        <f t="shared" ref="AE132" si="3253">O116*(1+$C$24)^(AE$2-O$2)</f>
        <v>2475.3641337660074</v>
      </c>
      <c r="AF132" s="3">
        <f t="shared" ref="AF132" si="3254">P116*(1+$C$24)^(AF$2-P$2)</f>
        <v>2325.8966853497982</v>
      </c>
      <c r="AG132" s="3">
        <f t="shared" ref="AG132" si="3255">Q116*(1+$C$24)^(AG$2-Q$2)</f>
        <v>2223.1317837595711</v>
      </c>
      <c r="AH132" s="3">
        <f t="shared" ref="AH132" si="3256">R116*(1+$C$24)^(AH$2-R$2)</f>
        <v>2167.0679444897041</v>
      </c>
      <c r="AI132" s="3">
        <f t="shared" ref="AI132" si="3257">S116*(1+$C$24)^(AI$2-S$2)</f>
        <v>2111.0041052198376</v>
      </c>
      <c r="AJ132" s="3">
        <f t="shared" ref="AJ132" si="3258">T116*(1+$C$24)^(AJ$2-T$2)</f>
        <v>2054.9402659499706</v>
      </c>
      <c r="AK132" s="3">
        <f t="shared" ref="AK132" si="3259">U116*(1+$C$24)^(AK$2-U$2)</f>
        <v>1998.8749421744828</v>
      </c>
      <c r="AL132" s="3">
        <f t="shared" ref="AL132" si="3260">V116*(1+$C$24)^(AL$2-V$2)</f>
        <v>1942.8111029046163</v>
      </c>
      <c r="AM132" s="3">
        <f t="shared" ref="AM132" si="3261">W116*(1+$C$24)^(AM$2-W$2)</f>
        <v>1886.7472636347493</v>
      </c>
      <c r="AN132" s="3">
        <f t="shared" ref="AN132" si="3262">X116*(1+$C$24)^(AN$2-X$2)</f>
        <v>1830.6834243648825</v>
      </c>
      <c r="AO132" s="3">
        <f t="shared" ref="AO132" si="3263">Y116*(1+$C$24)^(AO$2-Y$2)</f>
        <v>1774.6195850950157</v>
      </c>
      <c r="AP132" s="3">
        <f t="shared" ref="AP132" si="3264">Z116*(1+$C$24)^(AP$2-Z$2)</f>
        <v>1718.5542613195282</v>
      </c>
      <c r="AQ132" s="3">
        <f t="shared" ref="AQ132" si="3265">AA116*(1+$C$24)^(AQ$2-AA$2)</f>
        <v>1662.4904220496612</v>
      </c>
      <c r="AR132" s="3">
        <f t="shared" ref="AR132" si="3266">AB116*(1+$C$24)^(AR$2-AB$2)</f>
        <v>1606.4265827797944</v>
      </c>
      <c r="AS132" s="3">
        <f t="shared" ref="AS132" si="3267">AC116*(1+$C$24)^(AS$2-AC$2)</f>
        <v>1550.3627435099277</v>
      </c>
      <c r="AT132" s="3">
        <f t="shared" ref="AT132" si="3268">AD116*(1+$C$24)^(AT$2-AD$2)</f>
        <v>1494.2989042400609</v>
      </c>
      <c r="AU132" s="3">
        <f t="shared" ref="AU132" si="3269">AE116*(1+$C$24)^(AU$2-AE$2)</f>
        <v>1438.2341742668218</v>
      </c>
      <c r="AV132" s="3">
        <f t="shared" ref="AV132" si="3270">AF116*(1+$C$24)^(AV$2-AF$2)</f>
        <v>1382.1701865463926</v>
      </c>
      <c r="AW132" s="3">
        <f t="shared" ref="AW132" si="3271">AG116*(1+$C$24)^(AW$2-AG$2)</f>
        <v>1326.1061988259637</v>
      </c>
      <c r="AX132" s="3">
        <f t="shared" ref="AX132" si="3272">AH116*(1+$C$24)^(AX$2-AH$2)</f>
        <v>1270.0423595560969</v>
      </c>
      <c r="AY132" s="3">
        <f t="shared" ref="AY132" si="3273">AI116*(1+$C$24)^(AY$2-AI$2)</f>
        <v>1213.9783718356682</v>
      </c>
      <c r="AZ132" s="3">
        <f t="shared" ref="AZ132" si="3274">AJ116*(1+$C$24)^(AZ$2-AJ$2)</f>
        <v>1157.9143841152393</v>
      </c>
    </row>
    <row r="133" spans="2:52" x14ac:dyDescent="0.3">
      <c r="B133">
        <f t="shared" si="1690"/>
        <v>2028</v>
      </c>
      <c r="C133" t="str">
        <f t="shared" si="2691"/>
        <v>GH</v>
      </c>
      <c r="U133" s="3">
        <f>D116*(1+$C$24)^(U$2-D$2)</f>
        <v>3136.0628443772616</v>
      </c>
      <c r="V133" s="3">
        <f t="shared" ref="V133" si="3275">E116*(1+$C$24)^(V$2-E$2)</f>
        <v>4193.2269123674314</v>
      </c>
      <c r="W133" s="3">
        <f t="shared" ref="W133" si="3276">F116*(1+$C$24)^(W$2-F$2)</f>
        <v>3982.6455963483518</v>
      </c>
      <c r="X133" s="3">
        <f t="shared" ref="X133" si="3277">G116*(1+$C$24)^(X$2-G$2)</f>
        <v>3791.203194818358</v>
      </c>
      <c r="Y133" s="3">
        <f t="shared" ref="Y133" si="3278">H116*(1+$C$24)^(Y$2-H$2)</f>
        <v>3616.5077238708791</v>
      </c>
      <c r="Z133" s="3">
        <f t="shared" ref="Z133" si="3279">I116*(1+$C$24)^(Z$2-I$2)</f>
        <v>3456.4669583967961</v>
      </c>
      <c r="AA133" s="3">
        <f t="shared" ref="AA133" si="3280">J116*(1+$C$24)^(AA$2-J$2)</f>
        <v>3303.262823770182</v>
      </c>
      <c r="AB133" s="3">
        <f t="shared" ref="AB133" si="3281">K116*(1+$C$24)^(AB$2-K$2)</f>
        <v>3150.0602107618297</v>
      </c>
      <c r="AC133" s="3">
        <f t="shared" ref="AC133" si="3282">L116*(1+$C$24)^(AC$2-L$2)</f>
        <v>2996.8575977534765</v>
      </c>
      <c r="AD133" s="3">
        <f t="shared" ref="AD133" si="3283">M116*(1+$C$24)^(AD$2-M$2)</f>
        <v>2843.6534631268628</v>
      </c>
      <c r="AE133" s="3">
        <f t="shared" ref="AE133" si="3284">N116*(1+$C$24)^(AE$2-N$2)</f>
        <v>2690.4508501185101</v>
      </c>
      <c r="AF133" s="3">
        <f t="shared" ref="AF133" si="3285">O116*(1+$C$24)^(AF$2-O$2)</f>
        <v>2537.2482371101573</v>
      </c>
      <c r="AG133" s="3">
        <f t="shared" ref="AG133" si="3286">P116*(1+$C$24)^(AG$2-P$2)</f>
        <v>2384.0441024835432</v>
      </c>
      <c r="AH133" s="3">
        <f t="shared" ref="AH133" si="3287">Q116*(1+$C$24)^(AH$2-Q$2)</f>
        <v>2278.7100783535598</v>
      </c>
      <c r="AI133" s="3">
        <f t="shared" ref="AI133" si="3288">R116*(1+$C$24)^(AI$2-R$2)</f>
        <v>2221.2446431019462</v>
      </c>
      <c r="AJ133" s="3">
        <f t="shared" ref="AJ133" si="3289">S116*(1+$C$24)^(AJ$2-S$2)</f>
        <v>2163.779207850333</v>
      </c>
      <c r="AK133" s="3">
        <f t="shared" ref="AK133" si="3290">T116*(1+$C$24)^(AK$2-T$2)</f>
        <v>2106.3137725987194</v>
      </c>
      <c r="AL133" s="3">
        <f t="shared" ref="AL133" si="3291">U116*(1+$C$24)^(AL$2-U$2)</f>
        <v>2048.8468157288448</v>
      </c>
      <c r="AM133" s="3">
        <f t="shared" ref="AM133" si="3292">V116*(1+$C$24)^(AM$2-V$2)</f>
        <v>1991.3813804772315</v>
      </c>
      <c r="AN133" s="3">
        <f t="shared" ref="AN133" si="3293">W116*(1+$C$24)^(AN$2-W$2)</f>
        <v>1933.9159452256179</v>
      </c>
      <c r="AO133" s="3">
        <f t="shared" ref="AO133" si="3294">X116*(1+$C$24)^(AO$2-X$2)</f>
        <v>1876.4505099740043</v>
      </c>
      <c r="AP133" s="3">
        <f t="shared" ref="AP133" si="3295">Y116*(1+$C$24)^(AP$2-Y$2)</f>
        <v>1818.9850747223909</v>
      </c>
      <c r="AQ133" s="3">
        <f t="shared" ref="AQ133" si="3296">Z116*(1+$C$24)^(AQ$2-Z$2)</f>
        <v>1761.5181178525163</v>
      </c>
      <c r="AR133" s="3">
        <f t="shared" ref="AR133" si="3297">AA116*(1+$C$24)^(AR$2-AA$2)</f>
        <v>1704.0526826009027</v>
      </c>
      <c r="AS133" s="3">
        <f t="shared" ref="AS133" si="3298">AB116*(1+$C$24)^(AS$2-AB$2)</f>
        <v>1646.5872473492891</v>
      </c>
      <c r="AT133" s="3">
        <f t="shared" ref="AT133" si="3299">AC116*(1+$C$24)^(AT$2-AC$2)</f>
        <v>1589.1218120976757</v>
      </c>
      <c r="AU133" s="3">
        <f t="shared" ref="AU133" si="3300">AD116*(1+$C$24)^(AU$2-AD$2)</f>
        <v>1531.6563768460621</v>
      </c>
      <c r="AV133" s="3">
        <f t="shared" ref="AV133" si="3301">AE116*(1+$C$24)^(AV$2-AE$2)</f>
        <v>1474.190028623492</v>
      </c>
      <c r="AW133" s="3">
        <f t="shared" ref="AW133" si="3302">AF116*(1+$C$24)^(AW$2-AF$2)</f>
        <v>1416.7244412100524</v>
      </c>
      <c r="AX133" s="3">
        <f t="shared" ref="AX133" si="3303">AG116*(1+$C$24)^(AX$2-AG$2)</f>
        <v>1359.2588537966126</v>
      </c>
      <c r="AY133" s="3">
        <f t="shared" ref="AY133" si="3304">AH116*(1+$C$24)^(AY$2-AH$2)</f>
        <v>1301.7934185449992</v>
      </c>
      <c r="AZ133" s="3">
        <f t="shared" ref="AZ133" si="3305">AI116*(1+$C$24)^(AZ$2-AI$2)</f>
        <v>1244.3278311315598</v>
      </c>
    </row>
    <row r="134" spans="2:52" x14ac:dyDescent="0.3">
      <c r="B134">
        <f t="shared" si="1690"/>
        <v>2029</v>
      </c>
      <c r="C134" t="str">
        <f t="shared" si="2691"/>
        <v>GH</v>
      </c>
      <c r="V134" s="3">
        <f>D116*(1+$C$24)^(V$2-D$2)</f>
        <v>3214.4644154866933</v>
      </c>
      <c r="W134" s="3">
        <f t="shared" ref="W134" si="3306">E116*(1+$C$24)^(W$2-E$2)</f>
        <v>4298.0575851766171</v>
      </c>
      <c r="X134" s="3">
        <f t="shared" ref="X134" si="3307">F116*(1+$C$24)^(X$2-F$2)</f>
        <v>4082.2117362570607</v>
      </c>
      <c r="Y134" s="3">
        <f t="shared" ref="Y134" si="3308">G116*(1+$C$24)^(Y$2-G$2)</f>
        <v>3885.9832746888169</v>
      </c>
      <c r="Z134" s="3">
        <f t="shared" ref="Z134" si="3309">H116*(1+$C$24)^(Z$2-H$2)</f>
        <v>3706.9204169676514</v>
      </c>
      <c r="AA134" s="3">
        <f t="shared" ref="AA134" si="3310">I116*(1+$C$24)^(AA$2-I$2)</f>
        <v>3542.878632356716</v>
      </c>
      <c r="AB134" s="3">
        <f t="shared" ref="AB134" si="3311">J116*(1+$C$24)^(AB$2-J$2)</f>
        <v>3385.844394364437</v>
      </c>
      <c r="AC134" s="3">
        <f t="shared" ref="AC134" si="3312">K116*(1+$C$24)^(AC$2-K$2)</f>
        <v>3228.8117160308757</v>
      </c>
      <c r="AD134" s="3">
        <f t="shared" ref="AD134" si="3313">L116*(1+$C$24)^(AD$2-L$2)</f>
        <v>3071.7790376973139</v>
      </c>
      <c r="AE134" s="3">
        <f t="shared" ref="AE134" si="3314">M116*(1+$C$24)^(AE$2-M$2)</f>
        <v>2914.7447997050344</v>
      </c>
      <c r="AF134" s="3">
        <f t="shared" ref="AF134" si="3315">N116*(1+$C$24)^(AF$2-N$2)</f>
        <v>2757.7121213714727</v>
      </c>
      <c r="AG134" s="3">
        <f t="shared" ref="AG134" si="3316">O116*(1+$C$24)^(AG$2-O$2)</f>
        <v>2600.6794430379114</v>
      </c>
      <c r="AH134" s="3">
        <f t="shared" ref="AH134" si="3317">P116*(1+$C$24)^(AH$2-P$2)</f>
        <v>2443.6452050456314</v>
      </c>
      <c r="AI134" s="3">
        <f t="shared" ref="AI134" si="3318">Q116*(1+$C$24)^(AI$2-Q$2)</f>
        <v>2335.6778303123992</v>
      </c>
      <c r="AJ134" s="3">
        <f t="shared" ref="AJ134" si="3319">R116*(1+$C$24)^(AJ$2-R$2)</f>
        <v>2276.7757591794953</v>
      </c>
      <c r="AK134" s="3">
        <f t="shared" ref="AK134" si="3320">S116*(1+$C$24)^(AK$2-S$2)</f>
        <v>2217.8736880465913</v>
      </c>
      <c r="AL134" s="3">
        <f t="shared" ref="AL134" si="3321">T116*(1+$C$24)^(AL$2-T$2)</f>
        <v>2158.9716169136877</v>
      </c>
      <c r="AM134" s="3">
        <f t="shared" ref="AM134" si="3322">U116*(1+$C$24)^(AM$2-U$2)</f>
        <v>2100.067986122066</v>
      </c>
      <c r="AN134" s="3">
        <f t="shared" ref="AN134" si="3323">V116*(1+$C$24)^(AN$2-V$2)</f>
        <v>2041.1659149891623</v>
      </c>
      <c r="AO134" s="3">
        <f t="shared" ref="AO134" si="3324">W116*(1+$C$24)^(AO$2-W$2)</f>
        <v>1982.2638438562583</v>
      </c>
      <c r="AP134" s="3">
        <f t="shared" ref="AP134" si="3325">X116*(1+$C$24)^(AP$2-X$2)</f>
        <v>1923.3617727233545</v>
      </c>
      <c r="AQ134" s="3">
        <f t="shared" ref="AQ134" si="3326">Y116*(1+$C$24)^(AQ$2-Y$2)</f>
        <v>1864.4597015904508</v>
      </c>
      <c r="AR134" s="3">
        <f t="shared" ref="AR134" si="3327">Z116*(1+$C$24)^(AR$2-Z$2)</f>
        <v>1805.5560707988293</v>
      </c>
      <c r="AS134" s="3">
        <f t="shared" ref="AS134" si="3328">AA116*(1+$C$24)^(AS$2-AA$2)</f>
        <v>1746.6539996659253</v>
      </c>
      <c r="AT134" s="3">
        <f t="shared" ref="AT134" si="3329">AB116*(1+$C$24)^(AT$2-AB$2)</f>
        <v>1687.7519285330213</v>
      </c>
      <c r="AU134" s="3">
        <f t="shared" ref="AU134" si="3330">AC116*(1+$C$24)^(AU$2-AC$2)</f>
        <v>1628.8498574001178</v>
      </c>
      <c r="AV134" s="3">
        <f t="shared" ref="AV134" si="3331">AD116*(1+$C$24)^(AV$2-AD$2)</f>
        <v>1569.9477862672138</v>
      </c>
      <c r="AW134" s="3">
        <f t="shared" ref="AW134" si="3332">AE116*(1+$C$24)^(AW$2-AE$2)</f>
        <v>1511.0447793390795</v>
      </c>
      <c r="AX134" s="3">
        <f t="shared" ref="AX134" si="3333">AF116*(1+$C$24)^(AX$2-AF$2)</f>
        <v>1452.1425522403038</v>
      </c>
      <c r="AY134" s="3">
        <f t="shared" ref="AY134" si="3334">AG116*(1+$C$24)^(AY$2-AG$2)</f>
        <v>1393.240325141528</v>
      </c>
      <c r="AZ134" s="3">
        <f t="shared" ref="AZ134" si="3335">AH116*(1+$C$24)^(AZ$2-AH$2)</f>
        <v>1334.3382540086243</v>
      </c>
    </row>
    <row r="135" spans="2:52" x14ac:dyDescent="0.3">
      <c r="B135">
        <f t="shared" si="1690"/>
        <v>2030</v>
      </c>
      <c r="C135" t="str">
        <f t="shared" si="2691"/>
        <v>GH</v>
      </c>
      <c r="W135" s="3">
        <f>D116*(1+$C$24)^(W$2-D$2)</f>
        <v>3294.826025873861</v>
      </c>
      <c r="X135" s="3">
        <f t="shared" ref="X135" si="3336">E116*(1+$C$24)^(X$2-E$2)</f>
        <v>4405.5090248060324</v>
      </c>
      <c r="Y135" s="3">
        <f t="shared" ref="Y135" si="3337">F116*(1+$C$24)^(Y$2-F$2)</f>
        <v>4184.2670296634878</v>
      </c>
      <c r="Z135" s="3">
        <f t="shared" ref="Z135" si="3338">G116*(1+$C$24)^(Z$2-G$2)</f>
        <v>3983.1328565560375</v>
      </c>
      <c r="AA135" s="3">
        <f t="shared" ref="AA135" si="3339">H116*(1+$C$24)^(AA$2-H$2)</f>
        <v>3799.5934273918429</v>
      </c>
      <c r="AB135" s="3">
        <f t="shared" ref="AB135" si="3340">I116*(1+$C$24)^(AB$2-I$2)</f>
        <v>3631.4505981656343</v>
      </c>
      <c r="AC135" s="3">
        <f t="shared" ref="AC135" si="3341">J116*(1+$C$24)^(AC$2-J$2)</f>
        <v>3470.4905042235478</v>
      </c>
      <c r="AD135" s="3">
        <f t="shared" ref="AD135" si="3342">K116*(1+$C$24)^(AD$2-K$2)</f>
        <v>3309.5320089316474</v>
      </c>
      <c r="AE135" s="3">
        <f t="shared" ref="AE135" si="3343">L116*(1+$C$24)^(AE$2-L$2)</f>
        <v>3148.5735136397466</v>
      </c>
      <c r="AF135" s="3">
        <f t="shared" ref="AF135" si="3344">M116*(1+$C$24)^(AF$2-M$2)</f>
        <v>2987.6134196976604</v>
      </c>
      <c r="AG135" s="3">
        <f t="shared" ref="AG135" si="3345">N116*(1+$C$24)^(AG$2-N$2)</f>
        <v>2826.6549244057596</v>
      </c>
      <c r="AH135" s="3">
        <f t="shared" ref="AH135" si="3346">O116*(1+$C$24)^(AH$2-O$2)</f>
        <v>2665.6964291138593</v>
      </c>
      <c r="AI135" s="3">
        <f t="shared" ref="AI135" si="3347">P116*(1+$C$24)^(AI$2-P$2)</f>
        <v>2504.7363351717722</v>
      </c>
      <c r="AJ135" s="3">
        <f t="shared" ref="AJ135" si="3348">Q116*(1+$C$24)^(AJ$2-Q$2)</f>
        <v>2394.0697760702092</v>
      </c>
      <c r="AK135" s="3">
        <f t="shared" ref="AK135" si="3349">R116*(1+$C$24)^(AK$2-R$2)</f>
        <v>2333.6951531589825</v>
      </c>
      <c r="AL135" s="3">
        <f t="shared" ref="AL135" si="3350">S116*(1+$C$24)^(AL$2-S$2)</f>
        <v>2273.3205302477563</v>
      </c>
      <c r="AM135" s="3">
        <f t="shared" ref="AM135" si="3351">T116*(1+$C$24)^(AM$2-T$2)</f>
        <v>2212.9459073365297</v>
      </c>
      <c r="AN135" s="3">
        <f t="shared" ref="AN135" si="3352">U116*(1+$C$24)^(AN$2-U$2)</f>
        <v>2152.5696857751177</v>
      </c>
      <c r="AO135" s="3">
        <f t="shared" ref="AO135" si="3353">V116*(1+$C$24)^(AO$2-V$2)</f>
        <v>2092.1950628638915</v>
      </c>
      <c r="AP135" s="3">
        <f t="shared" ref="AP135" si="3354">W116*(1+$C$24)^(AP$2-W$2)</f>
        <v>2031.8204399526649</v>
      </c>
      <c r="AQ135" s="3">
        <f t="shared" ref="AQ135" si="3355">X116*(1+$C$24)^(AQ$2-X$2)</f>
        <v>1971.4458170414382</v>
      </c>
      <c r="AR135" s="3">
        <f t="shared" ref="AR135" si="3356">Y116*(1+$C$24)^(AR$2-Y$2)</f>
        <v>1911.0711941302122</v>
      </c>
      <c r="AS135" s="3">
        <f t="shared" ref="AS135" si="3357">Z116*(1+$C$24)^(AS$2-Z$2)</f>
        <v>1850.6949725688</v>
      </c>
      <c r="AT135" s="3">
        <f t="shared" ref="AT135" si="3358">AA116*(1+$C$24)^(AT$2-AA$2)</f>
        <v>1790.3203496575734</v>
      </c>
      <c r="AU135" s="3">
        <f t="shared" ref="AU135" si="3359">AB116*(1+$C$24)^(AU$2-AB$2)</f>
        <v>1729.945726746347</v>
      </c>
      <c r="AV135" s="3">
        <f t="shared" ref="AV135" si="3360">AC116*(1+$C$24)^(AV$2-AC$2)</f>
        <v>1669.5711038351208</v>
      </c>
      <c r="AW135" s="3">
        <f t="shared" ref="AW135" si="3361">AD116*(1+$C$24)^(AW$2-AD$2)</f>
        <v>1609.1964809238941</v>
      </c>
      <c r="AX135" s="3">
        <f t="shared" ref="AX135" si="3362">AE116*(1+$C$24)^(AX$2-AE$2)</f>
        <v>1548.8208988225565</v>
      </c>
      <c r="AY135" s="3">
        <f t="shared" ref="AY135" si="3363">AF116*(1+$C$24)^(AY$2-AF$2)</f>
        <v>1488.4461160463113</v>
      </c>
      <c r="AZ135" s="3">
        <f t="shared" ref="AZ135" si="3364">AG116*(1+$C$24)^(AZ$2-AG$2)</f>
        <v>1428.0713332700664</v>
      </c>
    </row>
    <row r="136" spans="2:52" x14ac:dyDescent="0.3">
      <c r="B136">
        <f t="shared" si="1690"/>
        <v>2031</v>
      </c>
      <c r="C136" t="str">
        <f t="shared" si="2691"/>
        <v>GH</v>
      </c>
      <c r="X136" s="3">
        <f>D116*(1+$C$24)^(X$2-D$2)</f>
        <v>3377.1966765207067</v>
      </c>
      <c r="Y136" s="3">
        <f t="shared" ref="Y136" si="3365">E116*(1+$C$24)^(Y$2-E$2)</f>
        <v>4515.6467504261827</v>
      </c>
      <c r="Z136" s="3">
        <f t="shared" ref="Z136" si="3366">F116*(1+$C$24)^(Z$2-F$2)</f>
        <v>4288.8737054050744</v>
      </c>
      <c r="AA136" s="3">
        <f t="shared" ref="AA136" si="3367">G116*(1+$C$24)^(AA$2-G$2)</f>
        <v>4082.711177969938</v>
      </c>
      <c r="AB136" s="3">
        <f t="shared" ref="AB136" si="3368">H116*(1+$C$24)^(AB$2-H$2)</f>
        <v>3894.5832630766381</v>
      </c>
      <c r="AC136" s="3">
        <f t="shared" ref="AC136" si="3369">I116*(1+$C$24)^(AC$2-I$2)</f>
        <v>3722.2368631197746</v>
      </c>
      <c r="AD136" s="3">
        <f t="shared" ref="AD136" si="3370">J116*(1+$C$24)^(AD$2-J$2)</f>
        <v>3557.2527668291359</v>
      </c>
      <c r="AE136" s="3">
        <f t="shared" ref="AE136" si="3371">K116*(1+$C$24)^(AE$2-K$2)</f>
        <v>3392.2703091549383</v>
      </c>
      <c r="AF136" s="3">
        <f t="shared" ref="AF136" si="3372">L116*(1+$C$24)^(AF$2-L$2)</f>
        <v>3227.2878514807398</v>
      </c>
      <c r="AG136" s="3">
        <f t="shared" ref="AG136" si="3373">M116*(1+$C$24)^(AG$2-M$2)</f>
        <v>3062.3037551901016</v>
      </c>
      <c r="AH136" s="3">
        <f t="shared" ref="AH136" si="3374">N116*(1+$C$24)^(AH$2-N$2)</f>
        <v>2897.3212975159031</v>
      </c>
      <c r="AI136" s="3">
        <f t="shared" ref="AI136" si="3375">O116*(1+$C$24)^(AI$2-O$2)</f>
        <v>2732.3388398417051</v>
      </c>
      <c r="AJ136" s="3">
        <f t="shared" ref="AJ136" si="3376">P116*(1+$C$24)^(AJ$2-P$2)</f>
        <v>2567.3547435510663</v>
      </c>
      <c r="AK136" s="3">
        <f t="shared" ref="AK136" si="3377">Q116*(1+$C$24)^(AK$2-Q$2)</f>
        <v>2453.921520471964</v>
      </c>
      <c r="AL136" s="3">
        <f t="shared" ref="AL136" si="3378">R116*(1+$C$24)^(AL$2-R$2)</f>
        <v>2392.0375319879568</v>
      </c>
      <c r="AM136" s="3">
        <f t="shared" ref="AM136" si="3379">S116*(1+$C$24)^(AM$2-S$2)</f>
        <v>2330.15354350395</v>
      </c>
      <c r="AN136" s="3">
        <f t="shared" ref="AN136" si="3380">T116*(1+$C$24)^(AN$2-T$2)</f>
        <v>2268.2695550199428</v>
      </c>
      <c r="AO136" s="3">
        <f t="shared" ref="AO136" si="3381">U116*(1+$C$24)^(AO$2-U$2)</f>
        <v>2206.3839279194954</v>
      </c>
      <c r="AP136" s="3">
        <f t="shared" ref="AP136" si="3382">V116*(1+$C$24)^(AP$2-V$2)</f>
        <v>2144.4999394354886</v>
      </c>
      <c r="AQ136" s="3">
        <f t="shared" ref="AQ136" si="3383">W116*(1+$C$24)^(AQ$2-W$2)</f>
        <v>2082.6159509514814</v>
      </c>
      <c r="AR136" s="3">
        <f t="shared" ref="AR136" si="3384">X116*(1+$C$24)^(AR$2-X$2)</f>
        <v>2020.731962467474</v>
      </c>
      <c r="AS136" s="3">
        <f t="shared" ref="AS136" si="3385">Y116*(1+$C$24)^(AS$2-Y$2)</f>
        <v>1958.8479739834672</v>
      </c>
      <c r="AT136" s="3">
        <f t="shared" ref="AT136" si="3386">Z116*(1+$C$24)^(AT$2-Z$2)</f>
        <v>1896.9623468830198</v>
      </c>
      <c r="AU136" s="3">
        <f t="shared" ref="AU136" si="3387">AA116*(1+$C$24)^(AU$2-AA$2)</f>
        <v>1835.0783583990126</v>
      </c>
      <c r="AV136" s="3">
        <f t="shared" ref="AV136" si="3388">AB116*(1+$C$24)^(AV$2-AB$2)</f>
        <v>1773.1943699150054</v>
      </c>
      <c r="AW136" s="3">
        <f t="shared" ref="AW136" si="3389">AC116*(1+$C$24)^(AW$2-AC$2)</f>
        <v>1711.3103814309984</v>
      </c>
      <c r="AX136" s="3">
        <f t="shared" ref="AX136" si="3390">AD116*(1+$C$24)^(AX$2-AD$2)</f>
        <v>1649.4263929469912</v>
      </c>
      <c r="AY136" s="3">
        <f t="shared" ref="AY136" si="3391">AE116*(1+$C$24)^(AY$2-AE$2)</f>
        <v>1587.54142129312</v>
      </c>
      <c r="AZ136" s="3">
        <f t="shared" ref="AZ136" si="3392">AF116*(1+$C$24)^(AZ$2-AF$2)</f>
        <v>1525.657268947469</v>
      </c>
    </row>
    <row r="137" spans="2:52" x14ac:dyDescent="0.3">
      <c r="B137">
        <f t="shared" si="1690"/>
        <v>2032</v>
      </c>
      <c r="C137" t="str">
        <f t="shared" si="2691"/>
        <v>GH</v>
      </c>
      <c r="Y137" s="3">
        <f>D116*(1+$C$24)^(Y$2-D$2)</f>
        <v>3461.6265934337243</v>
      </c>
      <c r="Z137" s="3">
        <f t="shared" ref="Z137" si="3393">E116*(1+$C$24)^(Z$2-E$2)</f>
        <v>4628.5379191868369</v>
      </c>
      <c r="AA137" s="3">
        <f t="shared" ref="AA137" si="3394">F116*(1+$C$24)^(AA$2-F$2)</f>
        <v>4396.0955480402008</v>
      </c>
      <c r="AB137" s="3">
        <f t="shared" ref="AB137" si="3395">G116*(1+$C$24)^(AB$2-G$2)</f>
        <v>4184.7789574191856</v>
      </c>
      <c r="AC137" s="3">
        <f t="shared" ref="AC137" si="3396">H116*(1+$C$24)^(AC$2-H$2)</f>
        <v>3991.9478446535536</v>
      </c>
      <c r="AD137" s="3">
        <f t="shared" ref="AD137" si="3397">I116*(1+$C$24)^(AD$2-I$2)</f>
        <v>3815.2927846977682</v>
      </c>
      <c r="AE137" s="3">
        <f t="shared" ref="AE137" si="3398">J116*(1+$C$24)^(AE$2-J$2)</f>
        <v>3646.1840859998642</v>
      </c>
      <c r="AF137" s="3">
        <f t="shared" ref="AF137" si="3399">K116*(1+$C$24)^(AF$2-K$2)</f>
        <v>3477.0770668838113</v>
      </c>
      <c r="AG137" s="3">
        <f t="shared" ref="AG137" si="3400">L116*(1+$C$24)^(AG$2-L$2)</f>
        <v>3307.9700477677579</v>
      </c>
      <c r="AH137" s="3">
        <f t="shared" ref="AH137" si="3401">M116*(1+$C$24)^(AH$2-M$2)</f>
        <v>3138.8613490698535</v>
      </c>
      <c r="AI137" s="3">
        <f t="shared" ref="AI137" si="3402">N116*(1+$C$24)^(AI$2-N$2)</f>
        <v>2969.7543299538006</v>
      </c>
      <c r="AJ137" s="3">
        <f t="shared" ref="AJ137" si="3403">O116*(1+$C$24)^(AJ$2-O$2)</f>
        <v>2800.6473108377477</v>
      </c>
      <c r="AK137" s="3">
        <f t="shared" ref="AK137" si="3404">P116*(1+$C$24)^(AK$2-P$2)</f>
        <v>2631.5386121398428</v>
      </c>
      <c r="AL137" s="3">
        <f t="shared" ref="AL137" si="3405">Q116*(1+$C$24)^(AL$2-Q$2)</f>
        <v>2515.2695584837629</v>
      </c>
      <c r="AM137" s="3">
        <f t="shared" ref="AM137" si="3406">R116*(1+$C$24)^(AM$2-R$2)</f>
        <v>2451.8384702876551</v>
      </c>
      <c r="AN137" s="3">
        <f t="shared" ref="AN137" si="3407">S116*(1+$C$24)^(AN$2-S$2)</f>
        <v>2388.4073820915482</v>
      </c>
      <c r="AO137" s="3">
        <f t="shared" ref="AO137" si="3408">T116*(1+$C$24)^(AO$2-T$2)</f>
        <v>2324.9762938954409</v>
      </c>
      <c r="AP137" s="3">
        <f t="shared" ref="AP137" si="3409">U116*(1+$C$24)^(AP$2-U$2)</f>
        <v>2261.5435261174825</v>
      </c>
      <c r="AQ137" s="3">
        <f t="shared" ref="AQ137" si="3410">V116*(1+$C$24)^(AQ$2-V$2)</f>
        <v>2198.1124379213752</v>
      </c>
      <c r="AR137" s="3">
        <f t="shared" ref="AR137" si="3411">W116*(1+$C$24)^(AR$2-W$2)</f>
        <v>2134.6813497252679</v>
      </c>
      <c r="AS137" s="3">
        <f t="shared" ref="AS137" si="3412">X116*(1+$C$24)^(AS$2-X$2)</f>
        <v>2071.2502615291605</v>
      </c>
      <c r="AT137" s="3">
        <f t="shared" ref="AT137" si="3413">Y116*(1+$C$24)^(AT$2-Y$2)</f>
        <v>2007.8191733330536</v>
      </c>
      <c r="AU137" s="3">
        <f t="shared" ref="AU137" si="3414">Z116*(1+$C$24)^(AU$2-Z$2)</f>
        <v>1944.3864055550951</v>
      </c>
      <c r="AV137" s="3">
        <f t="shared" ref="AV137" si="3415">AA116*(1+$C$24)^(AV$2-AA$2)</f>
        <v>1880.9553173589875</v>
      </c>
      <c r="AW137" s="3">
        <f t="shared" ref="AW137" si="3416">AB116*(1+$C$24)^(AW$2-AB$2)</f>
        <v>1817.5242291628801</v>
      </c>
      <c r="AX137" s="3">
        <f t="shared" ref="AX137" si="3417">AC116*(1+$C$24)^(AX$2-AC$2)</f>
        <v>1754.0931409667733</v>
      </c>
      <c r="AY137" s="3">
        <f t="shared" ref="AY137" si="3418">AD116*(1+$C$24)^(AY$2-AD$2)</f>
        <v>1690.6620527706659</v>
      </c>
      <c r="AZ137" s="3">
        <f t="shared" ref="AZ137" si="3419">AE116*(1+$C$24)^(AZ$2-AE$2)</f>
        <v>1627.229956825448</v>
      </c>
    </row>
    <row r="138" spans="2:52" x14ac:dyDescent="0.3">
      <c r="B138">
        <f t="shared" si="1690"/>
        <v>2033</v>
      </c>
      <c r="C138" t="str">
        <f t="shared" si="2691"/>
        <v>GH</v>
      </c>
      <c r="Z138" s="3">
        <f>D116*(1+$C$24)^(Z$2-D$2)</f>
        <v>3548.1672582695674</v>
      </c>
      <c r="AA138" s="3">
        <f>E116*(1+$C$24)^(AA$2-E$2)</f>
        <v>4744.2513671665074</v>
      </c>
      <c r="AB138" s="3">
        <f t="shared" ref="AB138" si="3420">F116*(1+$C$24)^(AB$2-F$2)</f>
        <v>4505.9979367412052</v>
      </c>
      <c r="AC138" s="3">
        <f t="shared" ref="AC138" si="3421">G116*(1+$C$24)^(AC$2-G$2)</f>
        <v>4289.3984313546653</v>
      </c>
      <c r="AD138" s="3">
        <f t="shared" ref="AD138" si="3422">H116*(1+$C$24)^(AD$2-H$2)</f>
        <v>4091.7465407698924</v>
      </c>
      <c r="AE138" s="3">
        <f t="shared" ref="AE138" si="3423">I116*(1+$C$24)^(AE$2-I$2)</f>
        <v>3910.6751043152126</v>
      </c>
      <c r="AF138" s="3">
        <f t="shared" ref="AF138" si="3424">J116*(1+$C$24)^(AF$2-J$2)</f>
        <v>3737.3386881498604</v>
      </c>
      <c r="AG138" s="3">
        <f t="shared" ref="AG138" si="3425">K116*(1+$C$24)^(AG$2-K$2)</f>
        <v>3564.0039935559066</v>
      </c>
      <c r="AH138" s="3">
        <f t="shared" ref="AH138" si="3426">L116*(1+$C$24)^(AH$2-L$2)</f>
        <v>3390.6692989619519</v>
      </c>
      <c r="AI138" s="3">
        <f t="shared" ref="AI138" si="3427">M116*(1+$C$24)^(AI$2-M$2)</f>
        <v>3217.3328827965997</v>
      </c>
      <c r="AJ138" s="3">
        <f t="shared" ref="AJ138" si="3428">N116*(1+$C$24)^(AJ$2-N$2)</f>
        <v>3043.9981882026455</v>
      </c>
      <c r="AK138" s="3">
        <f t="shared" ref="AK138" si="3429">O116*(1+$C$24)^(AK$2-O$2)</f>
        <v>2870.6634936086912</v>
      </c>
      <c r="AL138" s="3">
        <f t="shared" ref="AL138" si="3430">P116*(1+$C$24)^(AL$2-P$2)</f>
        <v>2697.3270774433386</v>
      </c>
      <c r="AM138" s="3">
        <f t="shared" ref="AM138" si="3431">Q116*(1+$C$24)^(AM$2-Q$2)</f>
        <v>2578.1512974458569</v>
      </c>
      <c r="AN138" s="3">
        <f t="shared" ref="AN138" si="3432">R116*(1+$C$24)^(AN$2-R$2)</f>
        <v>2513.1344320448466</v>
      </c>
      <c r="AO138" s="3">
        <f t="shared" ref="AO138" si="3433">S116*(1+$C$24)^(AO$2-S$2)</f>
        <v>2448.1175666438371</v>
      </c>
      <c r="AP138" s="3">
        <f t="shared" ref="AP138" si="3434">T116*(1+$C$24)^(AP$2-T$2)</f>
        <v>2383.1007012428267</v>
      </c>
      <c r="AQ138" s="3">
        <f t="shared" ref="AQ138" si="3435">U116*(1+$C$24)^(AQ$2-U$2)</f>
        <v>2318.0821142704194</v>
      </c>
      <c r="AR138" s="3">
        <f t="shared" ref="AR138" si="3436">V116*(1+$C$24)^(AR$2-V$2)</f>
        <v>2253.0652488694095</v>
      </c>
      <c r="AS138" s="3">
        <f t="shared" ref="AS138" si="3437">W116*(1+$C$24)^(AS$2-W$2)</f>
        <v>2188.0483834683996</v>
      </c>
      <c r="AT138" s="3">
        <f t="shared" ref="AT138" si="3438">X116*(1+$C$24)^(AT$2-X$2)</f>
        <v>2123.0315180673897</v>
      </c>
      <c r="AU138" s="3">
        <f t="shared" ref="AU138" si="3439">Y116*(1+$C$24)^(AU$2-Y$2)</f>
        <v>2058.0146526663798</v>
      </c>
      <c r="AV138" s="3">
        <f t="shared" ref="AV138" si="3440">Z116*(1+$C$24)^(AV$2-Z$2)</f>
        <v>1992.9960656939722</v>
      </c>
      <c r="AW138" s="3">
        <f t="shared" ref="AW138" si="3441">AA116*(1+$C$24)^(AW$2-AA$2)</f>
        <v>1927.9792002929623</v>
      </c>
      <c r="AX138" s="3">
        <f t="shared" ref="AX138" si="3442">AB116*(1+$C$24)^(AX$2-AB$2)</f>
        <v>1862.9623348919522</v>
      </c>
      <c r="AY138" s="3">
        <f t="shared" ref="AY138" si="3443">AC116*(1+$C$24)^(AY$2-AC$2)</f>
        <v>1797.9454694909425</v>
      </c>
      <c r="AZ138" s="3">
        <f t="shared" ref="AZ138" si="3444">AD116*(1+$C$24)^(AZ$2-AD$2)</f>
        <v>1732.9286040899324</v>
      </c>
    </row>
    <row r="139" spans="2:52" x14ac:dyDescent="0.3">
      <c r="B139">
        <f t="shared" si="1690"/>
        <v>2034</v>
      </c>
      <c r="C139" t="str">
        <f t="shared" si="2691"/>
        <v>GH</v>
      </c>
      <c r="AA139" s="3">
        <f>D116*(1+$C$24)^(AA$2-D$2)</f>
        <v>3636.8714397263066</v>
      </c>
      <c r="AB139" s="3">
        <f t="shared" ref="AB139" si="3445">E116*(1+$C$24)^(AB$2-E$2)</f>
        <v>4862.8576513456701</v>
      </c>
      <c r="AC139" s="3">
        <f t="shared" ref="AC139" si="3446">F116*(1+$C$24)^(AC$2-F$2)</f>
        <v>4618.6478851597358</v>
      </c>
      <c r="AD139" s="3">
        <f t="shared" ref="AD139" si="3447">G116*(1+$C$24)^(AD$2-G$2)</f>
        <v>4396.6333921385321</v>
      </c>
      <c r="AE139" s="3">
        <f t="shared" ref="AE139" si="3448">H116*(1+$C$24)^(AE$2-H$2)</f>
        <v>4194.0402042891401</v>
      </c>
      <c r="AF139" s="3">
        <f t="shared" ref="AF139" si="3449">I116*(1+$C$24)^(AF$2-I$2)</f>
        <v>4008.441981923093</v>
      </c>
      <c r="AG139" s="3">
        <f t="shared" ref="AG139" si="3450">J116*(1+$C$24)^(AG$2-J$2)</f>
        <v>3830.7721553536071</v>
      </c>
      <c r="AH139" s="3">
        <f t="shared" ref="AH139" si="3451">K116*(1+$C$24)^(AH$2-K$2)</f>
        <v>3653.1040933948043</v>
      </c>
      <c r="AI139" s="3">
        <f t="shared" ref="AI139" si="3452">L116*(1+$C$24)^(AI$2-L$2)</f>
        <v>3475.4360314360006</v>
      </c>
      <c r="AJ139" s="3">
        <f t="shared" ref="AJ139" si="3453">M116*(1+$C$24)^(AJ$2-M$2)</f>
        <v>3297.7662048665152</v>
      </c>
      <c r="AK139" s="3">
        <f t="shared" ref="AK139" si="3454">N116*(1+$C$24)^(AK$2-N$2)</f>
        <v>3120.0981429077119</v>
      </c>
      <c r="AL139" s="3">
        <f t="shared" ref="AL139" si="3455">O116*(1+$C$24)^(AL$2-O$2)</f>
        <v>2942.4300809489087</v>
      </c>
      <c r="AM139" s="3">
        <f t="shared" ref="AM139" si="3456">P116*(1+$C$24)^(AM$2-P$2)</f>
        <v>2764.7602543794223</v>
      </c>
      <c r="AN139" s="3">
        <f t="shared" ref="AN139" si="3457">Q116*(1+$C$24)^(AN$2-Q$2)</f>
        <v>2642.6050798820033</v>
      </c>
      <c r="AO139" s="3">
        <f t="shared" ref="AO139" si="3458">R116*(1+$C$24)^(AO$2-R$2)</f>
        <v>2575.9627928459681</v>
      </c>
      <c r="AP139" s="3">
        <f t="shared" ref="AP139" si="3459">S116*(1+$C$24)^(AP$2-S$2)</f>
        <v>2509.3205058099329</v>
      </c>
      <c r="AQ139" s="3">
        <f t="shared" ref="AQ139" si="3460">T116*(1+$C$24)^(AQ$2-T$2)</f>
        <v>2442.6782187738977</v>
      </c>
      <c r="AR139" s="3">
        <f t="shared" ref="AR139" si="3461">U116*(1+$C$24)^(AR$2-U$2)</f>
        <v>2376.0341671271799</v>
      </c>
      <c r="AS139" s="3">
        <f t="shared" ref="AS139" si="3462">V116*(1+$C$24)^(AS$2-V$2)</f>
        <v>2309.3918800911451</v>
      </c>
      <c r="AT139" s="3">
        <f t="shared" ref="AT139" si="3463">W116*(1+$C$24)^(AT$2-W$2)</f>
        <v>2242.7495930551099</v>
      </c>
      <c r="AU139" s="3">
        <f t="shared" ref="AU139" si="3464">X116*(1+$C$24)^(AU$2-X$2)</f>
        <v>2176.1073060190743</v>
      </c>
      <c r="AV139" s="3">
        <f t="shared" ref="AV139" si="3465">Y116*(1+$C$24)^(AV$2-Y$2)</f>
        <v>2109.4650189830395</v>
      </c>
      <c r="AW139" s="3">
        <f t="shared" ref="AW139" si="3466">Z116*(1+$C$24)^(AW$2-Z$2)</f>
        <v>2042.8209673363217</v>
      </c>
      <c r="AX139" s="3">
        <f t="shared" ref="AX139" si="3467">AA116*(1+$C$24)^(AX$2-AA$2)</f>
        <v>1976.1786803002863</v>
      </c>
      <c r="AY139" s="3">
        <f t="shared" ref="AY139" si="3468">AB116*(1+$C$24)^(AY$2-AB$2)</f>
        <v>1909.536393264251</v>
      </c>
      <c r="AZ139" s="3">
        <f t="shared" ref="AZ139" si="3469">AC116*(1+$C$24)^(AZ$2-AC$2)</f>
        <v>1842.8941062282161</v>
      </c>
    </row>
    <row r="140" spans="2:52" x14ac:dyDescent="0.3">
      <c r="B140">
        <f t="shared" si="1690"/>
        <v>2035</v>
      </c>
      <c r="C140" t="str">
        <f t="shared" si="2691"/>
        <v>GH</v>
      </c>
      <c r="AB140" s="3">
        <f>D116*(1+$C$24)^(AB$2-D$2)</f>
        <v>3727.7932257194639</v>
      </c>
      <c r="AC140" s="3">
        <f t="shared" ref="AC140" si="3470">E116*(1+$C$24)^(AC$2-E$2)</f>
        <v>4984.4290926293115</v>
      </c>
      <c r="AD140" s="3">
        <f t="shared" ref="AD140" si="3471">F116*(1+$C$24)^(AD$2-F$2)</f>
        <v>4734.1140822887282</v>
      </c>
      <c r="AE140" s="3">
        <f t="shared" ref="AE140" si="3472">G116*(1+$C$24)^(AE$2-G$2)</f>
        <v>4506.5492269419956</v>
      </c>
      <c r="AF140" s="3">
        <f t="shared" ref="AF140" si="3473">H116*(1+$C$24)^(AF$2-H$2)</f>
        <v>4298.8912093963681</v>
      </c>
      <c r="AG140" s="3">
        <f t="shared" ref="AG140" si="3474">I116*(1+$C$24)^(AG$2-I$2)</f>
        <v>4108.6530314711699</v>
      </c>
      <c r="AH140" s="3">
        <f t="shared" ref="AH140" si="3475">J116*(1+$C$24)^(AH$2-J$2)</f>
        <v>3926.5414592374473</v>
      </c>
      <c r="AI140" s="3">
        <f t="shared" ref="AI140" si="3476">K116*(1+$C$24)^(AI$2-K$2)</f>
        <v>3744.4316957296742</v>
      </c>
      <c r="AJ140" s="3">
        <f t="shared" ref="AJ140" si="3477">L116*(1+$C$24)^(AJ$2-L$2)</f>
        <v>3562.3219322219006</v>
      </c>
      <c r="AK140" s="3">
        <f t="shared" ref="AK140" si="3478">M116*(1+$C$24)^(AK$2-M$2)</f>
        <v>3380.2103599881775</v>
      </c>
      <c r="AL140" s="3">
        <f t="shared" ref="AL140" si="3479">N116*(1+$C$24)^(AL$2-N$2)</f>
        <v>3198.1005964804044</v>
      </c>
      <c r="AM140" s="3">
        <f t="shared" ref="AM140" si="3480">O116*(1+$C$24)^(AM$2-O$2)</f>
        <v>3015.9908329726309</v>
      </c>
      <c r="AN140" s="3">
        <f t="shared" ref="AN140" si="3481">P116*(1+$C$24)^(AN$2-P$2)</f>
        <v>2833.8792607389078</v>
      </c>
      <c r="AO140" s="3">
        <f t="shared" ref="AO140" si="3482">Q116*(1+$C$24)^(AO$2-Q$2)</f>
        <v>2708.6702068790532</v>
      </c>
      <c r="AP140" s="3">
        <f t="shared" ref="AP140" si="3483">R116*(1+$C$24)^(AP$2-R$2)</f>
        <v>2640.3618626671168</v>
      </c>
      <c r="AQ140" s="3">
        <f t="shared" ref="AQ140" si="3484">S116*(1+$C$24)^(AQ$2-S$2)</f>
        <v>2572.0535184551813</v>
      </c>
      <c r="AR140" s="3">
        <f t="shared" ref="AR140" si="3485">T116*(1+$C$24)^(AR$2-T$2)</f>
        <v>2503.7451742432449</v>
      </c>
      <c r="AS140" s="3">
        <f t="shared" ref="AS140" si="3486">U116*(1+$C$24)^(AS$2-U$2)</f>
        <v>2435.4350213053594</v>
      </c>
      <c r="AT140" s="3">
        <f t="shared" ref="AT140" si="3487">V116*(1+$C$24)^(AT$2-V$2)</f>
        <v>2367.1266770934235</v>
      </c>
      <c r="AU140" s="3">
        <f t="shared" ref="AU140" si="3488">W116*(1+$C$24)^(AU$2-W$2)</f>
        <v>2298.8183328814871</v>
      </c>
      <c r="AV140" s="3">
        <f t="shared" ref="AV140" si="3489">X116*(1+$C$24)^(AV$2-X$2)</f>
        <v>2230.5099886695511</v>
      </c>
      <c r="AW140" s="3">
        <f t="shared" ref="AW140" si="3490">Y116*(1+$C$24)^(AW$2-Y$2)</f>
        <v>2162.2016444576152</v>
      </c>
      <c r="AX140" s="3">
        <f t="shared" ref="AX140" si="3491">Z116*(1+$C$24)^(AX$2-Z$2)</f>
        <v>2093.8914915197297</v>
      </c>
      <c r="AY140" s="3">
        <f t="shared" ref="AY140" si="3492">AA116*(1+$C$24)^(AY$2-AA$2)</f>
        <v>2025.5831473077933</v>
      </c>
      <c r="AZ140" s="3">
        <f t="shared" ref="AZ140" si="3493">AB116*(1+$C$24)^(AZ$2-AB$2)</f>
        <v>1957.2748030958571</v>
      </c>
    </row>
    <row r="141" spans="2:52" x14ac:dyDescent="0.3">
      <c r="B141">
        <f t="shared" si="1690"/>
        <v>2036</v>
      </c>
      <c r="C141" t="str">
        <f t="shared" si="2691"/>
        <v>GH</v>
      </c>
      <c r="AC141" s="3">
        <f>D116*(1+$C$24)^(AC$2-D$2)</f>
        <v>3820.9880563624497</v>
      </c>
      <c r="AD141" s="3">
        <f t="shared" ref="AD141" si="3494">E116*(1+$C$24)^(AD$2-E$2)</f>
        <v>5109.0398199450437</v>
      </c>
      <c r="AE141" s="3">
        <f t="shared" ref="AE141" si="3495">F116*(1+$C$24)^(AE$2-F$2)</f>
        <v>4852.4669343459464</v>
      </c>
      <c r="AF141" s="3">
        <f t="shared" ref="AF141" si="3496">G116*(1+$C$24)^(AF$2-G$2)</f>
        <v>4619.2129576155439</v>
      </c>
      <c r="AG141" s="3">
        <f t="shared" ref="AG141" si="3497">H116*(1+$C$24)^(AG$2-H$2)</f>
        <v>4406.3634896312769</v>
      </c>
      <c r="AH141" s="3">
        <f t="shared" ref="AH141" si="3498">I116*(1+$C$24)^(AH$2-I$2)</f>
        <v>4211.3693572579486</v>
      </c>
      <c r="AI141" s="3">
        <f t="shared" ref="AI141" si="3499">J116*(1+$C$24)^(AI$2-J$2)</f>
        <v>4024.7049957183826</v>
      </c>
      <c r="AJ141" s="3">
        <f t="shared" ref="AJ141" si="3500">K116*(1+$C$24)^(AJ$2-K$2)</f>
        <v>3838.0424881229155</v>
      </c>
      <c r="AK141" s="3">
        <f t="shared" ref="AK141" si="3501">L116*(1+$C$24)^(AK$2-L$2)</f>
        <v>3651.3799805274475</v>
      </c>
      <c r="AL141" s="3">
        <f t="shared" ref="AL141" si="3502">M116*(1+$C$24)^(AL$2-M$2)</f>
        <v>3464.7156189878815</v>
      </c>
      <c r="AM141" s="3">
        <f t="shared" ref="AM141" si="3503">N116*(1+$C$24)^(AM$2-N$2)</f>
        <v>3278.0531113924139</v>
      </c>
      <c r="AN141" s="3">
        <f t="shared" ref="AN141" si="3504">O116*(1+$C$24)^(AN$2-O$2)</f>
        <v>3091.3906037969464</v>
      </c>
      <c r="AO141" s="3">
        <f t="shared" ref="AO141" si="3505">P116*(1+$C$24)^(AO$2-P$2)</f>
        <v>2904.7262422573799</v>
      </c>
      <c r="AP141" s="3">
        <f t="shared" ref="AP141" si="3506">Q116*(1+$C$24)^(AP$2-Q$2)</f>
        <v>2776.3869620510291</v>
      </c>
      <c r="AQ141" s="3">
        <f t="shared" ref="AQ141" si="3507">R116*(1+$C$24)^(AQ$2-R$2)</f>
        <v>2706.3709092337945</v>
      </c>
      <c r="AR141" s="3">
        <f t="shared" ref="AR141" si="3508">S116*(1+$C$24)^(AR$2-S$2)</f>
        <v>2636.3548564165603</v>
      </c>
      <c r="AS141" s="3">
        <f t="shared" ref="AS141" si="3509">T116*(1+$C$24)^(AS$2-T$2)</f>
        <v>2566.3388035993257</v>
      </c>
      <c r="AT141" s="3">
        <f t="shared" ref="AT141" si="3510">U116*(1+$C$24)^(AT$2-U$2)</f>
        <v>2496.3208968379927</v>
      </c>
      <c r="AU141" s="3">
        <f t="shared" ref="AU141" si="3511">V116*(1+$C$24)^(AU$2-V$2)</f>
        <v>2426.3048440207585</v>
      </c>
      <c r="AV141" s="3">
        <f t="shared" ref="AV141" si="3512">W116*(1+$C$24)^(AV$2-W$2)</f>
        <v>2356.2887912035239</v>
      </c>
      <c r="AW141" s="3">
        <f t="shared" ref="AW141" si="3513">X116*(1+$C$24)^(AW$2-X$2)</f>
        <v>2286.2727383862893</v>
      </c>
      <c r="AX141" s="3">
        <f t="shared" ref="AX141" si="3514">Y116*(1+$C$24)^(AX$2-Y$2)</f>
        <v>2216.2566855690552</v>
      </c>
      <c r="AY141" s="3">
        <f t="shared" ref="AY141" si="3515">Z116*(1+$C$24)^(AY$2-Z$2)</f>
        <v>2146.2387788077226</v>
      </c>
      <c r="AZ141" s="3">
        <f t="shared" ref="AZ141" si="3516">AA116*(1+$C$24)^(AZ$2-AA$2)</f>
        <v>2076.222725990488</v>
      </c>
    </row>
    <row r="142" spans="2:52" x14ac:dyDescent="0.3">
      <c r="B142">
        <f t="shared" si="1690"/>
        <v>2037</v>
      </c>
      <c r="C142" t="str">
        <f t="shared" ref="C142:C147" si="3517">C141</f>
        <v>GH</v>
      </c>
      <c r="AD142" s="3">
        <f>D116*(1+$C$24)^(AD$2-D$2)</f>
        <v>3916.5127577715107</v>
      </c>
      <c r="AE142" s="3">
        <f t="shared" ref="AE142" si="3518">E116*(1+$C$24)^(AE$2-E$2)</f>
        <v>5236.7658154436695</v>
      </c>
      <c r="AF142" s="3">
        <f t="shared" ref="AF142" si="3519">F116*(1+$C$24)^(AF$2-F$2)</f>
        <v>4973.7786077045948</v>
      </c>
      <c r="AG142" s="3">
        <f t="shared" ref="AG142" si="3520">G116*(1+$C$24)^(AG$2-G$2)</f>
        <v>4734.693281555933</v>
      </c>
      <c r="AH142" s="3">
        <f t="shared" ref="AH142" si="3521">H116*(1+$C$24)^(AH$2-H$2)</f>
        <v>4516.5225768720584</v>
      </c>
      <c r="AI142" s="3">
        <f t="shared" ref="AI142" si="3522">I116*(1+$C$24)^(AI$2-I$2)</f>
        <v>4316.653591189397</v>
      </c>
      <c r="AJ142" s="3">
        <f t="shared" ref="AJ142" si="3523">J116*(1+$C$24)^(AJ$2-J$2)</f>
        <v>4125.3226206113422</v>
      </c>
      <c r="AK142" s="3">
        <f t="shared" ref="AK142" si="3524">K116*(1+$C$24)^(AK$2-K$2)</f>
        <v>3933.9935503259881</v>
      </c>
      <c r="AL142" s="3">
        <f t="shared" ref="AL142" si="3525">L116*(1+$C$24)^(AL$2-L$2)</f>
        <v>3742.6644800406334</v>
      </c>
      <c r="AM142" s="3">
        <f t="shared" ref="AM142" si="3526">M116*(1+$C$24)^(AM$2-M$2)</f>
        <v>3551.3335094625781</v>
      </c>
      <c r="AN142" s="3">
        <f t="shared" ref="AN142" si="3527">N116*(1+$C$24)^(AN$2-N$2)</f>
        <v>3360.004439177224</v>
      </c>
      <c r="AO142" s="3">
        <f t="shared" ref="AO142" si="3528">O116*(1+$C$24)^(AO$2-O$2)</f>
        <v>3168.6753688918698</v>
      </c>
      <c r="AP142" s="3">
        <f t="shared" ref="AP142" si="3529">P116*(1+$C$24)^(AP$2-P$2)</f>
        <v>2977.3443983138141</v>
      </c>
      <c r="AQ142" s="3">
        <f t="shared" ref="AQ142" si="3530">Q116*(1+$C$24)^(AQ$2-Q$2)</f>
        <v>2845.7966361023045</v>
      </c>
      <c r="AR142" s="3">
        <f t="shared" ref="AR142" si="3531">R116*(1+$C$24)^(AR$2-R$2)</f>
        <v>2774.0301819646393</v>
      </c>
      <c r="AS142" s="3">
        <f t="shared" ref="AS142" si="3532">S116*(1+$C$24)^(AS$2-S$2)</f>
        <v>2702.263727826974</v>
      </c>
      <c r="AT142" s="3">
        <f t="shared" ref="AT142" si="3533">T116*(1+$C$24)^(AT$2-T$2)</f>
        <v>2630.4972736893087</v>
      </c>
      <c r="AU142" s="3">
        <f t="shared" ref="AU142" si="3534">U116*(1+$C$24)^(AU$2-U$2)</f>
        <v>2558.7289192589424</v>
      </c>
      <c r="AV142" s="3">
        <f t="shared" ref="AV142" si="3535">V116*(1+$C$24)^(AV$2-V$2)</f>
        <v>2486.9624651212775</v>
      </c>
      <c r="AW142" s="3">
        <f t="shared" ref="AW142" si="3536">W116*(1+$C$24)^(AW$2-W$2)</f>
        <v>2415.1960109836123</v>
      </c>
      <c r="AX142" s="3">
        <f t="shared" ref="AX142" si="3537">X116*(1+$C$24)^(AX$2-X$2)</f>
        <v>2343.4295568459465</v>
      </c>
      <c r="AY142" s="3">
        <f t="shared" ref="AY142" si="3538">Y116*(1+$C$24)^(AY$2-Y$2)</f>
        <v>2271.6631027082817</v>
      </c>
      <c r="AZ142" s="3">
        <f t="shared" ref="AZ142" si="3539">Z116*(1+$C$24)^(AZ$2-Z$2)</f>
        <v>2199.8947482779154</v>
      </c>
    </row>
    <row r="143" spans="2:52" x14ac:dyDescent="0.3">
      <c r="B143">
        <f t="shared" si="1690"/>
        <v>2038</v>
      </c>
      <c r="C143" t="str">
        <f t="shared" si="3517"/>
        <v>GH</v>
      </c>
      <c r="AE143" s="3">
        <f>D116*(1+$C$24)^(AE$2-D$2)</f>
        <v>4014.4255767157983</v>
      </c>
      <c r="AF143" s="3">
        <f t="shared" ref="AF143" si="3540">E116*(1+$C$24)^(AF$2-E$2)</f>
        <v>5367.6849608297616</v>
      </c>
      <c r="AG143" s="3">
        <f t="shared" ref="AG143" si="3541">F116*(1+$C$24)^(AG$2-F$2)</f>
        <v>5098.1230728972096</v>
      </c>
      <c r="AH143" s="3">
        <f t="shared" ref="AH143" si="3542">G116*(1+$C$24)^(AH$2-G$2)</f>
        <v>4853.060613594831</v>
      </c>
      <c r="AI143" s="3">
        <f t="shared" ref="AI143" si="3543">H116*(1+$C$24)^(AI$2-H$2)</f>
        <v>4629.4356412938596</v>
      </c>
      <c r="AJ143" s="3">
        <f t="shared" ref="AJ143" si="3544">I116*(1+$C$24)^(AJ$2-I$2)</f>
        <v>4424.5699309691317</v>
      </c>
      <c r="AK143" s="3">
        <f t="shared" ref="AK143" si="3545">J116*(1+$C$24)^(AK$2-J$2)</f>
        <v>4228.4556861266256</v>
      </c>
      <c r="AL143" s="3">
        <f t="shared" ref="AL143" si="3546">K116*(1+$C$24)^(AL$2-K$2)</f>
        <v>4032.3433890841375</v>
      </c>
      <c r="AM143" s="3">
        <f t="shared" ref="AM143" si="3547">L116*(1+$C$24)^(AM$2-L$2)</f>
        <v>3836.2310920416489</v>
      </c>
      <c r="AN143" s="3">
        <f t="shared" ref="AN143" si="3548">M116*(1+$C$24)^(AN$2-M$2)</f>
        <v>3640.1168471991427</v>
      </c>
      <c r="AO143" s="3">
        <f t="shared" ref="AO143" si="3549">N116*(1+$C$24)^(AO$2-N$2)</f>
        <v>3444.0045501566547</v>
      </c>
      <c r="AP143" s="3">
        <f t="shared" ref="AP143" si="3550">O116*(1+$C$24)^(AP$2-O$2)</f>
        <v>3247.8922531141661</v>
      </c>
      <c r="AQ143" s="3">
        <f t="shared" ref="AQ143" si="3551">P116*(1+$C$24)^(AQ$2-P$2)</f>
        <v>3051.7780082716595</v>
      </c>
      <c r="AR143" s="3">
        <f t="shared" ref="AR143" si="3552">Q116*(1+$C$24)^(AR$2-Q$2)</f>
        <v>2916.9415520048619</v>
      </c>
      <c r="AS143" s="3">
        <f t="shared" ref="AS143" si="3553">R116*(1+$C$24)^(AS$2-R$2)</f>
        <v>2843.3809365137549</v>
      </c>
      <c r="AT143" s="3">
        <f t="shared" ref="AT143" si="3554">S116*(1+$C$24)^(AT$2-S$2)</f>
        <v>2769.8203210226484</v>
      </c>
      <c r="AU143" s="3">
        <f t="shared" ref="AU143" si="3555">T116*(1+$C$24)^(AU$2-T$2)</f>
        <v>2696.2597055315414</v>
      </c>
      <c r="AV143" s="3">
        <f t="shared" ref="AV143" si="3556">U116*(1+$C$24)^(AV$2-U$2)</f>
        <v>2622.6971422404158</v>
      </c>
      <c r="AW143" s="3">
        <f t="shared" ref="AW143" si="3557">V116*(1+$C$24)^(AW$2-V$2)</f>
        <v>2549.1365267493093</v>
      </c>
      <c r="AX143" s="3">
        <f t="shared" ref="AX143" si="3558">W116*(1+$C$24)^(AX$2-W$2)</f>
        <v>2475.5759112582023</v>
      </c>
      <c r="AY143" s="3">
        <f t="shared" ref="AY143" si="3559">X116*(1+$C$24)^(AY$2-X$2)</f>
        <v>2402.0152957670953</v>
      </c>
      <c r="AZ143" s="3">
        <f t="shared" ref="AZ143" si="3560">Y116*(1+$C$24)^(AZ$2-Y$2)</f>
        <v>2328.4546802759887</v>
      </c>
    </row>
    <row r="144" spans="2:52" x14ac:dyDescent="0.3">
      <c r="B144">
        <f t="shared" si="1690"/>
        <v>2039</v>
      </c>
      <c r="C144" t="str">
        <f t="shared" si="3517"/>
        <v>GH</v>
      </c>
      <c r="AF144" s="3">
        <f>D116*(1+$C$24)^(AF$2-D$2)</f>
        <v>4114.7862161336934</v>
      </c>
      <c r="AG144" s="3">
        <f>E116*(1+$C$24)^(AG$2-E$2)</f>
        <v>5501.8770848505046</v>
      </c>
      <c r="AH144" s="3">
        <f t="shared" ref="AH144" si="3561">F116*(1+$C$24)^(AH$2-F$2)</f>
        <v>5225.576149719639</v>
      </c>
      <c r="AI144" s="3">
        <f t="shared" ref="AI144" si="3562">G116*(1+$C$24)^(AI$2-G$2)</f>
        <v>4974.3871289347007</v>
      </c>
      <c r="AJ144" s="3">
        <f t="shared" ref="AJ144" si="3563">H116*(1+$C$24)^(AJ$2-H$2)</f>
        <v>4745.171532326206</v>
      </c>
      <c r="AK144" s="3">
        <f t="shared" ref="AK144" si="3564">I116*(1+$C$24)^(AK$2-I$2)</f>
        <v>4535.1841792433597</v>
      </c>
      <c r="AL144" s="3">
        <f t="shared" ref="AL144" si="3565">J116*(1+$C$24)^(AL$2-J$2)</f>
        <v>4334.167078279791</v>
      </c>
      <c r="AM144" s="3">
        <f t="shared" ref="AM144" si="3566">K116*(1+$C$24)^(AM$2-K$2)</f>
        <v>4133.1519738112411</v>
      </c>
      <c r="AN144" s="3">
        <f t="shared" ref="AN144" si="3567">L116*(1+$C$24)^(AN$2-L$2)</f>
        <v>3932.1368693426898</v>
      </c>
      <c r="AO144" s="3">
        <f t="shared" ref="AO144" si="3568">M116*(1+$C$24)^(AO$2-M$2)</f>
        <v>3731.1197683791211</v>
      </c>
      <c r="AP144" s="3">
        <f t="shared" ref="AP144" si="3569">N116*(1+$C$24)^(AP$2-N$2)</f>
        <v>3530.1046639105707</v>
      </c>
      <c r="AQ144" s="3">
        <f t="shared" ref="AQ144" si="3570">O116*(1+$C$24)^(AQ$2-O$2)</f>
        <v>3329.0895594420203</v>
      </c>
      <c r="AR144" s="3">
        <f t="shared" ref="AR144" si="3571">P116*(1+$C$24)^(AR$2-P$2)</f>
        <v>3128.0724584784507</v>
      </c>
      <c r="AS144" s="3">
        <f t="shared" ref="AS144" si="3572">Q116*(1+$C$24)^(AS$2-Q$2)</f>
        <v>2989.8650908049835</v>
      </c>
      <c r="AT144" s="3">
        <f t="shared" ref="AT144" si="3573">R116*(1+$C$24)^(AT$2-R$2)</f>
        <v>2914.4654599265987</v>
      </c>
      <c r="AU144" s="3">
        <f t="shared" ref="AU144" si="3574">S116*(1+$C$24)^(AU$2-S$2)</f>
        <v>2839.0658290482143</v>
      </c>
      <c r="AV144" s="3">
        <f t="shared" ref="AV144" si="3575">T116*(1+$C$24)^(AV$2-T$2)</f>
        <v>2763.6661981698294</v>
      </c>
      <c r="AW144" s="3">
        <f t="shared" ref="AW144" si="3576">U116*(1+$C$24)^(AW$2-U$2)</f>
        <v>2688.2645707964261</v>
      </c>
      <c r="AX144" s="3">
        <f t="shared" ref="AX144" si="3577">V116*(1+$C$24)^(AX$2-V$2)</f>
        <v>2612.8649399180417</v>
      </c>
      <c r="AY144" s="3">
        <f t="shared" ref="AY144" si="3578">W116*(1+$C$24)^(AY$2-W$2)</f>
        <v>2537.4653090396573</v>
      </c>
      <c r="AZ144" s="3">
        <f t="shared" ref="AZ144" si="3579">X116*(1+$C$24)^(AZ$2-X$2)</f>
        <v>2462.0656781612724</v>
      </c>
    </row>
    <row r="145" spans="2:52" x14ac:dyDescent="0.3">
      <c r="B145">
        <f t="shared" si="1690"/>
        <v>2040</v>
      </c>
      <c r="C145" t="str">
        <f t="shared" si="3517"/>
        <v>GH</v>
      </c>
      <c r="AG145" s="3">
        <f>D116*(1+$C$24)^(AG$2-D$2)</f>
        <v>4217.6558715370356</v>
      </c>
      <c r="AH145" s="3">
        <f t="shared" ref="AH145" si="3580">E116*(1+$C$24)^(AH$2-E$2)</f>
        <v>5639.4240119717679</v>
      </c>
      <c r="AI145" s="3">
        <f t="shared" ref="AI145" si="3581">F116*(1+$C$24)^(AI$2-F$2)</f>
        <v>5356.2155534626309</v>
      </c>
      <c r="AJ145" s="3">
        <f t="shared" ref="AJ145" si="3582">G116*(1+$C$24)^(AJ$2-G$2)</f>
        <v>5098.7468071580688</v>
      </c>
      <c r="AK145" s="3">
        <f t="shared" ref="AK145" si="3583">H116*(1+$C$24)^(AK$2-H$2)</f>
        <v>4863.8008206343611</v>
      </c>
      <c r="AL145" s="3">
        <f t="shared" ref="AL145" si="3584">I116*(1+$C$24)^(AL$2-I$2)</f>
        <v>4648.563783724444</v>
      </c>
      <c r="AM145" s="3">
        <f t="shared" ref="AM145" si="3585">J116*(1+$C$24)^(AM$2-J$2)</f>
        <v>4442.5212552367857</v>
      </c>
      <c r="AN145" s="3">
        <f t="shared" ref="AN145" si="3586">K116*(1+$C$24)^(AN$2-K$2)</f>
        <v>4236.4807731565224</v>
      </c>
      <c r="AO145" s="3">
        <f t="shared" ref="AO145" si="3587">L116*(1+$C$24)^(AO$2-L$2)</f>
        <v>4030.4402910762578</v>
      </c>
      <c r="AP145" s="3">
        <f t="shared" ref="AP145" si="3588">M116*(1+$C$24)^(AP$2-M$2)</f>
        <v>3824.3977625885996</v>
      </c>
      <c r="AQ145" s="3">
        <f t="shared" ref="AQ145" si="3589">N116*(1+$C$24)^(AQ$2-N$2)</f>
        <v>3618.3572805083354</v>
      </c>
      <c r="AR145" s="3">
        <f t="shared" ref="AR145" si="3590">O116*(1+$C$24)^(AR$2-O$2)</f>
        <v>3412.3167984280713</v>
      </c>
      <c r="AS145" s="3">
        <f t="shared" ref="AS145" si="3591">P116*(1+$C$24)^(AS$2-P$2)</f>
        <v>3206.2742699404125</v>
      </c>
      <c r="AT145" s="3">
        <f t="shared" ref="AT145" si="3592">Q116*(1+$C$24)^(AT$2-Q$2)</f>
        <v>3064.6117180751085</v>
      </c>
      <c r="AU145" s="3">
        <f t="shared" ref="AU145" si="3593">R116*(1+$C$24)^(AU$2-R$2)</f>
        <v>2987.327096424764</v>
      </c>
      <c r="AV145" s="3">
        <f t="shared" ref="AV145" si="3594">S116*(1+$C$24)^(AV$2-S$2)</f>
        <v>2910.04247477442</v>
      </c>
      <c r="AW145" s="3">
        <f t="shared" ref="AW145" si="3595">T116*(1+$C$24)^(AW$2-T$2)</f>
        <v>2832.7578531240756</v>
      </c>
      <c r="AX145" s="3">
        <f t="shared" ref="AX145" si="3596">U116*(1+$C$24)^(AX$2-U$2)</f>
        <v>2755.4711850663371</v>
      </c>
      <c r="AY145" s="3">
        <f t="shared" ref="AY145" si="3597">V116*(1+$C$24)^(AY$2-V$2)</f>
        <v>2678.1865634159931</v>
      </c>
      <c r="AZ145" s="3">
        <f t="shared" ref="AZ145" si="3598">W116*(1+$C$24)^(AZ$2-W$2)</f>
        <v>2600.9019417656486</v>
      </c>
    </row>
    <row r="146" spans="2:52" x14ac:dyDescent="0.3">
      <c r="B146">
        <f t="shared" si="1690"/>
        <v>2011</v>
      </c>
      <c r="C146" t="s">
        <v>137</v>
      </c>
      <c r="D146" s="4">
        <v>468.4101</v>
      </c>
      <c r="E146" s="4">
        <v>628.94069999999999</v>
      </c>
      <c r="F146" s="4">
        <v>595.31460000000004</v>
      </c>
      <c r="G146" s="4">
        <v>565.07000000000005</v>
      </c>
      <c r="H146" s="4">
        <v>537.74570000000006</v>
      </c>
      <c r="I146" s="4">
        <v>512.94370000000004</v>
      </c>
      <c r="J146" s="4">
        <v>488.55110000000002</v>
      </c>
      <c r="K146" s="4">
        <v>464.15870000000001</v>
      </c>
      <c r="L146" s="4">
        <v>439.76620000000003</v>
      </c>
      <c r="M146" s="4">
        <v>415.37369999999999</v>
      </c>
      <c r="N146" s="4">
        <v>390.9812</v>
      </c>
      <c r="O146" s="4">
        <v>366.58870000000002</v>
      </c>
      <c r="P146" s="4">
        <v>349.97820000000002</v>
      </c>
      <c r="Q146" s="4">
        <v>341.1497</v>
      </c>
      <c r="R146" s="4">
        <v>332.32130000000001</v>
      </c>
      <c r="S146" s="4">
        <v>323.49279999999999</v>
      </c>
      <c r="T146" s="4">
        <v>314.66430000000003</v>
      </c>
      <c r="U146" s="4">
        <v>305.83589999999998</v>
      </c>
      <c r="V146" s="4">
        <v>297.00740000000002</v>
      </c>
      <c r="W146" s="4">
        <v>288.17899999999997</v>
      </c>
      <c r="X146" s="4">
        <v>279.35050000000001</v>
      </c>
      <c r="Y146" s="4">
        <v>270.52199999999999</v>
      </c>
      <c r="Z146" s="4">
        <v>261.69349999999997</v>
      </c>
      <c r="AA146" s="4">
        <v>252.86510000000001</v>
      </c>
      <c r="AB146" s="4">
        <v>244.03659999999999</v>
      </c>
      <c r="AC146" s="4">
        <v>235.20820000000001</v>
      </c>
      <c r="AD146" s="4">
        <v>226.37970000000001</v>
      </c>
      <c r="AE146" s="4">
        <v>217.55119999999999</v>
      </c>
      <c r="AF146" s="4">
        <v>208.72280000000001</v>
      </c>
      <c r="AG146" s="4">
        <v>199.89429999999999</v>
      </c>
      <c r="AH146" s="4">
        <v>191.0658</v>
      </c>
      <c r="AI146" s="4">
        <v>182.23740000000001</v>
      </c>
      <c r="AJ146" s="4">
        <v>173.40899999999999</v>
      </c>
      <c r="AK146" s="4">
        <v>164.5806</v>
      </c>
      <c r="AL146" s="4">
        <v>155.75210000000001</v>
      </c>
      <c r="AM146" s="4">
        <v>146.9237</v>
      </c>
      <c r="AN146" s="4">
        <v>-5.9336100000000003E-5</v>
      </c>
      <c r="AO146" s="4">
        <v>-5.9336100000000003E-5</v>
      </c>
      <c r="AP146" s="4">
        <v>-5.9336100000000003E-5</v>
      </c>
      <c r="AQ146" s="4">
        <v>-5.9336100000000003E-5</v>
      </c>
      <c r="AR146" s="4">
        <v>-5.9336100000000003E-5</v>
      </c>
      <c r="AS146" s="4">
        <v>-5.9336100000000003E-5</v>
      </c>
      <c r="AT146" s="4">
        <v>-5.9336100000000003E-5</v>
      </c>
      <c r="AU146" s="4">
        <v>-5.9336100000000003E-5</v>
      </c>
      <c r="AV146" s="4">
        <v>-5.9336100000000003E-5</v>
      </c>
      <c r="AW146" s="4">
        <v>-5.9336100000000003E-5</v>
      </c>
      <c r="AX146" s="4">
        <v>-5.9336100000000003E-5</v>
      </c>
      <c r="AY146" s="4">
        <v>-5.9336100000000003E-5</v>
      </c>
      <c r="AZ146" s="4">
        <v>-5.9336100000000003E-5</v>
      </c>
    </row>
    <row r="147" spans="2:52" x14ac:dyDescent="0.3">
      <c r="B147">
        <f t="shared" si="1690"/>
        <v>2012</v>
      </c>
      <c r="C147" t="str">
        <f t="shared" si="3517"/>
        <v>BR</v>
      </c>
      <c r="D147" s="3"/>
      <c r="E147" s="3">
        <f>D146*(1+$C$24)^(E$2-D$2)</f>
        <v>480.12035249999997</v>
      </c>
      <c r="F147" s="3">
        <f>E146*(1+$C$24)^(F$2-E$2)</f>
        <v>644.66421749999995</v>
      </c>
      <c r="G147" s="3">
        <f t="shared" ref="G147" si="3599">F146*(1+$C$24)^(G$2-F$2)</f>
        <v>610.19746499999997</v>
      </c>
      <c r="H147" s="3">
        <f t="shared" ref="H147" si="3600">G146*(1+$C$24)^(H$2-G$2)</f>
        <v>579.19674999999995</v>
      </c>
      <c r="I147" s="3">
        <f t="shared" ref="I147" si="3601">H146*(1+$C$24)^(I$2-H$2)</f>
        <v>551.18934250000007</v>
      </c>
      <c r="J147" s="3">
        <f t="shared" ref="J147" si="3602">I146*(1+$C$24)^(J$2-I$2)</f>
        <v>525.76729249999994</v>
      </c>
      <c r="K147" s="3">
        <f t="shared" ref="K147" si="3603">J146*(1+$C$24)^(K$2-J$2)</f>
        <v>500.76487749999995</v>
      </c>
      <c r="L147" s="3">
        <f t="shared" ref="L147" si="3604">K146*(1+$C$24)^(L$2-K$2)</f>
        <v>475.76266749999996</v>
      </c>
      <c r="M147" s="3">
        <f t="shared" ref="M147" si="3605">L146*(1+$C$24)^(M$2-L$2)</f>
        <v>450.760355</v>
      </c>
      <c r="N147" s="3">
        <f t="shared" ref="N147" si="3606">M146*(1+$C$24)^(N$2-M$2)</f>
        <v>425.75804249999993</v>
      </c>
      <c r="O147" s="3">
        <f t="shared" ref="O147" si="3607">N146*(1+$C$24)^(O$2-N$2)</f>
        <v>400.75572999999997</v>
      </c>
      <c r="P147" s="3">
        <f t="shared" ref="P147" si="3608">O146*(1+$C$24)^(P$2-O$2)</f>
        <v>375.75341750000001</v>
      </c>
      <c r="Q147" s="3">
        <f t="shared" ref="Q147" si="3609">P146*(1+$C$24)^(Q$2-P$2)</f>
        <v>358.72765499999997</v>
      </c>
      <c r="R147" s="3">
        <f t="shared" ref="R147" si="3610">Q146*(1+$C$24)^(R$2-Q$2)</f>
        <v>349.67844249999996</v>
      </c>
      <c r="S147" s="3">
        <f t="shared" ref="S147" si="3611">R146*(1+$C$24)^(S$2-R$2)</f>
        <v>340.62933249999998</v>
      </c>
      <c r="T147" s="3">
        <f t="shared" ref="T147" si="3612">S146*(1+$C$24)^(T$2-S$2)</f>
        <v>331.58011999999997</v>
      </c>
      <c r="U147" s="3">
        <f t="shared" ref="U147" si="3613">T146*(1+$C$24)^(U$2-T$2)</f>
        <v>322.53090750000001</v>
      </c>
      <c r="V147" s="3">
        <f t="shared" ref="V147" si="3614">U146*(1+$C$24)^(V$2-U$2)</f>
        <v>313.48179749999997</v>
      </c>
      <c r="W147" s="3">
        <f t="shared" ref="W147" si="3615">V146*(1+$C$24)^(W$2-V$2)</f>
        <v>304.43258500000002</v>
      </c>
      <c r="X147" s="3">
        <f t="shared" ref="X147" si="3616">W146*(1+$C$24)^(X$2-W$2)</f>
        <v>295.38347499999992</v>
      </c>
      <c r="Y147" s="3">
        <f t="shared" ref="Y147" si="3617">X146*(1+$C$24)^(Y$2-X$2)</f>
        <v>286.33426249999997</v>
      </c>
      <c r="Z147" s="3">
        <f t="shared" ref="Z147" si="3618">Y146*(1+$C$24)^(Z$2-Y$2)</f>
        <v>277.28504999999996</v>
      </c>
      <c r="AA147" s="3">
        <f t="shared" ref="AA147" si="3619">Z146*(1+$C$24)^(AA$2-Z$2)</f>
        <v>268.23583749999995</v>
      </c>
      <c r="AB147" s="3">
        <f t="shared" ref="AB147" si="3620">AA146*(1+$C$24)^(AB$2-AA$2)</f>
        <v>259.18672750000002</v>
      </c>
      <c r="AC147" s="3">
        <f t="shared" ref="AC147" si="3621">AB146*(1+$C$24)^(AC$2-AB$2)</f>
        <v>250.13751499999998</v>
      </c>
      <c r="AD147" s="3">
        <f t="shared" ref="AD147" si="3622">AC146*(1+$C$24)^(AD$2-AC$2)</f>
        <v>241.08840499999999</v>
      </c>
      <c r="AE147" s="3">
        <f t="shared" ref="AE147" si="3623">AD146*(1+$C$24)^(AE$2-AD$2)</f>
        <v>232.03919249999998</v>
      </c>
      <c r="AF147" s="3">
        <f t="shared" ref="AF147" si="3624">AE146*(1+$C$24)^(AF$2-AE$2)</f>
        <v>222.98997999999997</v>
      </c>
      <c r="AG147" s="3">
        <f t="shared" ref="AG147" si="3625">AF146*(1+$C$24)^(AG$2-AF$2)</f>
        <v>213.94086999999999</v>
      </c>
      <c r="AH147" s="3">
        <f t="shared" ref="AH147" si="3626">AG146*(1+$C$24)^(AH$2-AG$2)</f>
        <v>204.89165749999998</v>
      </c>
      <c r="AI147" s="3">
        <f t="shared" ref="AI147" si="3627">AH146*(1+$C$24)^(AI$2-AH$2)</f>
        <v>195.84244499999997</v>
      </c>
      <c r="AJ147" s="3">
        <f t="shared" ref="AJ147" si="3628">AI146*(1+$C$24)^(AJ$2-AI$2)</f>
        <v>186.79333499999998</v>
      </c>
      <c r="AK147" s="3">
        <f t="shared" ref="AK147" si="3629">AJ146*(1+$C$24)^(AK$2-AJ$2)</f>
        <v>177.74422499999997</v>
      </c>
      <c r="AL147" s="3">
        <f t="shared" ref="AL147" si="3630">AK146*(1+$C$24)^(AL$2-AK$2)</f>
        <v>168.69511499999999</v>
      </c>
      <c r="AM147" s="3">
        <f t="shared" ref="AM147" si="3631">AL146*(1+$C$24)^(AM$2-AL$2)</f>
        <v>159.64590250000001</v>
      </c>
      <c r="AN147" s="3">
        <f t="shared" ref="AN147" si="3632">AM146*(1+$C$24)^(AN$2-AM$2)</f>
        <v>150.59679249999999</v>
      </c>
      <c r="AO147" s="3">
        <f t="shared" ref="AO147" si="3633">AN146*(1+$C$24)^(AO$2-AN$2)</f>
        <v>-6.08195025E-5</v>
      </c>
      <c r="AP147" s="3">
        <f t="shared" ref="AP147" si="3634">AO146*(1+$C$24)^(AP$2-AO$2)</f>
        <v>-6.08195025E-5</v>
      </c>
      <c r="AQ147" s="3">
        <f t="shared" ref="AQ147" si="3635">AP146*(1+$C$24)^(AQ$2-AP$2)</f>
        <v>-6.08195025E-5</v>
      </c>
      <c r="AR147" s="3">
        <f t="shared" ref="AR147" si="3636">AQ146*(1+$C$24)^(AR$2-AQ$2)</f>
        <v>-6.08195025E-5</v>
      </c>
      <c r="AS147" s="3">
        <f t="shared" ref="AS147" si="3637">AR146*(1+$C$24)^(AS$2-AR$2)</f>
        <v>-6.08195025E-5</v>
      </c>
      <c r="AT147" s="3">
        <f t="shared" ref="AT147" si="3638">AS146*(1+$C$24)^(AT$2-AS$2)</f>
        <v>-6.08195025E-5</v>
      </c>
      <c r="AU147" s="3">
        <f t="shared" ref="AU147" si="3639">AT146*(1+$C$24)^(AU$2-AT$2)</f>
        <v>-6.08195025E-5</v>
      </c>
      <c r="AV147" s="3">
        <f t="shared" ref="AV147" si="3640">AU146*(1+$C$24)^(AV$2-AU$2)</f>
        <v>-6.08195025E-5</v>
      </c>
      <c r="AW147" s="3">
        <f t="shared" ref="AW147" si="3641">AV146*(1+$C$24)^(AW$2-AV$2)</f>
        <v>-6.08195025E-5</v>
      </c>
      <c r="AX147" s="3">
        <f t="shared" ref="AX147" si="3642">AW146*(1+$C$24)^(AX$2-AW$2)</f>
        <v>-6.08195025E-5</v>
      </c>
      <c r="AY147" s="3">
        <f t="shared" ref="AY147" si="3643">AX146*(1+$C$24)^(AY$2-AX$2)</f>
        <v>-6.08195025E-5</v>
      </c>
      <c r="AZ147" s="3">
        <f t="shared" ref="AZ147" si="3644">AY146*(1+$C$24)^(AZ$2-AY$2)</f>
        <v>-6.08195025E-5</v>
      </c>
    </row>
    <row r="148" spans="2:52" x14ac:dyDescent="0.3">
      <c r="B148">
        <f t="shared" si="1690"/>
        <v>2013</v>
      </c>
      <c r="C148" t="str">
        <f t="shared" ref="C148:C172" si="3645">C147</f>
        <v>BR</v>
      </c>
      <c r="D148" s="3"/>
      <c r="E148" s="3"/>
      <c r="F148" s="3">
        <f>D146*(1+$C$24)^(F$2-D$2)</f>
        <v>492.12336131249998</v>
      </c>
      <c r="G148" s="3">
        <f t="shared" ref="G148" si="3646">E146*(1+$C$24)^(G$2-E$2)</f>
        <v>660.78082293749992</v>
      </c>
      <c r="H148" s="3">
        <f t="shared" ref="H148" si="3647">F146*(1+$C$24)^(H$2-F$2)</f>
        <v>625.45240162499999</v>
      </c>
      <c r="I148" s="3">
        <f t="shared" ref="I148" si="3648">G146*(1+$C$24)^(I$2-G$2)</f>
        <v>593.67666874999998</v>
      </c>
      <c r="J148" s="3">
        <f t="shared" ref="J148" si="3649">H146*(1+$C$24)^(J$2-H$2)</f>
        <v>564.96907606249999</v>
      </c>
      <c r="K148" s="3">
        <f t="shared" ref="K148" si="3650">I146*(1+$C$24)^(K$2-I$2)</f>
        <v>538.91147481250005</v>
      </c>
      <c r="L148" s="3">
        <f t="shared" ref="L148" si="3651">J146*(1+$C$24)^(L$2-J$2)</f>
        <v>513.28399943750003</v>
      </c>
      <c r="M148" s="3">
        <f t="shared" ref="M148" si="3652">K146*(1+$C$24)^(M$2-K$2)</f>
        <v>487.65673418749998</v>
      </c>
      <c r="N148" s="3">
        <f t="shared" ref="N148" si="3653">L146*(1+$C$24)^(N$2-L$2)</f>
        <v>462.029363875</v>
      </c>
      <c r="O148" s="3">
        <f t="shared" ref="O148" si="3654">M146*(1+$C$24)^(O$2-M$2)</f>
        <v>436.40199356249997</v>
      </c>
      <c r="P148" s="3">
        <f t="shared" ref="P148" si="3655">N146*(1+$C$24)^(P$2-N$2)</f>
        <v>410.77462324999999</v>
      </c>
      <c r="Q148" s="3">
        <f t="shared" ref="Q148" si="3656">O146*(1+$C$24)^(Q$2-O$2)</f>
        <v>385.14725293750001</v>
      </c>
      <c r="R148" s="3">
        <f t="shared" ref="R148" si="3657">P146*(1+$C$24)^(R$2-P$2)</f>
        <v>367.69584637499997</v>
      </c>
      <c r="S148" s="3">
        <f t="shared" ref="S148" si="3658">Q146*(1+$C$24)^(S$2-Q$2)</f>
        <v>358.42040356249998</v>
      </c>
      <c r="T148" s="3">
        <f t="shared" ref="T148" si="3659">R146*(1+$C$24)^(T$2-R$2)</f>
        <v>349.14506581249998</v>
      </c>
      <c r="U148" s="3">
        <f t="shared" ref="U148" si="3660">S146*(1+$C$24)^(U$2-S$2)</f>
        <v>339.86962299999999</v>
      </c>
      <c r="V148" s="3">
        <f t="shared" ref="V148" si="3661">T146*(1+$C$24)^(V$2-T$2)</f>
        <v>330.5941801875</v>
      </c>
      <c r="W148" s="3">
        <f t="shared" ref="W148" si="3662">U146*(1+$C$24)^(W$2-U$2)</f>
        <v>321.31884243749994</v>
      </c>
      <c r="X148" s="3">
        <f t="shared" ref="X148" si="3663">V146*(1+$C$24)^(X$2-V$2)</f>
        <v>312.04339962500001</v>
      </c>
      <c r="Y148" s="3">
        <f t="shared" ref="Y148" si="3664">W146*(1+$C$24)^(Y$2-W$2)</f>
        <v>302.76806187499994</v>
      </c>
      <c r="Z148" s="3">
        <f t="shared" ref="Z148" si="3665">X146*(1+$C$24)^(Z$2-X$2)</f>
        <v>293.49261906250001</v>
      </c>
      <c r="AA148" s="3">
        <f t="shared" ref="AA148" si="3666">Y146*(1+$C$24)^(AA$2-Y$2)</f>
        <v>284.21717624999997</v>
      </c>
      <c r="AB148" s="3">
        <f t="shared" ref="AB148" si="3667">Z146*(1+$C$24)^(AB$2-Z$2)</f>
        <v>274.94173343749998</v>
      </c>
      <c r="AC148" s="3">
        <f t="shared" ref="AC148" si="3668">AA146*(1+$C$24)^(AC$2-AA$2)</f>
        <v>265.66639568749997</v>
      </c>
      <c r="AD148" s="3">
        <f t="shared" ref="AD148" si="3669">AB146*(1+$C$24)^(AD$2-AB$2)</f>
        <v>256.39095287499998</v>
      </c>
      <c r="AE148" s="3">
        <f t="shared" ref="AE148" si="3670">AC146*(1+$C$24)^(AE$2-AC$2)</f>
        <v>247.11561512499998</v>
      </c>
      <c r="AF148" s="3">
        <f t="shared" ref="AF148" si="3671">AD146*(1+$C$24)^(AF$2-AD$2)</f>
        <v>237.84017231249999</v>
      </c>
      <c r="AG148" s="3">
        <f t="shared" ref="AG148" si="3672">AE146*(1+$C$24)^(AG$2-AE$2)</f>
        <v>228.56472949999997</v>
      </c>
      <c r="AH148" s="3">
        <f t="shared" ref="AH148" si="3673">AF146*(1+$C$24)^(AH$2-AF$2)</f>
        <v>219.28939174999999</v>
      </c>
      <c r="AI148" s="3">
        <f t="shared" ref="AI148" si="3674">AG146*(1+$C$24)^(AI$2-AG$2)</f>
        <v>210.01394893749998</v>
      </c>
      <c r="AJ148" s="3">
        <f t="shared" ref="AJ148" si="3675">AH146*(1+$C$24)^(AJ$2-AH$2)</f>
        <v>200.73850612499999</v>
      </c>
      <c r="AK148" s="3">
        <f t="shared" ref="AK148" si="3676">AI146*(1+$C$24)^(AK$2-AI$2)</f>
        <v>191.46316837499998</v>
      </c>
      <c r="AL148" s="3">
        <f t="shared" ref="AL148" si="3677">AJ146*(1+$C$24)^(AL$2-AJ$2)</f>
        <v>182.18783062499998</v>
      </c>
      <c r="AM148" s="3">
        <f t="shared" ref="AM148" si="3678">AK146*(1+$C$24)^(AM$2-AK$2)</f>
        <v>172.912492875</v>
      </c>
      <c r="AN148" s="3">
        <f t="shared" ref="AN148" si="3679">AL146*(1+$C$24)^(AN$2-AL$2)</f>
        <v>163.63705006250001</v>
      </c>
      <c r="AO148" s="3">
        <f t="shared" ref="AO148" si="3680">AM146*(1+$C$24)^(AO$2-AM$2)</f>
        <v>154.36171231249998</v>
      </c>
      <c r="AP148" s="3">
        <f t="shared" ref="AP148" si="3681">AN146*(1+$C$24)^(AP$2-AN$2)</f>
        <v>-6.2339990062500002E-5</v>
      </c>
      <c r="AQ148" s="3">
        <f t="shared" ref="AQ148" si="3682">AO146*(1+$C$24)^(AQ$2-AO$2)</f>
        <v>-6.2339990062500002E-5</v>
      </c>
      <c r="AR148" s="3">
        <f t="shared" ref="AR148" si="3683">AP146*(1+$C$24)^(AR$2-AP$2)</f>
        <v>-6.2339990062500002E-5</v>
      </c>
      <c r="AS148" s="3">
        <f t="shared" ref="AS148" si="3684">AQ146*(1+$C$24)^(AS$2-AQ$2)</f>
        <v>-6.2339990062500002E-5</v>
      </c>
      <c r="AT148" s="3">
        <f t="shared" ref="AT148" si="3685">AR146*(1+$C$24)^(AT$2-AR$2)</f>
        <v>-6.2339990062500002E-5</v>
      </c>
      <c r="AU148" s="3">
        <f t="shared" ref="AU148" si="3686">AS146*(1+$C$24)^(AU$2-AS$2)</f>
        <v>-6.2339990062500002E-5</v>
      </c>
      <c r="AV148" s="3">
        <f t="shared" ref="AV148" si="3687">AT146*(1+$C$24)^(AV$2-AT$2)</f>
        <v>-6.2339990062500002E-5</v>
      </c>
      <c r="AW148" s="3">
        <f t="shared" ref="AW148" si="3688">AU146*(1+$C$24)^(AW$2-AU$2)</f>
        <v>-6.2339990062500002E-5</v>
      </c>
      <c r="AX148" s="3">
        <f t="shared" ref="AX148" si="3689">AV146*(1+$C$24)^(AX$2-AV$2)</f>
        <v>-6.2339990062500002E-5</v>
      </c>
      <c r="AY148" s="3">
        <f t="shared" ref="AY148" si="3690">AW146*(1+$C$24)^(AY$2-AW$2)</f>
        <v>-6.2339990062500002E-5</v>
      </c>
      <c r="AZ148" s="3">
        <f t="shared" ref="AZ148" si="3691">AX146*(1+$C$24)^(AZ$2-AX$2)</f>
        <v>-6.2339990062500002E-5</v>
      </c>
    </row>
    <row r="149" spans="2:52" x14ac:dyDescent="0.3">
      <c r="B149">
        <f t="shared" si="1690"/>
        <v>2014</v>
      </c>
      <c r="C149" t="str">
        <f t="shared" si="3645"/>
        <v>BR</v>
      </c>
      <c r="D149" s="3"/>
      <c r="E149" s="3"/>
      <c r="F149" s="3"/>
      <c r="G149" s="3">
        <f>D146*(1+$C$24)^(G$2-D$2)</f>
        <v>504.42644534531246</v>
      </c>
      <c r="H149" s="3">
        <f t="shared" ref="H149" si="3692">E146*(1+$C$24)^(H$2-E$2)</f>
        <v>677.30034351093741</v>
      </c>
      <c r="I149" s="3">
        <f t="shared" ref="I149" si="3693">F146*(1+$C$24)^(I$2-F$2)</f>
        <v>641.08871166562494</v>
      </c>
      <c r="J149" s="3">
        <f t="shared" ref="J149" si="3694">G146*(1+$C$24)^(J$2-G$2)</f>
        <v>608.51858546874996</v>
      </c>
      <c r="K149" s="3">
        <f t="shared" ref="K149" si="3695">H146*(1+$C$24)^(K$2-H$2)</f>
        <v>579.09330296406245</v>
      </c>
      <c r="L149" s="3">
        <f t="shared" ref="L149" si="3696">I146*(1+$C$24)^(L$2-I$2)</f>
        <v>552.38426168281251</v>
      </c>
      <c r="M149" s="3">
        <f t="shared" ref="M149" si="3697">J146*(1+$C$24)^(M$2-J$2)</f>
        <v>526.1160994234375</v>
      </c>
      <c r="N149" s="3">
        <f t="shared" ref="N149" si="3698">K146*(1+$C$24)^(N$2-K$2)</f>
        <v>499.84815254218745</v>
      </c>
      <c r="O149" s="3">
        <f t="shared" ref="O149" si="3699">L146*(1+$C$24)^(O$2-L$2)</f>
        <v>473.58009797187498</v>
      </c>
      <c r="P149" s="3">
        <f t="shared" ref="P149" si="3700">M146*(1+$C$24)^(P$2-M$2)</f>
        <v>447.31204340156245</v>
      </c>
      <c r="Q149" s="3">
        <f t="shared" ref="Q149" si="3701">N146*(1+$C$24)^(Q$2-N$2)</f>
        <v>421.04398883124998</v>
      </c>
      <c r="R149" s="3">
        <f t="shared" ref="R149" si="3702">O146*(1+$C$24)^(R$2-O$2)</f>
        <v>394.77593426093745</v>
      </c>
      <c r="S149" s="3">
        <f t="shared" ref="S149" si="3703">P146*(1+$C$24)^(S$2-P$2)</f>
        <v>376.88824253437497</v>
      </c>
      <c r="T149" s="3">
        <f t="shared" ref="T149" si="3704">Q146*(1+$C$24)^(T$2-Q$2)</f>
        <v>367.38091365156248</v>
      </c>
      <c r="U149" s="3">
        <f t="shared" ref="U149" si="3705">R146*(1+$C$24)^(U$2-R$2)</f>
        <v>357.87369245781247</v>
      </c>
      <c r="V149" s="3">
        <f t="shared" ref="V149" si="3706">S146*(1+$C$24)^(V$2-S$2)</f>
        <v>348.36636357499992</v>
      </c>
      <c r="W149" s="3">
        <f t="shared" ref="W149" si="3707">T146*(1+$C$24)^(W$2-T$2)</f>
        <v>338.85903469218749</v>
      </c>
      <c r="X149" s="3">
        <f t="shared" ref="X149" si="3708">U146*(1+$C$24)^(X$2-U$2)</f>
        <v>329.35181349843742</v>
      </c>
      <c r="Y149" s="3">
        <f t="shared" ref="Y149" si="3709">V146*(1+$C$24)^(Y$2-V$2)</f>
        <v>319.84448461562499</v>
      </c>
      <c r="Z149" s="3">
        <f t="shared" ref="Z149" si="3710">W146*(1+$C$24)^(Z$2-W$2)</f>
        <v>310.33726342187492</v>
      </c>
      <c r="AA149" s="3">
        <f t="shared" ref="AA149" si="3711">X146*(1+$C$24)^(AA$2-X$2)</f>
        <v>300.82993453906249</v>
      </c>
      <c r="AB149" s="3">
        <f t="shared" ref="AB149" si="3712">Y146*(1+$C$24)^(AB$2-Y$2)</f>
        <v>291.32260565624995</v>
      </c>
      <c r="AC149" s="3">
        <f t="shared" ref="AC149" si="3713">Z146*(1+$C$24)^(AC$2-Z$2)</f>
        <v>281.81527677343746</v>
      </c>
      <c r="AD149" s="3">
        <f t="shared" ref="AD149" si="3714">AA146*(1+$C$24)^(AD$2-AA$2)</f>
        <v>272.3080555796875</v>
      </c>
      <c r="AE149" s="3">
        <f t="shared" ref="AE149" si="3715">AB146*(1+$C$24)^(AE$2-AB$2)</f>
        <v>262.80072669687496</v>
      </c>
      <c r="AF149" s="3">
        <f t="shared" ref="AF149" si="3716">AC146*(1+$C$24)^(AF$2-AC$2)</f>
        <v>253.29350550312498</v>
      </c>
      <c r="AG149" s="3">
        <f t="shared" ref="AG149" si="3717">AD146*(1+$C$24)^(AG$2-AD$2)</f>
        <v>243.78617662031249</v>
      </c>
      <c r="AH149" s="3">
        <f t="shared" ref="AH149" si="3718">AE146*(1+$C$24)^(AH$2-AE$2)</f>
        <v>234.27884773749997</v>
      </c>
      <c r="AI149" s="3">
        <f t="shared" ref="AI149" si="3719">AF146*(1+$C$24)^(AI$2-AF$2)</f>
        <v>224.77162654374999</v>
      </c>
      <c r="AJ149" s="3">
        <f t="shared" ref="AJ149" si="3720">AG146*(1+$C$24)^(AJ$2-AG$2)</f>
        <v>215.26429766093747</v>
      </c>
      <c r="AK149" s="3">
        <f t="shared" ref="AK149" si="3721">AH146*(1+$C$24)^(AK$2-AH$2)</f>
        <v>205.75696877812499</v>
      </c>
      <c r="AL149" s="3">
        <f t="shared" ref="AL149" si="3722">AI146*(1+$C$24)^(AL$2-AI$2)</f>
        <v>196.24974758437497</v>
      </c>
      <c r="AM149" s="3">
        <f t="shared" ref="AM149" si="3723">AJ146*(1+$C$24)^(AM$2-AJ$2)</f>
        <v>186.74252639062496</v>
      </c>
      <c r="AN149" s="3">
        <f t="shared" ref="AN149" si="3724">AK146*(1+$C$24)^(AN$2-AK$2)</f>
        <v>177.23530519687498</v>
      </c>
      <c r="AO149" s="3">
        <f t="shared" ref="AO149" si="3725">AL146*(1+$C$24)^(AO$2-AL$2)</f>
        <v>167.72797631406249</v>
      </c>
      <c r="AP149" s="3">
        <f t="shared" ref="AP149" si="3726">AM146*(1+$C$24)^(AP$2-AM$2)</f>
        <v>158.22075512031248</v>
      </c>
      <c r="AQ149" s="3">
        <f t="shared" ref="AQ149" si="3727">AN146*(1+$C$24)^(AQ$2-AN$2)</f>
        <v>-6.3898489814062496E-5</v>
      </c>
      <c r="AR149" s="3">
        <f t="shared" ref="AR149" si="3728">AO146*(1+$C$24)^(AR$2-AO$2)</f>
        <v>-6.3898489814062496E-5</v>
      </c>
      <c r="AS149" s="3">
        <f t="shared" ref="AS149" si="3729">AP146*(1+$C$24)^(AS$2-AP$2)</f>
        <v>-6.3898489814062496E-5</v>
      </c>
      <c r="AT149" s="3">
        <f t="shared" ref="AT149" si="3730">AQ146*(1+$C$24)^(AT$2-AQ$2)</f>
        <v>-6.3898489814062496E-5</v>
      </c>
      <c r="AU149" s="3">
        <f t="shared" ref="AU149" si="3731">AR146*(1+$C$24)^(AU$2-AR$2)</f>
        <v>-6.3898489814062496E-5</v>
      </c>
      <c r="AV149" s="3">
        <f t="shared" ref="AV149" si="3732">AS146*(1+$C$24)^(AV$2-AS$2)</f>
        <v>-6.3898489814062496E-5</v>
      </c>
      <c r="AW149" s="3">
        <f t="shared" ref="AW149" si="3733">AT146*(1+$C$24)^(AW$2-AT$2)</f>
        <v>-6.3898489814062496E-5</v>
      </c>
      <c r="AX149" s="3">
        <f t="shared" ref="AX149" si="3734">AU146*(1+$C$24)^(AX$2-AU$2)</f>
        <v>-6.3898489814062496E-5</v>
      </c>
      <c r="AY149" s="3">
        <f t="shared" ref="AY149" si="3735">AV146*(1+$C$24)^(AY$2-AV$2)</f>
        <v>-6.3898489814062496E-5</v>
      </c>
      <c r="AZ149" s="3">
        <f t="shared" ref="AZ149" si="3736">AW146*(1+$C$24)^(AZ$2-AW$2)</f>
        <v>-6.3898489814062496E-5</v>
      </c>
    </row>
    <row r="150" spans="2:52" x14ac:dyDescent="0.3">
      <c r="B150">
        <f t="shared" ref="B150:B213" si="3737">B120</f>
        <v>2015</v>
      </c>
      <c r="C150" t="str">
        <f t="shared" si="3645"/>
        <v>BR</v>
      </c>
      <c r="D150" s="3"/>
      <c r="E150" s="3"/>
      <c r="F150" s="3"/>
      <c r="G150" s="3"/>
      <c r="H150" s="3">
        <f>D146*(1+$C$24)^(H$2-D$2)</f>
        <v>517.03710647894525</v>
      </c>
      <c r="I150" s="3">
        <f t="shared" ref="I150" si="3738">E146*(1+$C$24)^(I$2-E$2)</f>
        <v>694.23285209871074</v>
      </c>
      <c r="J150" s="3">
        <f t="shared" ref="J150" si="3739">F146*(1+$C$24)^(J$2-F$2)</f>
        <v>657.11592945726557</v>
      </c>
      <c r="K150" s="3">
        <f t="shared" ref="K150" si="3740">G146*(1+$C$24)^(K$2-G$2)</f>
        <v>623.73155010546873</v>
      </c>
      <c r="L150" s="3">
        <f t="shared" ref="L150" si="3741">H146*(1+$C$24)^(L$2-H$2)</f>
        <v>593.57063553816397</v>
      </c>
      <c r="M150" s="3">
        <f t="shared" ref="M150" si="3742">I146*(1+$C$24)^(M$2-I$2)</f>
        <v>566.19386822488275</v>
      </c>
      <c r="N150" s="3">
        <f t="shared" ref="N150" si="3743">J146*(1+$C$24)^(N$2-J$2)</f>
        <v>539.26900190902336</v>
      </c>
      <c r="O150" s="3">
        <f t="shared" ref="O150" si="3744">K146*(1+$C$24)^(O$2-K$2)</f>
        <v>512.34435635574209</v>
      </c>
      <c r="P150" s="3">
        <f t="shared" ref="P150" si="3745">L146*(1+$C$24)^(P$2-L$2)</f>
        <v>485.41960042117182</v>
      </c>
      <c r="Q150" s="3">
        <f t="shared" ref="Q150" si="3746">M146*(1+$C$24)^(Q$2-M$2)</f>
        <v>458.49484448660144</v>
      </c>
      <c r="R150" s="3">
        <f t="shared" ref="R150" si="3747">N146*(1+$C$24)^(R$2-N$2)</f>
        <v>431.57008855203117</v>
      </c>
      <c r="S150" s="3">
        <f t="shared" ref="S150" si="3748">O146*(1+$C$24)^(S$2-O$2)</f>
        <v>404.64533261746089</v>
      </c>
      <c r="T150" s="3">
        <f t="shared" ref="T150" si="3749">P146*(1+$C$24)^(T$2-P$2)</f>
        <v>386.31044859773431</v>
      </c>
      <c r="U150" s="3">
        <f t="shared" ref="U150" si="3750">Q146*(1+$C$24)^(U$2-Q$2)</f>
        <v>376.56543649285146</v>
      </c>
      <c r="V150" s="3">
        <f t="shared" ref="V150" si="3751">R146*(1+$C$24)^(V$2-R$2)</f>
        <v>366.82053476925773</v>
      </c>
      <c r="W150" s="3">
        <f t="shared" ref="W150" si="3752">S146*(1+$C$24)^(W$2-S$2)</f>
        <v>357.07552266437489</v>
      </c>
      <c r="X150" s="3">
        <f t="shared" ref="X150" si="3753">T146*(1+$C$24)^(X$2-T$2)</f>
        <v>347.33051055949215</v>
      </c>
      <c r="Y150" s="3">
        <f t="shared" ref="Y150" si="3754">U146*(1+$C$24)^(Y$2-U$2)</f>
        <v>337.58560883589837</v>
      </c>
      <c r="Z150" s="3">
        <f t="shared" ref="Z150" si="3755">V146*(1+$C$24)^(Z$2-V$2)</f>
        <v>327.84059673101558</v>
      </c>
      <c r="AA150" s="3">
        <f t="shared" ref="AA150" si="3756">W146*(1+$C$24)^(AA$2-W$2)</f>
        <v>318.0956950074218</v>
      </c>
      <c r="AB150" s="3">
        <f t="shared" ref="AB150" si="3757">X146*(1+$C$24)^(AB$2-X$2)</f>
        <v>308.35068290253901</v>
      </c>
      <c r="AC150" s="3">
        <f t="shared" ref="AC150" si="3758">Y146*(1+$C$24)^(AC$2-Y$2)</f>
        <v>298.60567079765616</v>
      </c>
      <c r="AD150" s="3">
        <f t="shared" ref="AD150" si="3759">Z146*(1+$C$24)^(AD$2-Z$2)</f>
        <v>288.86065869277337</v>
      </c>
      <c r="AE150" s="3">
        <f t="shared" ref="AE150" si="3760">AA146*(1+$C$24)^(AE$2-AA$2)</f>
        <v>279.11575696917964</v>
      </c>
      <c r="AF150" s="3">
        <f t="shared" ref="AF150" si="3761">AB146*(1+$C$24)^(AF$2-AB$2)</f>
        <v>269.3707448642968</v>
      </c>
      <c r="AG150" s="3">
        <f t="shared" ref="AG150" si="3762">AC146*(1+$C$24)^(AG$2-AC$2)</f>
        <v>259.62584314070307</v>
      </c>
      <c r="AH150" s="3">
        <f t="shared" ref="AH150" si="3763">AD146*(1+$C$24)^(AH$2-AD$2)</f>
        <v>249.88083103582028</v>
      </c>
      <c r="AI150" s="3">
        <f t="shared" ref="AI150" si="3764">AE146*(1+$C$24)^(AI$2-AE$2)</f>
        <v>240.13581893093743</v>
      </c>
      <c r="AJ150" s="3">
        <f t="shared" ref="AJ150" si="3765">AF146*(1+$C$24)^(AJ$2-AF$2)</f>
        <v>230.3909172073437</v>
      </c>
      <c r="AK150" s="3">
        <f t="shared" ref="AK150" si="3766">AG146*(1+$C$24)^(AK$2-AG$2)</f>
        <v>220.64590510246089</v>
      </c>
      <c r="AL150" s="3">
        <f t="shared" ref="AL150" si="3767">AH146*(1+$C$24)^(AL$2-AH$2)</f>
        <v>210.90089299757807</v>
      </c>
      <c r="AM150" s="3">
        <f t="shared" ref="AM150" si="3768">AI146*(1+$C$24)^(AM$2-AI$2)</f>
        <v>201.15599127398434</v>
      </c>
      <c r="AN150" s="3">
        <f t="shared" ref="AN150" si="3769">AJ146*(1+$C$24)^(AN$2-AJ$2)</f>
        <v>191.41108955039059</v>
      </c>
      <c r="AO150" s="3">
        <f t="shared" ref="AO150" si="3770">AK146*(1+$C$24)^(AO$2-AK$2)</f>
        <v>181.66618782679683</v>
      </c>
      <c r="AP150" s="3">
        <f t="shared" ref="AP150" si="3771">AL146*(1+$C$24)^(AP$2-AL$2)</f>
        <v>171.92117572191404</v>
      </c>
      <c r="AQ150" s="3">
        <f t="shared" ref="AQ150" si="3772">AM146*(1+$C$24)^(AQ$2-AM$2)</f>
        <v>162.17627399832028</v>
      </c>
      <c r="AR150" s="3">
        <f t="shared" ref="AR150" si="3773">AN146*(1+$C$24)^(AR$2-AN$2)</f>
        <v>-6.5495952059414048E-5</v>
      </c>
      <c r="AS150" s="3">
        <f t="shared" ref="AS150" si="3774">AO146*(1+$C$24)^(AS$2-AO$2)</f>
        <v>-6.5495952059414048E-5</v>
      </c>
      <c r="AT150" s="3">
        <f t="shared" ref="AT150" si="3775">AP146*(1+$C$24)^(AT$2-AP$2)</f>
        <v>-6.5495952059414048E-5</v>
      </c>
      <c r="AU150" s="3">
        <f t="shared" ref="AU150" si="3776">AQ146*(1+$C$24)^(AU$2-AQ$2)</f>
        <v>-6.5495952059414048E-5</v>
      </c>
      <c r="AV150" s="3">
        <f t="shared" ref="AV150" si="3777">AR146*(1+$C$24)^(AV$2-AR$2)</f>
        <v>-6.5495952059414048E-5</v>
      </c>
      <c r="AW150" s="3">
        <f t="shared" ref="AW150" si="3778">AS146*(1+$C$24)^(AW$2-AS$2)</f>
        <v>-6.5495952059414048E-5</v>
      </c>
      <c r="AX150" s="3">
        <f t="shared" ref="AX150" si="3779">AT146*(1+$C$24)^(AX$2-AT$2)</f>
        <v>-6.5495952059414048E-5</v>
      </c>
      <c r="AY150" s="3">
        <f t="shared" ref="AY150" si="3780">AU146*(1+$C$24)^(AY$2-AU$2)</f>
        <v>-6.5495952059414048E-5</v>
      </c>
      <c r="AZ150" s="3">
        <f t="shared" ref="AZ150" si="3781">AV146*(1+$C$24)^(AZ$2-AV$2)</f>
        <v>-6.5495952059414048E-5</v>
      </c>
    </row>
    <row r="151" spans="2:52" x14ac:dyDescent="0.3">
      <c r="B151">
        <f t="shared" si="3737"/>
        <v>2016</v>
      </c>
      <c r="C151" t="str">
        <f t="shared" si="3645"/>
        <v>BR</v>
      </c>
      <c r="I151" s="3">
        <f>D146*(1+$C$24)^(I$2-D$2)</f>
        <v>529.96303414091881</v>
      </c>
      <c r="J151" s="3">
        <f t="shared" ref="J151" si="3782">E146*(1+$C$24)^(J$2-E$2)</f>
        <v>711.58867340117854</v>
      </c>
      <c r="K151" s="3">
        <f t="shared" ref="K151" si="3783">F146*(1+$C$24)^(K$2-F$2)</f>
        <v>673.54382769369715</v>
      </c>
      <c r="L151" s="3">
        <f t="shared" ref="L151" si="3784">G146*(1+$C$24)^(L$2-G$2)</f>
        <v>639.3248388581053</v>
      </c>
      <c r="M151" s="3">
        <f t="shared" ref="M151" si="3785">H146*(1+$C$24)^(M$2-H$2)</f>
        <v>608.40990142661803</v>
      </c>
      <c r="N151" s="3">
        <f t="shared" ref="N151" si="3786">I146*(1+$C$24)^(N$2-I$2)</f>
        <v>580.3487149305048</v>
      </c>
      <c r="O151" s="3">
        <f t="shared" ref="O151" si="3787">J146*(1+$C$24)^(O$2-J$2)</f>
        <v>552.75072695674885</v>
      </c>
      <c r="P151" s="3">
        <f t="shared" ref="P151" si="3788">K146*(1+$C$24)^(P$2-K$2)</f>
        <v>525.15296526463555</v>
      </c>
      <c r="Q151" s="3">
        <f t="shared" ref="Q151" si="3789">L146*(1+$C$24)^(Q$2-L$2)</f>
        <v>497.55509043170105</v>
      </c>
      <c r="R151" s="3">
        <f t="shared" ref="R151" si="3790">M146*(1+$C$24)^(R$2-M$2)</f>
        <v>469.95721559876642</v>
      </c>
      <c r="S151" s="3">
        <f t="shared" ref="S151" si="3791">N146*(1+$C$24)^(S$2-N$2)</f>
        <v>442.35934076583192</v>
      </c>
      <c r="T151" s="3">
        <f t="shared" ref="T151" si="3792">O146*(1+$C$24)^(T$2-O$2)</f>
        <v>414.76146593289735</v>
      </c>
      <c r="U151" s="3">
        <f t="shared" ref="U151" si="3793">P146*(1+$C$24)^(U$2-P$2)</f>
        <v>395.96820981267763</v>
      </c>
      <c r="V151" s="3">
        <f t="shared" ref="V151" si="3794">Q146*(1+$C$24)^(V$2-Q$2)</f>
        <v>385.97957240517275</v>
      </c>
      <c r="W151" s="3">
        <f t="shared" ref="W151" si="3795">R146*(1+$C$24)^(W$2-R$2)</f>
        <v>375.99104813848913</v>
      </c>
      <c r="X151" s="3">
        <f t="shared" ref="X151" si="3796">S146*(1+$C$24)^(X$2-S$2)</f>
        <v>366.00241073098425</v>
      </c>
      <c r="Y151" s="3">
        <f t="shared" ref="Y151" si="3797">T146*(1+$C$24)^(Y$2-T$2)</f>
        <v>356.01377332347943</v>
      </c>
      <c r="Z151" s="3">
        <f t="shared" ref="Z151" si="3798">U146*(1+$C$24)^(Z$2-U$2)</f>
        <v>346.02524905679576</v>
      </c>
      <c r="AA151" s="3">
        <f t="shared" ref="AA151" si="3799">V146*(1+$C$24)^(AA$2-V$2)</f>
        <v>336.03661164929093</v>
      </c>
      <c r="AB151" s="3">
        <f t="shared" ref="AB151" si="3800">W146*(1+$C$24)^(AB$2-W$2)</f>
        <v>326.04808738260726</v>
      </c>
      <c r="AC151" s="3">
        <f t="shared" ref="AC151" si="3801">X146*(1+$C$24)^(AC$2-X$2)</f>
        <v>316.05944997510244</v>
      </c>
      <c r="AD151" s="3">
        <f t="shared" ref="AD151" si="3802">Y146*(1+$C$24)^(AD$2-Y$2)</f>
        <v>306.07081256759756</v>
      </c>
      <c r="AE151" s="3">
        <f t="shared" ref="AE151" si="3803">Z146*(1+$C$24)^(AE$2-Z$2)</f>
        <v>296.08217516009267</v>
      </c>
      <c r="AF151" s="3">
        <f t="shared" ref="AF151" si="3804">AA146*(1+$C$24)^(AF$2-AA$2)</f>
        <v>286.09365089340912</v>
      </c>
      <c r="AG151" s="3">
        <f t="shared" ref="AG151" si="3805">AB146*(1+$C$24)^(AG$2-AB$2)</f>
        <v>276.10501348590418</v>
      </c>
      <c r="AH151" s="3">
        <f t="shared" ref="AH151" si="3806">AC146*(1+$C$24)^(AH$2-AC$2)</f>
        <v>266.11648921922063</v>
      </c>
      <c r="AI151" s="3">
        <f t="shared" ref="AI151" si="3807">AD146*(1+$C$24)^(AI$2-AD$2)</f>
        <v>256.12785181171574</v>
      </c>
      <c r="AJ151" s="3">
        <f t="shared" ref="AJ151" si="3808">AE146*(1+$C$24)^(AJ$2-AE$2)</f>
        <v>246.13921440421086</v>
      </c>
      <c r="AK151" s="3">
        <f t="shared" ref="AK151" si="3809">AF146*(1+$C$24)^(AK$2-AF$2)</f>
        <v>236.15069013752728</v>
      </c>
      <c r="AL151" s="3">
        <f t="shared" ref="AL151" si="3810">AG146*(1+$C$24)^(AL$2-AG$2)</f>
        <v>226.16205273002237</v>
      </c>
      <c r="AM151" s="3">
        <f t="shared" ref="AM151" si="3811">AH146*(1+$C$24)^(AM$2-AH$2)</f>
        <v>216.17341532251751</v>
      </c>
      <c r="AN151" s="3">
        <f t="shared" ref="AN151" si="3812">AI146*(1+$C$24)^(AN$2-AI$2)</f>
        <v>206.18489105583393</v>
      </c>
      <c r="AO151" s="3">
        <f t="shared" ref="AO151" si="3813">AJ146*(1+$C$24)^(AO$2-AJ$2)</f>
        <v>196.19636678915032</v>
      </c>
      <c r="AP151" s="3">
        <f t="shared" ref="AP151" si="3814">AK146*(1+$C$24)^(AP$2-AK$2)</f>
        <v>186.20784252246673</v>
      </c>
      <c r="AQ151" s="3">
        <f t="shared" ref="AQ151" si="3815">AL146*(1+$C$24)^(AQ$2-AL$2)</f>
        <v>176.21920511496188</v>
      </c>
      <c r="AR151" s="3">
        <f t="shared" ref="AR151" si="3816">AM146*(1+$C$24)^(AR$2-AM$2)</f>
        <v>166.23068084827827</v>
      </c>
      <c r="AS151" s="3">
        <f t="shared" ref="AS151" si="3817">AN146*(1+$C$24)^(AS$2-AN$2)</f>
        <v>-6.7133350860899398E-5</v>
      </c>
      <c r="AT151" s="3">
        <f t="shared" ref="AT151" si="3818">AO146*(1+$C$24)^(AT$2-AO$2)</f>
        <v>-6.7133350860899398E-5</v>
      </c>
      <c r="AU151" s="3">
        <f t="shared" ref="AU151" si="3819">AP146*(1+$C$24)^(AU$2-AP$2)</f>
        <v>-6.7133350860899398E-5</v>
      </c>
      <c r="AV151" s="3">
        <f t="shared" ref="AV151" si="3820">AQ146*(1+$C$24)^(AV$2-AQ$2)</f>
        <v>-6.7133350860899398E-5</v>
      </c>
      <c r="AW151" s="3">
        <f t="shared" ref="AW151" si="3821">AR146*(1+$C$24)^(AW$2-AR$2)</f>
        <v>-6.7133350860899398E-5</v>
      </c>
      <c r="AX151" s="3">
        <f t="shared" ref="AX151" si="3822">AS146*(1+$C$24)^(AX$2-AS$2)</f>
        <v>-6.7133350860899398E-5</v>
      </c>
      <c r="AY151" s="3">
        <f t="shared" ref="AY151" si="3823">AT146*(1+$C$24)^(AY$2-AT$2)</f>
        <v>-6.7133350860899398E-5</v>
      </c>
      <c r="AZ151" s="3">
        <f t="shared" ref="AZ151" si="3824">AU146*(1+$C$24)^(AZ$2-AU$2)</f>
        <v>-6.7133350860899398E-5</v>
      </c>
    </row>
    <row r="152" spans="2:52" x14ac:dyDescent="0.3">
      <c r="B152">
        <f t="shared" si="3737"/>
        <v>2017</v>
      </c>
      <c r="C152" t="str">
        <f t="shared" si="3645"/>
        <v>BR</v>
      </c>
      <c r="J152" s="3">
        <f>D146*(1+$C$24)^(J$2-D$2)</f>
        <v>543.21210999444168</v>
      </c>
      <c r="K152" s="3">
        <f t="shared" ref="K152" si="3825">E146*(1+$C$24)^(K$2-E$2)</f>
        <v>729.37839023620791</v>
      </c>
      <c r="L152" s="3">
        <f t="shared" ref="L152" si="3826">F146*(1+$C$24)^(L$2-F$2)</f>
        <v>690.38242338603948</v>
      </c>
      <c r="M152" s="3">
        <f t="shared" ref="M152" si="3827">G146*(1+$C$24)^(M$2-G$2)</f>
        <v>655.30795982955794</v>
      </c>
      <c r="N152" s="3">
        <f t="shared" ref="N152" si="3828">H146*(1+$C$24)^(N$2-H$2)</f>
        <v>623.62014896228345</v>
      </c>
      <c r="O152" s="3">
        <f t="shared" ref="O152" si="3829">I146*(1+$C$24)^(O$2-I$2)</f>
        <v>594.85743280376732</v>
      </c>
      <c r="P152" s="3">
        <f t="shared" ref="P152" si="3830">J146*(1+$C$24)^(P$2-J$2)</f>
        <v>566.56949513066752</v>
      </c>
      <c r="Q152" s="3">
        <f t="shared" ref="Q152" si="3831">K146*(1+$C$24)^(Q$2-K$2)</f>
        <v>538.2817893962515</v>
      </c>
      <c r="R152" s="3">
        <f t="shared" ref="R152" si="3832">L146*(1+$C$24)^(R$2-L$2)</f>
        <v>509.99396769249353</v>
      </c>
      <c r="S152" s="3">
        <f t="shared" ref="S152" si="3833">M146*(1+$C$24)^(S$2-M$2)</f>
        <v>481.70614598873556</v>
      </c>
      <c r="T152" s="3">
        <f t="shared" ref="T152" si="3834">N146*(1+$C$24)^(T$2-N$2)</f>
        <v>453.41832428497764</v>
      </c>
      <c r="U152" s="3">
        <f t="shared" ref="U152" si="3835">O146*(1+$C$24)^(U$2-O$2)</f>
        <v>425.13050258121973</v>
      </c>
      <c r="V152" s="3">
        <f t="shared" ref="V152" si="3836">P146*(1+$C$24)^(V$2-P$2)</f>
        <v>405.86741505799455</v>
      </c>
      <c r="W152" s="3">
        <f t="shared" ref="W152" si="3837">Q146*(1+$C$24)^(W$2-Q$2)</f>
        <v>395.62906171530204</v>
      </c>
      <c r="X152" s="3">
        <f t="shared" ref="X152" si="3838">R146*(1+$C$24)^(X$2-R$2)</f>
        <v>385.39082434195137</v>
      </c>
      <c r="Y152" s="3">
        <f t="shared" ref="Y152" si="3839">S146*(1+$C$24)^(Y$2-S$2)</f>
        <v>375.15247099925881</v>
      </c>
      <c r="Z152" s="3">
        <f t="shared" ref="Z152" si="3840">T146*(1+$C$24)^(Z$2-T$2)</f>
        <v>364.91411765656636</v>
      </c>
      <c r="AA152" s="3">
        <f t="shared" ref="AA152" si="3841">U146*(1+$C$24)^(AA$2-U$2)</f>
        <v>354.67588028321563</v>
      </c>
      <c r="AB152" s="3">
        <f t="shared" ref="AB152" si="3842">V146*(1+$C$24)^(AB$2-V$2)</f>
        <v>344.43752694052318</v>
      </c>
      <c r="AC152" s="3">
        <f t="shared" ref="AC152" si="3843">W146*(1+$C$24)^(AC$2-W$2)</f>
        <v>334.19928956717246</v>
      </c>
      <c r="AD152" s="3">
        <f t="shared" ref="AD152" si="3844">X146*(1+$C$24)^(AD$2-X$2)</f>
        <v>323.96093622448001</v>
      </c>
      <c r="AE152" s="3">
        <f t="shared" ref="AE152" si="3845">Y146*(1+$C$24)^(AE$2-Y$2)</f>
        <v>313.72258288178745</v>
      </c>
      <c r="AF152" s="3">
        <f t="shared" ref="AF152" si="3846">Z146*(1+$C$24)^(AF$2-Z$2)</f>
        <v>303.48422953909494</v>
      </c>
      <c r="AG152" s="3">
        <f t="shared" ref="AG152" si="3847">AA146*(1+$C$24)^(AG$2-AA$2)</f>
        <v>293.24599216574433</v>
      </c>
      <c r="AH152" s="3">
        <f t="shared" ref="AH152" si="3848">AB146*(1+$C$24)^(AH$2-AB$2)</f>
        <v>283.00763882305176</v>
      </c>
      <c r="AI152" s="3">
        <f t="shared" ref="AI152" si="3849">AC146*(1+$C$24)^(AI$2-AC$2)</f>
        <v>272.76940144970115</v>
      </c>
      <c r="AJ152" s="3">
        <f t="shared" ref="AJ152" si="3850">AD146*(1+$C$24)^(AJ$2-AD$2)</f>
        <v>262.53104810700864</v>
      </c>
      <c r="AK152" s="3">
        <f t="shared" ref="AK152" si="3851">AE146*(1+$C$24)^(AK$2-AE$2)</f>
        <v>252.29269476431611</v>
      </c>
      <c r="AL152" s="3">
        <f t="shared" ref="AL152" si="3852">AF146*(1+$C$24)^(AL$2-AF$2)</f>
        <v>242.05445739096544</v>
      </c>
      <c r="AM152" s="3">
        <f t="shared" ref="AM152" si="3853">AG146*(1+$C$24)^(AM$2-AG$2)</f>
        <v>231.8161040482729</v>
      </c>
      <c r="AN152" s="3">
        <f t="shared" ref="AN152" si="3854">AH146*(1+$C$24)^(AN$2-AH$2)</f>
        <v>221.57775070558043</v>
      </c>
      <c r="AO152" s="3">
        <f t="shared" ref="AO152" si="3855">AI146*(1+$C$24)^(AO$2-AI$2)</f>
        <v>211.33951333222976</v>
      </c>
      <c r="AP152" s="3">
        <f t="shared" ref="AP152" si="3856">AJ146*(1+$C$24)^(AP$2-AJ$2)</f>
        <v>201.10127595887906</v>
      </c>
      <c r="AQ152" s="3">
        <f t="shared" ref="AQ152" si="3857">AK146*(1+$C$24)^(AQ$2-AK$2)</f>
        <v>190.86303858552839</v>
      </c>
      <c r="AR152" s="3">
        <f t="shared" ref="AR152" si="3858">AL146*(1+$C$24)^(AR$2-AL$2)</f>
        <v>180.62468524283591</v>
      </c>
      <c r="AS152" s="3">
        <f t="shared" ref="AS152" si="3859">AM146*(1+$C$24)^(AS$2-AM$2)</f>
        <v>170.38644786948521</v>
      </c>
      <c r="AT152" s="3">
        <f t="shared" ref="AT152" si="3860">AN146*(1+$C$24)^(AT$2-AN$2)</f>
        <v>-6.881168463242187E-5</v>
      </c>
      <c r="AU152" s="3">
        <f t="shared" ref="AU152" si="3861">AO146*(1+$C$24)^(AU$2-AO$2)</f>
        <v>-6.881168463242187E-5</v>
      </c>
      <c r="AV152" s="3">
        <f t="shared" ref="AV152" si="3862">AP146*(1+$C$24)^(AV$2-AP$2)</f>
        <v>-6.881168463242187E-5</v>
      </c>
      <c r="AW152" s="3">
        <f t="shared" ref="AW152" si="3863">AQ146*(1+$C$24)^(AW$2-AQ$2)</f>
        <v>-6.881168463242187E-5</v>
      </c>
      <c r="AX152" s="3">
        <f t="shared" ref="AX152" si="3864">AR146*(1+$C$24)^(AX$2-AR$2)</f>
        <v>-6.881168463242187E-5</v>
      </c>
      <c r="AY152" s="3">
        <f t="shared" ref="AY152" si="3865">AS146*(1+$C$24)^(AY$2-AS$2)</f>
        <v>-6.881168463242187E-5</v>
      </c>
      <c r="AZ152" s="3">
        <f t="shared" ref="AZ152" si="3866">AT146*(1+$C$24)^(AZ$2-AT$2)</f>
        <v>-6.881168463242187E-5</v>
      </c>
    </row>
    <row r="153" spans="2:52" x14ac:dyDescent="0.3">
      <c r="B153">
        <f t="shared" si="3737"/>
        <v>2018</v>
      </c>
      <c r="C153" t="str">
        <f t="shared" si="3645"/>
        <v>BR</v>
      </c>
      <c r="K153" s="3">
        <f>D146*(1+$C$24)^(K$2-D$2)</f>
        <v>556.79241274430274</v>
      </c>
      <c r="L153" s="3">
        <f t="shared" ref="L153" si="3867">E146*(1+$C$24)^(L$2-E$2)</f>
        <v>747.61284999211318</v>
      </c>
      <c r="M153" s="3">
        <f t="shared" ref="M153" si="3868">F146*(1+$C$24)^(M$2-F$2)</f>
        <v>707.64198397069049</v>
      </c>
      <c r="N153" s="3">
        <f t="shared" ref="N153" si="3869">G146*(1+$C$24)^(N$2-G$2)</f>
        <v>671.69065882529685</v>
      </c>
      <c r="O153" s="3">
        <f t="shared" ref="O153" si="3870">H146*(1+$C$24)^(O$2-H$2)</f>
        <v>639.21065268634061</v>
      </c>
      <c r="P153" s="3">
        <f t="shared" ref="P153" si="3871">I146*(1+$C$24)^(P$2-I$2)</f>
        <v>609.72886862386156</v>
      </c>
      <c r="Q153" s="3">
        <f t="shared" ref="Q153" si="3872">J146*(1+$C$24)^(Q$2-J$2)</f>
        <v>580.73373250893428</v>
      </c>
      <c r="R153" s="3">
        <f t="shared" ref="R153" si="3873">K146*(1+$C$24)^(R$2-K$2)</f>
        <v>551.73883413115777</v>
      </c>
      <c r="S153" s="3">
        <f t="shared" ref="S153" si="3874">L146*(1+$C$24)^(S$2-L$2)</f>
        <v>522.74381688480594</v>
      </c>
      <c r="T153" s="3">
        <f t="shared" ref="T153" si="3875">M146*(1+$C$24)^(T$2-M$2)</f>
        <v>493.74879963845399</v>
      </c>
      <c r="U153" s="3">
        <f t="shared" ref="U153" si="3876">N146*(1+$C$24)^(U$2-N$2)</f>
        <v>464.75378239210215</v>
      </c>
      <c r="V153" s="3">
        <f t="shared" ref="V153" si="3877">O146*(1+$C$24)^(V$2-O$2)</f>
        <v>435.75876514575026</v>
      </c>
      <c r="W153" s="3">
        <f t="shared" ref="W153" si="3878">P146*(1+$C$24)^(W$2-P$2)</f>
        <v>416.0141004344444</v>
      </c>
      <c r="X153" s="3">
        <f t="shared" ref="X153" si="3879">Q146*(1+$C$24)^(X$2-Q$2)</f>
        <v>405.51978825818458</v>
      </c>
      <c r="Y153" s="3">
        <f t="shared" ref="Y153" si="3880">R146*(1+$C$24)^(Y$2-R$2)</f>
        <v>395.02559495050014</v>
      </c>
      <c r="Z153" s="3">
        <f t="shared" ref="Z153" si="3881">S146*(1+$C$24)^(Z$2-S$2)</f>
        <v>384.53128277424031</v>
      </c>
      <c r="AA153" s="3">
        <f t="shared" ref="AA153" si="3882">T146*(1+$C$24)^(AA$2-T$2)</f>
        <v>374.03697059798054</v>
      </c>
      <c r="AB153" s="3">
        <f t="shared" ref="AB153" si="3883">U146*(1+$C$24)^(AB$2-U$2)</f>
        <v>363.54277729029604</v>
      </c>
      <c r="AC153" s="3">
        <f t="shared" ref="AC153" si="3884">V146*(1+$C$24)^(AC$2-V$2)</f>
        <v>353.04846511403628</v>
      </c>
      <c r="AD153" s="3">
        <f t="shared" ref="AD153" si="3885">W146*(1+$C$24)^(AD$2-W$2)</f>
        <v>342.55427180635178</v>
      </c>
      <c r="AE153" s="3">
        <f t="shared" ref="AE153" si="3886">X146*(1+$C$24)^(AE$2-X$2)</f>
        <v>332.05995963009201</v>
      </c>
      <c r="AF153" s="3">
        <f t="shared" ref="AF153" si="3887">Y146*(1+$C$24)^(AF$2-Y$2)</f>
        <v>321.56564745383218</v>
      </c>
      <c r="AG153" s="3">
        <f t="shared" ref="AG153" si="3888">Z146*(1+$C$24)^(AG$2-Z$2)</f>
        <v>311.07133527757236</v>
      </c>
      <c r="AH153" s="3">
        <f t="shared" ref="AH153" si="3889">AA146*(1+$C$24)^(AH$2-AA$2)</f>
        <v>300.57714196988792</v>
      </c>
      <c r="AI153" s="3">
        <f t="shared" ref="AI153" si="3890">AB146*(1+$C$24)^(AI$2-AB$2)</f>
        <v>290.08282979362809</v>
      </c>
      <c r="AJ153" s="3">
        <f t="shared" ref="AJ153" si="3891">AC146*(1+$C$24)^(AJ$2-AC$2)</f>
        <v>279.58863648594365</v>
      </c>
      <c r="AK153" s="3">
        <f t="shared" ref="AK153" si="3892">AD146*(1+$C$24)^(AK$2-AD$2)</f>
        <v>269.09432430968388</v>
      </c>
      <c r="AL153" s="3">
        <f t="shared" ref="AL153" si="3893">AE146*(1+$C$24)^(AL$2-AE$2)</f>
        <v>258.600012133424</v>
      </c>
      <c r="AM153" s="3">
        <f t="shared" ref="AM153" si="3894">AF146*(1+$C$24)^(AM$2-AF$2)</f>
        <v>248.10581882573959</v>
      </c>
      <c r="AN153" s="3">
        <f t="shared" ref="AN153" si="3895">AG146*(1+$C$24)^(AN$2-AG$2)</f>
        <v>237.61150664947976</v>
      </c>
      <c r="AO153" s="3">
        <f t="shared" ref="AO153" si="3896">AH146*(1+$C$24)^(AO$2-AH$2)</f>
        <v>227.11719447321994</v>
      </c>
      <c r="AP153" s="3">
        <f t="shared" ref="AP153" si="3897">AI146*(1+$C$24)^(AP$2-AI$2)</f>
        <v>216.62300116553553</v>
      </c>
      <c r="AQ153" s="3">
        <f t="shared" ref="AQ153" si="3898">AJ146*(1+$C$24)^(AQ$2-AJ$2)</f>
        <v>206.12880785785106</v>
      </c>
      <c r="AR153" s="3">
        <f t="shared" ref="AR153" si="3899">AK146*(1+$C$24)^(AR$2-AK$2)</f>
        <v>195.63461455016662</v>
      </c>
      <c r="AS153" s="3">
        <f t="shared" ref="AS153" si="3900">AL146*(1+$C$24)^(AS$2-AL$2)</f>
        <v>185.14030237390682</v>
      </c>
      <c r="AT153" s="3">
        <f t="shared" ref="AT153" si="3901">AM146*(1+$C$24)^(AT$2-AM$2)</f>
        <v>174.64610906622235</v>
      </c>
      <c r="AU153" s="3">
        <f t="shared" ref="AU153" si="3902">AN146*(1+$C$24)^(AU$2-AN$2)</f>
        <v>-7.0531976748232432E-5</v>
      </c>
      <c r="AV153" s="3">
        <f t="shared" ref="AV153" si="3903">AO146*(1+$C$24)^(AV$2-AO$2)</f>
        <v>-7.0531976748232432E-5</v>
      </c>
      <c r="AW153" s="3">
        <f t="shared" ref="AW153" si="3904">AP146*(1+$C$24)^(AW$2-AP$2)</f>
        <v>-7.0531976748232432E-5</v>
      </c>
      <c r="AX153" s="3">
        <f t="shared" ref="AX153" si="3905">AQ146*(1+$C$24)^(AX$2-AQ$2)</f>
        <v>-7.0531976748232432E-5</v>
      </c>
      <c r="AY153" s="3">
        <f t="shared" ref="AY153" si="3906">AR146*(1+$C$24)^(AY$2-AR$2)</f>
        <v>-7.0531976748232432E-5</v>
      </c>
      <c r="AZ153" s="3">
        <f t="shared" ref="AZ153" si="3907">AS146*(1+$C$24)^(AZ$2-AS$2)</f>
        <v>-7.0531976748232432E-5</v>
      </c>
    </row>
    <row r="154" spans="2:52" x14ac:dyDescent="0.3">
      <c r="B154">
        <f t="shared" si="3737"/>
        <v>2019</v>
      </c>
      <c r="C154" t="str">
        <f t="shared" si="3645"/>
        <v>BR</v>
      </c>
      <c r="L154" s="3">
        <f>D146*(1+$C$24)^(L$2-D$2)</f>
        <v>570.71222306291031</v>
      </c>
      <c r="M154" s="3">
        <f>E146*(1+$C$24)^(M$2-E$2)</f>
        <v>766.30317124191583</v>
      </c>
      <c r="N154" s="3">
        <f t="shared" ref="N154" si="3908">F146*(1+$C$24)^(N$2-F$2)</f>
        <v>725.33303356995771</v>
      </c>
      <c r="O154" s="3">
        <f t="shared" ref="O154" si="3909">G146*(1+$C$24)^(O$2-G$2)</f>
        <v>688.48292529592925</v>
      </c>
      <c r="P154" s="3">
        <f t="shared" ref="P154" si="3910">H146*(1+$C$24)^(P$2-H$2)</f>
        <v>655.19091900349906</v>
      </c>
      <c r="Q154" s="3">
        <f t="shared" ref="Q154" si="3911">I146*(1+$C$24)^(Q$2-I$2)</f>
        <v>624.97209033945796</v>
      </c>
      <c r="R154" s="3">
        <f t="shared" ref="R154" si="3912">J146*(1+$C$24)^(R$2-J$2)</f>
        <v>595.25207582165763</v>
      </c>
      <c r="S154" s="3">
        <f t="shared" ref="S154" si="3913">K146*(1+$C$24)^(S$2-K$2)</f>
        <v>565.53230498443668</v>
      </c>
      <c r="T154" s="3">
        <f t="shared" ref="T154" si="3914">L146*(1+$C$24)^(T$2-L$2)</f>
        <v>535.81241230692603</v>
      </c>
      <c r="U154" s="3">
        <f t="shared" ref="U154" si="3915">M146*(1+$C$24)^(U$2-M$2)</f>
        <v>506.09251962941528</v>
      </c>
      <c r="V154" s="3">
        <f t="shared" ref="V154" si="3916">N146*(1+$C$24)^(V$2-N$2)</f>
        <v>476.37262695190464</v>
      </c>
      <c r="W154" s="3">
        <f t="shared" ref="W154" si="3917">O146*(1+$C$24)^(W$2-O$2)</f>
        <v>446.65273427439399</v>
      </c>
      <c r="X154" s="3">
        <f t="shared" ref="X154" si="3918">P146*(1+$C$24)^(X$2-P$2)</f>
        <v>426.41445294530553</v>
      </c>
      <c r="Y154" s="3">
        <f t="shared" ref="Y154" si="3919">Q146*(1+$C$24)^(Y$2-Q$2)</f>
        <v>415.65778296463918</v>
      </c>
      <c r="Z154" s="3">
        <f t="shared" ref="Z154" si="3920">R146*(1+$C$24)^(Z$2-R$2)</f>
        <v>404.90123482426264</v>
      </c>
      <c r="AA154" s="3">
        <f t="shared" ref="AA154" si="3921">S146*(1+$C$24)^(AA$2-S$2)</f>
        <v>394.1445648435963</v>
      </c>
      <c r="AB154" s="3">
        <f t="shared" ref="AB154" si="3922">T146*(1+$C$24)^(AB$2-T$2)</f>
        <v>383.38789486293001</v>
      </c>
      <c r="AC154" s="3">
        <f t="shared" ref="AC154" si="3923">U146*(1+$C$24)^(AC$2-U$2)</f>
        <v>372.63134672255342</v>
      </c>
      <c r="AD154" s="3">
        <f t="shared" ref="AD154" si="3924">V146*(1+$C$24)^(AD$2-V$2)</f>
        <v>361.87467674188713</v>
      </c>
      <c r="AE154" s="3">
        <f t="shared" ref="AE154" si="3925">W146*(1+$C$24)^(AE$2-W$2)</f>
        <v>351.11812860151053</v>
      </c>
      <c r="AF154" s="3">
        <f t="shared" ref="AF154" si="3926">X146*(1+$C$24)^(AF$2-X$2)</f>
        <v>340.3614586208443</v>
      </c>
      <c r="AG154" s="3">
        <f t="shared" ref="AG154" si="3927">Y146*(1+$C$24)^(AG$2-Y$2)</f>
        <v>329.60478864017796</v>
      </c>
      <c r="AH154" s="3">
        <f t="shared" ref="AH154" si="3928">Z146*(1+$C$24)^(AH$2-Z$2)</f>
        <v>318.84811865951161</v>
      </c>
      <c r="AI154" s="3">
        <f t="shared" ref="AI154" si="3929">AA146*(1+$C$24)^(AI$2-AA$2)</f>
        <v>308.09157051913513</v>
      </c>
      <c r="AJ154" s="3">
        <f t="shared" ref="AJ154" si="3930">AB146*(1+$C$24)^(AJ$2-AB$2)</f>
        <v>297.33490053846879</v>
      </c>
      <c r="AK154" s="3">
        <f t="shared" ref="AK154" si="3931">AC146*(1+$C$24)^(AK$2-AC$2)</f>
        <v>286.57835239809225</v>
      </c>
      <c r="AL154" s="3">
        <f t="shared" ref="AL154" si="3932">AD146*(1+$C$24)^(AL$2-AD$2)</f>
        <v>275.82168241742596</v>
      </c>
      <c r="AM154" s="3">
        <f t="shared" ref="AM154" si="3933">AE146*(1+$C$24)^(AM$2-AE$2)</f>
        <v>265.06501243675962</v>
      </c>
      <c r="AN154" s="3">
        <f t="shared" ref="AN154" si="3934">AF146*(1+$C$24)^(AN$2-AF$2)</f>
        <v>254.30846429638305</v>
      </c>
      <c r="AO154" s="3">
        <f t="shared" ref="AO154" si="3935">AG146*(1+$C$24)^(AO$2-AG$2)</f>
        <v>243.55179431571673</v>
      </c>
      <c r="AP154" s="3">
        <f t="shared" ref="AP154" si="3936">AH146*(1+$C$24)^(AP$2-AH$2)</f>
        <v>232.79512433505042</v>
      </c>
      <c r="AQ154" s="3">
        <f t="shared" ref="AQ154" si="3937">AI146*(1+$C$24)^(AQ$2-AI$2)</f>
        <v>222.03857619467388</v>
      </c>
      <c r="AR154" s="3">
        <f t="shared" ref="AR154" si="3938">AJ146*(1+$C$24)^(AR$2-AJ$2)</f>
        <v>211.28202805429731</v>
      </c>
      <c r="AS154" s="3">
        <f t="shared" ref="AS154" si="3939">AK146*(1+$C$24)^(AS$2-AK$2)</f>
        <v>200.52547991392078</v>
      </c>
      <c r="AT154" s="3">
        <f t="shared" ref="AT154" si="3940">AL146*(1+$C$24)^(AT$2-AL$2)</f>
        <v>189.76880993325446</v>
      </c>
      <c r="AU154" s="3">
        <f t="shared" ref="AU154" si="3941">AM146*(1+$C$24)^(AU$2-AM$2)</f>
        <v>179.01226179287789</v>
      </c>
      <c r="AV154" s="3">
        <f t="shared" ref="AV154" si="3942">AN146*(1+$C$24)^(AV$2-AN$2)</f>
        <v>-7.2295276166938234E-5</v>
      </c>
      <c r="AW154" s="3">
        <f t="shared" ref="AW154" si="3943">AO146*(1+$C$24)^(AW$2-AO$2)</f>
        <v>-7.2295276166938234E-5</v>
      </c>
      <c r="AX154" s="3">
        <f t="shared" ref="AX154" si="3944">AP146*(1+$C$24)^(AX$2-AP$2)</f>
        <v>-7.2295276166938234E-5</v>
      </c>
      <c r="AY154" s="3">
        <f t="shared" ref="AY154" si="3945">AQ146*(1+$C$24)^(AY$2-AQ$2)</f>
        <v>-7.2295276166938234E-5</v>
      </c>
      <c r="AZ154" s="3">
        <f t="shared" ref="AZ154" si="3946">AR146*(1+$C$24)^(AZ$2-AR$2)</f>
        <v>-7.2295276166938234E-5</v>
      </c>
    </row>
    <row r="155" spans="2:52" x14ac:dyDescent="0.3">
      <c r="B155">
        <f t="shared" si="3737"/>
        <v>2020</v>
      </c>
      <c r="C155" t="str">
        <f t="shared" si="3645"/>
        <v>BR</v>
      </c>
      <c r="M155" s="3">
        <f>D146*(1+$C$24)^(M$2-D$2)</f>
        <v>584.98002863948295</v>
      </c>
      <c r="N155" s="3">
        <f t="shared" ref="N155" si="3947">E146*(1+$C$24)^(N$2-E$2)</f>
        <v>785.46075052296362</v>
      </c>
      <c r="O155" s="3">
        <f t="shared" ref="O155" si="3948">F146*(1+$C$24)^(O$2-F$2)</f>
        <v>743.46635940920658</v>
      </c>
      <c r="P155" s="3">
        <f t="shared" ref="P155" si="3949">G146*(1+$C$24)^(P$2-G$2)</f>
        <v>705.69499842832738</v>
      </c>
      <c r="Q155" s="3">
        <f t="shared" ref="Q155" si="3950">H146*(1+$C$24)^(Q$2-H$2)</f>
        <v>671.57069197858641</v>
      </c>
      <c r="R155" s="3">
        <f t="shared" ref="R155" si="3951">I146*(1+$C$24)^(R$2-I$2)</f>
        <v>640.59639259794437</v>
      </c>
      <c r="S155" s="3">
        <f t="shared" ref="S155" si="3952">J146*(1+$C$24)^(S$2-J$2)</f>
        <v>610.13337771719887</v>
      </c>
      <c r="T155" s="3">
        <f t="shared" ref="T155" si="3953">K146*(1+$C$24)^(T$2-K$2)</f>
        <v>579.67061260904745</v>
      </c>
      <c r="U155" s="3">
        <f t="shared" ref="U155" si="3954">L146*(1+$C$24)^(U$2-L$2)</f>
        <v>549.20772261459911</v>
      </c>
      <c r="V155" s="3">
        <f t="shared" ref="V155" si="3955">M146*(1+$C$24)^(V$2-M$2)</f>
        <v>518.74483262015053</v>
      </c>
      <c r="W155" s="3">
        <f t="shared" ref="W155" si="3956">N146*(1+$C$24)^(W$2-N$2)</f>
        <v>488.28194262570219</v>
      </c>
      <c r="X155" s="3">
        <f t="shared" ref="X155" si="3957">O146*(1+$C$24)^(X$2-O$2)</f>
        <v>457.81905263125378</v>
      </c>
      <c r="Y155" s="3">
        <f t="shared" ref="Y155" si="3958">P146*(1+$C$24)^(Y$2-P$2)</f>
        <v>437.07481426893804</v>
      </c>
      <c r="Z155" s="3">
        <f t="shared" ref="Z155" si="3959">Q146*(1+$C$24)^(Z$2-Q$2)</f>
        <v>426.04922753875508</v>
      </c>
      <c r="AA155" s="3">
        <f t="shared" ref="AA155" si="3960">R146*(1+$C$24)^(AA$2-R$2)</f>
        <v>415.0237656948691</v>
      </c>
      <c r="AB155" s="3">
        <f t="shared" ref="AB155" si="3961">S146*(1+$C$24)^(AB$2-S$2)</f>
        <v>403.99817896468613</v>
      </c>
      <c r="AC155" s="3">
        <f t="shared" ref="AC155" si="3962">T146*(1+$C$24)^(AC$2-T$2)</f>
        <v>392.97259223450322</v>
      </c>
      <c r="AD155" s="3">
        <f t="shared" ref="AD155" si="3963">U146*(1+$C$24)^(AD$2-U$2)</f>
        <v>381.94713039061719</v>
      </c>
      <c r="AE155" s="3">
        <f t="shared" ref="AE155" si="3964">V146*(1+$C$24)^(AE$2-V$2)</f>
        <v>370.92154366043428</v>
      </c>
      <c r="AF155" s="3">
        <f t="shared" ref="AF155" si="3965">W146*(1+$C$24)^(AF$2-W$2)</f>
        <v>359.89608181654825</v>
      </c>
      <c r="AG155" s="3">
        <f t="shared" ref="AG155" si="3966">X146*(1+$C$24)^(AG$2-X$2)</f>
        <v>348.87049508636534</v>
      </c>
      <c r="AH155" s="3">
        <f t="shared" ref="AH155" si="3967">Y146*(1+$C$24)^(AH$2-Y$2)</f>
        <v>337.84490835618232</v>
      </c>
      <c r="AI155" s="3">
        <f t="shared" ref="AI155" si="3968">Z146*(1+$C$24)^(AI$2-Z$2)</f>
        <v>326.81932162599935</v>
      </c>
      <c r="AJ155" s="3">
        <f t="shared" ref="AJ155" si="3969">AA146*(1+$C$24)^(AJ$2-AA$2)</f>
        <v>315.79385978211343</v>
      </c>
      <c r="AK155" s="3">
        <f t="shared" ref="AK155" si="3970">AB146*(1+$C$24)^(AK$2-AB$2)</f>
        <v>304.76827305193046</v>
      </c>
      <c r="AL155" s="3">
        <f t="shared" ref="AL155" si="3971">AC146*(1+$C$24)^(AL$2-AC$2)</f>
        <v>293.74281120804449</v>
      </c>
      <c r="AM155" s="3">
        <f t="shared" ref="AM155" si="3972">AD146*(1+$C$24)^(AM$2-AD$2)</f>
        <v>282.71722447786152</v>
      </c>
      <c r="AN155" s="3">
        <f t="shared" ref="AN155" si="3973">AE146*(1+$C$24)^(AN$2-AE$2)</f>
        <v>271.69163774767856</v>
      </c>
      <c r="AO155" s="3">
        <f t="shared" ref="AO155" si="3974">AF146*(1+$C$24)^(AO$2-AF$2)</f>
        <v>260.66617590379258</v>
      </c>
      <c r="AP155" s="3">
        <f t="shared" ref="AP155" si="3975">AG146*(1+$C$24)^(AP$2-AG$2)</f>
        <v>249.64058917360961</v>
      </c>
      <c r="AQ155" s="3">
        <f t="shared" ref="AQ155" si="3976">AH146*(1+$C$24)^(AQ$2-AH$2)</f>
        <v>238.61500244342665</v>
      </c>
      <c r="AR155" s="3">
        <f t="shared" ref="AR155" si="3977">AI146*(1+$C$24)^(AR$2-AI$2)</f>
        <v>227.5895405995407</v>
      </c>
      <c r="AS155" s="3">
        <f t="shared" ref="AS155" si="3978">AJ146*(1+$C$24)^(AS$2-AJ$2)</f>
        <v>216.56407875565469</v>
      </c>
      <c r="AT155" s="3">
        <f t="shared" ref="AT155" si="3979">AK146*(1+$C$24)^(AT$2-AK$2)</f>
        <v>205.53861691176874</v>
      </c>
      <c r="AU155" s="3">
        <f t="shared" ref="AU155" si="3980">AL146*(1+$C$24)^(AU$2-AL$2)</f>
        <v>194.5130301815858</v>
      </c>
      <c r="AV155" s="3">
        <f t="shared" ref="AV155" si="3981">AM146*(1+$C$24)^(AV$2-AM$2)</f>
        <v>183.4875683376998</v>
      </c>
      <c r="AW155" s="3">
        <f t="shared" ref="AW155" si="3982">AN146*(1+$C$24)^(AW$2-AN$2)</f>
        <v>-7.4102658071111672E-5</v>
      </c>
      <c r="AX155" s="3">
        <f t="shared" ref="AX155" si="3983">AO146*(1+$C$24)^(AX$2-AO$2)</f>
        <v>-7.4102658071111672E-5</v>
      </c>
      <c r="AY155" s="3">
        <f t="shared" ref="AY155" si="3984">AP146*(1+$C$24)^(AY$2-AP$2)</f>
        <v>-7.4102658071111672E-5</v>
      </c>
      <c r="AZ155" s="3">
        <f t="shared" ref="AZ155" si="3985">AQ146*(1+$C$24)^(AZ$2-AQ$2)</f>
        <v>-7.4102658071111672E-5</v>
      </c>
    </row>
    <row r="156" spans="2:52" x14ac:dyDescent="0.3">
      <c r="B156">
        <f t="shared" si="3737"/>
        <v>2021</v>
      </c>
      <c r="C156" t="str">
        <f t="shared" si="3645"/>
        <v>BR</v>
      </c>
      <c r="N156" s="3">
        <f>D146*(1+$C$24)^(N$2-D$2)</f>
        <v>599.60452935547005</v>
      </c>
      <c r="O156" s="3">
        <f t="shared" ref="O156" si="3986">E146*(1+$C$24)^(O$2-E$2)</f>
        <v>805.09726928603777</v>
      </c>
      <c r="P156" s="3">
        <f t="shared" ref="P156" si="3987">F146*(1+$C$24)^(P$2-F$2)</f>
        <v>762.05301839443666</v>
      </c>
      <c r="Q156" s="3">
        <f t="shared" ref="Q156" si="3988">G146*(1+$C$24)^(Q$2-G$2)</f>
        <v>723.33737338903552</v>
      </c>
      <c r="R156" s="3">
        <f t="shared" ref="R156" si="3989">H146*(1+$C$24)^(R$2-H$2)</f>
        <v>688.35995927805106</v>
      </c>
      <c r="S156" s="3">
        <f t="shared" ref="S156" si="3990">I146*(1+$C$24)^(S$2-I$2)</f>
        <v>656.611302412893</v>
      </c>
      <c r="T156" s="3">
        <f t="shared" ref="T156" si="3991">J146*(1+$C$24)^(T$2-J$2)</f>
        <v>625.38671216012892</v>
      </c>
      <c r="U156" s="3">
        <f t="shared" ref="U156" si="3992">K146*(1+$C$24)^(U$2-K$2)</f>
        <v>594.16237792427364</v>
      </c>
      <c r="V156" s="3">
        <f t="shared" ref="V156" si="3993">L146*(1+$C$24)^(V$2-L$2)</f>
        <v>562.93791567996402</v>
      </c>
      <c r="W156" s="3">
        <f t="shared" ref="W156" si="3994">M146*(1+$C$24)^(W$2-M$2)</f>
        <v>531.7134534356544</v>
      </c>
      <c r="X156" s="3">
        <f t="shared" ref="X156" si="3995">N146*(1+$C$24)^(X$2-N$2)</f>
        <v>500.48899119134472</v>
      </c>
      <c r="Y156" s="3">
        <f t="shared" ref="Y156" si="3996">O146*(1+$C$24)^(Y$2-O$2)</f>
        <v>469.2645289470351</v>
      </c>
      <c r="Z156" s="3">
        <f t="shared" ref="Z156" si="3997">P146*(1+$C$24)^(Z$2-P$2)</f>
        <v>448.00168462566154</v>
      </c>
      <c r="AA156" s="3">
        <f t="shared" ref="AA156" si="3998">Q146*(1+$C$24)^(AA$2-Q$2)</f>
        <v>436.70045822722398</v>
      </c>
      <c r="AB156" s="3">
        <f t="shared" ref="AB156" si="3999">R146*(1+$C$24)^(AB$2-R$2)</f>
        <v>425.39935983724087</v>
      </c>
      <c r="AC156" s="3">
        <f t="shared" ref="AC156" si="4000">S146*(1+$C$24)^(AC$2-S$2)</f>
        <v>414.0981334388033</v>
      </c>
      <c r="AD156" s="3">
        <f t="shared" ref="AD156" si="4001">T146*(1+$C$24)^(AD$2-T$2)</f>
        <v>402.7969070403658</v>
      </c>
      <c r="AE156" s="3">
        <f t="shared" ref="AE156" si="4002">U146*(1+$C$24)^(AE$2-U$2)</f>
        <v>391.49580865038263</v>
      </c>
      <c r="AF156" s="3">
        <f t="shared" ref="AF156" si="4003">V146*(1+$C$24)^(AF$2-V$2)</f>
        <v>380.19458225194512</v>
      </c>
      <c r="AG156" s="3">
        <f t="shared" ref="AG156" si="4004">W146*(1+$C$24)^(AG$2-W$2)</f>
        <v>368.89348386196195</v>
      </c>
      <c r="AH156" s="3">
        <f t="shared" ref="AH156" si="4005">X146*(1+$C$24)^(AH$2-X$2)</f>
        <v>357.59225746352445</v>
      </c>
      <c r="AI156" s="3">
        <f t="shared" ref="AI156" si="4006">Y146*(1+$C$24)^(AI$2-Y$2)</f>
        <v>346.29103106508688</v>
      </c>
      <c r="AJ156" s="3">
        <f t="shared" ref="AJ156" si="4007">Z146*(1+$C$24)^(AJ$2-Z$2)</f>
        <v>334.98980466664932</v>
      </c>
      <c r="AK156" s="3">
        <f t="shared" ref="AK156" si="4008">AA146*(1+$C$24)^(AK$2-AA$2)</f>
        <v>323.68870627666627</v>
      </c>
      <c r="AL156" s="3">
        <f t="shared" ref="AL156" si="4009">AB146*(1+$C$24)^(AL$2-AB$2)</f>
        <v>312.3874798782287</v>
      </c>
      <c r="AM156" s="3">
        <f t="shared" ref="AM156" si="4010">AC146*(1+$C$24)^(AM$2-AC$2)</f>
        <v>301.08638148824559</v>
      </c>
      <c r="AN156" s="3">
        <f t="shared" ref="AN156" si="4011">AD146*(1+$C$24)^(AN$2-AD$2)</f>
        <v>289.78515508980809</v>
      </c>
      <c r="AO156" s="3">
        <f t="shared" ref="AO156" si="4012">AE146*(1+$C$24)^(AO$2-AE$2)</f>
        <v>278.48392869137052</v>
      </c>
      <c r="AP156" s="3">
        <f t="shared" ref="AP156" si="4013">AF146*(1+$C$24)^(AP$2-AF$2)</f>
        <v>267.18283030138741</v>
      </c>
      <c r="AQ156" s="3">
        <f t="shared" ref="AQ156" si="4014">AG146*(1+$C$24)^(AQ$2-AG$2)</f>
        <v>255.88160390294985</v>
      </c>
      <c r="AR156" s="3">
        <f t="shared" ref="AR156" si="4015">AH146*(1+$C$24)^(AR$2-AH$2)</f>
        <v>244.58037750451231</v>
      </c>
      <c r="AS156" s="3">
        <f t="shared" ref="AS156" si="4016">AI146*(1+$C$24)^(AS$2-AI$2)</f>
        <v>233.2792791145292</v>
      </c>
      <c r="AT156" s="3">
        <f t="shared" ref="AT156" si="4017">AJ146*(1+$C$24)^(AT$2-AJ$2)</f>
        <v>221.97818072454606</v>
      </c>
      <c r="AU156" s="3">
        <f t="shared" ref="AU156" si="4018">AK146*(1+$C$24)^(AU$2-AK$2)</f>
        <v>210.67708233456298</v>
      </c>
      <c r="AV156" s="3">
        <f t="shared" ref="AV156" si="4019">AL146*(1+$C$24)^(AV$2-AL$2)</f>
        <v>199.37585593612545</v>
      </c>
      <c r="AW156" s="3">
        <f t="shared" ref="AW156" si="4020">AM146*(1+$C$24)^(AW$2-AM$2)</f>
        <v>188.07475754614231</v>
      </c>
      <c r="AX156" s="3">
        <f t="shared" ref="AX156" si="4021">AN146*(1+$C$24)^(AX$2-AN$2)</f>
        <v>-7.5955224522889471E-5</v>
      </c>
      <c r="AY156" s="3">
        <f t="shared" ref="AY156" si="4022">AO146*(1+$C$24)^(AY$2-AO$2)</f>
        <v>-7.5955224522889471E-5</v>
      </c>
      <c r="AZ156" s="3">
        <f t="shared" ref="AZ156" si="4023">AP146*(1+$C$24)^(AZ$2-AP$2)</f>
        <v>-7.5955224522889471E-5</v>
      </c>
    </row>
    <row r="157" spans="2:52" x14ac:dyDescent="0.3">
      <c r="B157">
        <f t="shared" si="3737"/>
        <v>2022</v>
      </c>
      <c r="C157" t="str">
        <f t="shared" si="3645"/>
        <v>BR</v>
      </c>
      <c r="O157" s="3">
        <f>D146*(1+$C$24)^(O$2-D$2)</f>
        <v>614.59464258935679</v>
      </c>
      <c r="P157" s="3">
        <f t="shared" ref="P157" si="4024">E146*(1+$C$24)^(P$2-E$2)</f>
        <v>825.22470101818863</v>
      </c>
      <c r="Q157" s="3">
        <f t="shared" ref="Q157" si="4025">F146*(1+$C$24)^(Q$2-F$2)</f>
        <v>781.10434385429755</v>
      </c>
      <c r="R157" s="3">
        <f t="shared" ref="R157" si="4026">G146*(1+$C$24)^(R$2-G$2)</f>
        <v>741.42080772376141</v>
      </c>
      <c r="S157" s="3">
        <f t="shared" ref="S157" si="4027">H146*(1+$C$24)^(S$2-H$2)</f>
        <v>705.56895826000232</v>
      </c>
      <c r="T157" s="3">
        <f t="shared" ref="T157" si="4028">I146*(1+$C$24)^(T$2-I$2)</f>
        <v>673.02658497321534</v>
      </c>
      <c r="U157" s="3">
        <f t="shared" ref="U157" si="4029">J146*(1+$C$24)^(U$2-J$2)</f>
        <v>641.02137996413205</v>
      </c>
      <c r="V157" s="3">
        <f t="shared" ref="V157" si="4030">K146*(1+$C$24)^(V$2-K$2)</f>
        <v>609.01643737238044</v>
      </c>
      <c r="W157" s="3">
        <f t="shared" ref="W157" si="4031">L146*(1+$C$24)^(W$2-L$2)</f>
        <v>577.0113635719631</v>
      </c>
      <c r="X157" s="3">
        <f t="shared" ref="X157" si="4032">M146*(1+$C$24)^(X$2-M$2)</f>
        <v>545.00628977154565</v>
      </c>
      <c r="Y157" s="3">
        <f t="shared" ref="Y157" si="4033">N146*(1+$C$24)^(Y$2-N$2)</f>
        <v>513.00121597112832</v>
      </c>
      <c r="Z157" s="3">
        <f t="shared" ref="Z157" si="4034">O146*(1+$C$24)^(Z$2-O$2)</f>
        <v>480.99614217071098</v>
      </c>
      <c r="AA157" s="3">
        <f t="shared" ref="AA157" si="4035">P146*(1+$C$24)^(AA$2-P$2)</f>
        <v>459.20172674130305</v>
      </c>
      <c r="AB157" s="3">
        <f t="shared" ref="AB157" si="4036">Q146*(1+$C$24)^(AB$2-Q$2)</f>
        <v>447.61796968290457</v>
      </c>
      <c r="AC157" s="3">
        <f t="shared" ref="AC157" si="4037">R146*(1+$C$24)^(AC$2-R$2)</f>
        <v>436.03434383317187</v>
      </c>
      <c r="AD157" s="3">
        <f t="shared" ref="AD157" si="4038">S146*(1+$C$24)^(AD$2-S$2)</f>
        <v>424.45058677477334</v>
      </c>
      <c r="AE157" s="3">
        <f t="shared" ref="AE157" si="4039">T146*(1+$C$24)^(AE$2-T$2)</f>
        <v>412.86682971637492</v>
      </c>
      <c r="AF157" s="3">
        <f t="shared" ref="AF157" si="4040">U146*(1+$C$24)^(AF$2-U$2)</f>
        <v>401.28320386664217</v>
      </c>
      <c r="AG157" s="3">
        <f t="shared" ref="AG157" si="4041">V146*(1+$C$24)^(AG$2-V$2)</f>
        <v>389.69944680824375</v>
      </c>
      <c r="AH157" s="3">
        <f t="shared" ref="AH157" si="4042">W146*(1+$C$24)^(AH$2-W$2)</f>
        <v>378.11582095851099</v>
      </c>
      <c r="AI157" s="3">
        <f t="shared" ref="AI157" si="4043">X146*(1+$C$24)^(AI$2-X$2)</f>
        <v>366.53206390011258</v>
      </c>
      <c r="AJ157" s="3">
        <f t="shared" ref="AJ157" si="4044">Y146*(1+$C$24)^(AJ$2-Y$2)</f>
        <v>354.94830684171404</v>
      </c>
      <c r="AK157" s="3">
        <f t="shared" ref="AK157" si="4045">Z146*(1+$C$24)^(AK$2-Z$2)</f>
        <v>343.36454978331557</v>
      </c>
      <c r="AL157" s="3">
        <f t="shared" ref="AL157" si="4046">AA146*(1+$C$24)^(AL$2-AA$2)</f>
        <v>331.78092393358293</v>
      </c>
      <c r="AM157" s="3">
        <f t="shared" ref="AM157" si="4047">AB146*(1+$C$24)^(AM$2-AB$2)</f>
        <v>320.19716687518439</v>
      </c>
      <c r="AN157" s="3">
        <f t="shared" ref="AN157" si="4048">AC146*(1+$C$24)^(AN$2-AC$2)</f>
        <v>308.61354102545175</v>
      </c>
      <c r="AO157" s="3">
        <f t="shared" ref="AO157" si="4049">AD146*(1+$C$24)^(AO$2-AD$2)</f>
        <v>297.02978396705328</v>
      </c>
      <c r="AP157" s="3">
        <f t="shared" ref="AP157" si="4050">AE146*(1+$C$24)^(AP$2-AE$2)</f>
        <v>285.44602690865474</v>
      </c>
      <c r="AQ157" s="3">
        <f t="shared" ref="AQ157" si="4051">AF146*(1+$C$24)^(AQ$2-AF$2)</f>
        <v>273.8624010589221</v>
      </c>
      <c r="AR157" s="3">
        <f t="shared" ref="AR157" si="4052">AG146*(1+$C$24)^(AR$2-AG$2)</f>
        <v>262.27864400052357</v>
      </c>
      <c r="AS157" s="3">
        <f t="shared" ref="AS157" si="4053">AH146*(1+$C$24)^(AS$2-AH$2)</f>
        <v>250.69488694212512</v>
      </c>
      <c r="AT157" s="3">
        <f t="shared" ref="AT157" si="4054">AI146*(1+$C$24)^(AT$2-AI$2)</f>
        <v>239.11126109239245</v>
      </c>
      <c r="AU157" s="3">
        <f t="shared" ref="AU157" si="4055">AJ146*(1+$C$24)^(AU$2-AJ$2)</f>
        <v>227.52763524265973</v>
      </c>
      <c r="AV157" s="3">
        <f t="shared" ref="AV157" si="4056">AK146*(1+$C$24)^(AV$2-AK$2)</f>
        <v>215.94400939292703</v>
      </c>
      <c r="AW157" s="3">
        <f t="shared" ref="AW157" si="4057">AL146*(1+$C$24)^(AW$2-AL$2)</f>
        <v>204.36025233452858</v>
      </c>
      <c r="AX157" s="3">
        <f t="shared" ref="AX157" si="4058">AM146*(1+$C$24)^(AX$2-AM$2)</f>
        <v>192.77662648479586</v>
      </c>
      <c r="AY157" s="3">
        <f t="shared" ref="AY157" si="4059">AN146*(1+$C$24)^(AY$2-AN$2)</f>
        <v>-7.7854105135961708E-5</v>
      </c>
      <c r="AZ157" s="3">
        <f t="shared" ref="AZ157" si="4060">AO146*(1+$C$24)^(AZ$2-AO$2)</f>
        <v>-7.7854105135961708E-5</v>
      </c>
    </row>
    <row r="158" spans="2:52" x14ac:dyDescent="0.3">
      <c r="B158">
        <f t="shared" si="3737"/>
        <v>2023</v>
      </c>
      <c r="C158" t="str">
        <f t="shared" si="3645"/>
        <v>BR</v>
      </c>
      <c r="P158" s="3">
        <f>D146*(1+$C$24)^(P$2-D$2)</f>
        <v>629.95950865409065</v>
      </c>
      <c r="Q158" s="3">
        <f t="shared" ref="Q158" si="4061">E146*(1+$C$24)^(Q$2-E$2)</f>
        <v>845.85531854364331</v>
      </c>
      <c r="R158" s="3">
        <f t="shared" ref="R158" si="4062">F146*(1+$C$24)^(R$2-F$2)</f>
        <v>800.63195245065492</v>
      </c>
      <c r="S158" s="3">
        <f t="shared" ref="S158" si="4063">G146*(1+$C$24)^(S$2-G$2)</f>
        <v>759.95632791685546</v>
      </c>
      <c r="T158" s="3">
        <f t="shared" ref="T158" si="4064">H146*(1+$C$24)^(T$2-H$2)</f>
        <v>723.20818221650234</v>
      </c>
      <c r="U158" s="3">
        <f t="shared" ref="U158" si="4065">I146*(1+$C$24)^(U$2-I$2)</f>
        <v>689.85224959754566</v>
      </c>
      <c r="V158" s="3">
        <f t="shared" ref="V158" si="4066">J146*(1+$C$24)^(V$2-J$2)</f>
        <v>657.04691446323534</v>
      </c>
      <c r="W158" s="3">
        <f t="shared" ref="W158" si="4067">K146*(1+$C$24)^(W$2-K$2)</f>
        <v>624.24184830668992</v>
      </c>
      <c r="X158" s="3">
        <f t="shared" ref="X158" si="4068">L146*(1+$C$24)^(X$2-L$2)</f>
        <v>591.43664766126221</v>
      </c>
      <c r="Y158" s="3">
        <f t="shared" ref="Y158" si="4069">M146*(1+$C$24)^(Y$2-M$2)</f>
        <v>558.63144701583428</v>
      </c>
      <c r="Z158" s="3">
        <f t="shared" ref="Z158" si="4070">N146*(1+$C$24)^(Z$2-N$2)</f>
        <v>525.82624637040647</v>
      </c>
      <c r="AA158" s="3">
        <f t="shared" ref="AA158" si="4071">O146*(1+$C$24)^(AA$2-O$2)</f>
        <v>493.02104572497871</v>
      </c>
      <c r="AB158" s="3">
        <f t="shared" ref="AB158" si="4072">P146*(1+$C$24)^(AB$2-P$2)</f>
        <v>470.68176990983557</v>
      </c>
      <c r="AC158" s="3">
        <f t="shared" ref="AC158" si="4073">Q146*(1+$C$24)^(AC$2-Q$2)</f>
        <v>458.8084189249771</v>
      </c>
      <c r="AD158" s="3">
        <f t="shared" ref="AD158" si="4074">R146*(1+$C$24)^(AD$2-R$2)</f>
        <v>446.93520242900109</v>
      </c>
      <c r="AE158" s="3">
        <f t="shared" ref="AE158" si="4075">S146*(1+$C$24)^(AE$2-S$2)</f>
        <v>435.06185144414263</v>
      </c>
      <c r="AF158" s="3">
        <f t="shared" ref="AF158" si="4076">T146*(1+$C$24)^(AF$2-T$2)</f>
        <v>423.18850045928428</v>
      </c>
      <c r="AG158" s="3">
        <f t="shared" ref="AG158" si="4077">U146*(1+$C$24)^(AG$2-U$2)</f>
        <v>411.31528396330822</v>
      </c>
      <c r="AH158" s="3">
        <f t="shared" ref="AH158" si="4078">V146*(1+$C$24)^(AH$2-V$2)</f>
        <v>399.44193297844981</v>
      </c>
      <c r="AI158" s="3">
        <f t="shared" ref="AI158" si="4079">W146*(1+$C$24)^(AI$2-W$2)</f>
        <v>387.56871648247375</v>
      </c>
      <c r="AJ158" s="3">
        <f t="shared" ref="AJ158" si="4080">X146*(1+$C$24)^(AJ$2-X$2)</f>
        <v>375.69536549761534</v>
      </c>
      <c r="AK158" s="3">
        <f t="shared" ref="AK158" si="4081">Y146*(1+$C$24)^(AK$2-Y$2)</f>
        <v>363.82201451275688</v>
      </c>
      <c r="AL158" s="3">
        <f t="shared" ref="AL158" si="4082">Z146*(1+$C$24)^(AL$2-Z$2)</f>
        <v>351.94866352789842</v>
      </c>
      <c r="AM158" s="3">
        <f t="shared" ref="AM158" si="4083">AA146*(1+$C$24)^(AM$2-AA$2)</f>
        <v>340.07544703192247</v>
      </c>
      <c r="AN158" s="3">
        <f t="shared" ref="AN158" si="4084">AB146*(1+$C$24)^(AN$2-AB$2)</f>
        <v>328.202096047064</v>
      </c>
      <c r="AO158" s="3">
        <f t="shared" ref="AO158" si="4085">AC146*(1+$C$24)^(AO$2-AC$2)</f>
        <v>316.32887955108799</v>
      </c>
      <c r="AP158" s="3">
        <f t="shared" ref="AP158" si="4086">AD146*(1+$C$24)^(AP$2-AD$2)</f>
        <v>304.45552856622959</v>
      </c>
      <c r="AQ158" s="3">
        <f t="shared" ref="AQ158" si="4087">AE146*(1+$C$24)^(AQ$2-AE$2)</f>
        <v>292.58217758137113</v>
      </c>
      <c r="AR158" s="3">
        <f t="shared" ref="AR158" si="4088">AF146*(1+$C$24)^(AR$2-AF$2)</f>
        <v>280.70896108539512</v>
      </c>
      <c r="AS158" s="3">
        <f t="shared" ref="AS158" si="4089">AG146*(1+$C$24)^(AS$2-AG$2)</f>
        <v>268.83561010053666</v>
      </c>
      <c r="AT158" s="3">
        <f t="shared" ref="AT158" si="4090">AH146*(1+$C$24)^(AT$2-AH$2)</f>
        <v>256.96225911567825</v>
      </c>
      <c r="AU158" s="3">
        <f t="shared" ref="AU158" si="4091">AI146*(1+$C$24)^(AU$2-AI$2)</f>
        <v>245.08904261970224</v>
      </c>
      <c r="AV158" s="3">
        <f t="shared" ref="AV158" si="4092">AJ146*(1+$C$24)^(AV$2-AJ$2)</f>
        <v>233.2158261237262</v>
      </c>
      <c r="AW158" s="3">
        <f t="shared" ref="AW158" si="4093">AK146*(1+$C$24)^(AW$2-AK$2)</f>
        <v>221.34260962775019</v>
      </c>
      <c r="AX158" s="3">
        <f t="shared" ref="AX158" si="4094">AL146*(1+$C$24)^(AX$2-AL$2)</f>
        <v>209.46925864289176</v>
      </c>
      <c r="AY158" s="3">
        <f t="shared" ref="AY158" si="4095">AM146*(1+$C$24)^(AY$2-AM$2)</f>
        <v>197.59604214691575</v>
      </c>
      <c r="AZ158" s="3">
        <f t="shared" ref="AZ158" si="4096">AN146*(1+$C$24)^(AZ$2-AN$2)</f>
        <v>-7.9800457764360734E-5</v>
      </c>
    </row>
    <row r="159" spans="2:52" x14ac:dyDescent="0.3">
      <c r="B159">
        <f t="shared" si="3737"/>
        <v>2024</v>
      </c>
      <c r="C159" t="str">
        <f t="shared" si="3645"/>
        <v>BR</v>
      </c>
      <c r="Q159" s="3">
        <f>D146*(1+$C$24)^(Q$2-D$2)</f>
        <v>645.70849637044284</v>
      </c>
      <c r="R159" s="3">
        <f t="shared" ref="R159" si="4097">E146*(1+$C$24)^(R$2-E$2)</f>
        <v>867.00170150723443</v>
      </c>
      <c r="S159" s="3">
        <f t="shared" ref="S159" si="4098">F146*(1+$C$24)^(S$2-F$2)</f>
        <v>820.64775126192126</v>
      </c>
      <c r="T159" s="3">
        <f t="shared" ref="T159" si="4099">G146*(1+$C$24)^(T$2-G$2)</f>
        <v>778.95523611477677</v>
      </c>
      <c r="U159" s="3">
        <f t="shared" ref="U159" si="4100">H146*(1+$C$24)^(U$2-H$2)</f>
        <v>741.28838677191482</v>
      </c>
      <c r="V159" s="3">
        <f t="shared" ref="V159" si="4101">I146*(1+$C$24)^(V$2-I$2)</f>
        <v>707.09855583748424</v>
      </c>
      <c r="W159" s="3">
        <f t="shared" ref="W159" si="4102">J146*(1+$C$24)^(W$2-J$2)</f>
        <v>673.47308732481622</v>
      </c>
      <c r="X159" s="3">
        <f t="shared" ref="X159" si="4103">K146*(1+$C$24)^(X$2-K$2)</f>
        <v>639.84789451435722</v>
      </c>
      <c r="Y159" s="3">
        <f t="shared" ref="Y159" si="4104">L146*(1+$C$24)^(Y$2-L$2)</f>
        <v>606.22256385279366</v>
      </c>
      <c r="Z159" s="3">
        <f t="shared" ref="Z159" si="4105">M146*(1+$C$24)^(Z$2-M$2)</f>
        <v>572.59723319123009</v>
      </c>
      <c r="AA159" s="3">
        <f t="shared" ref="AA159" si="4106">N146*(1+$C$24)^(AA$2-N$2)</f>
        <v>538.97190252966664</v>
      </c>
      <c r="AB159" s="3">
        <f t="shared" ref="AB159" si="4107">O146*(1+$C$24)^(AB$2-O$2)</f>
        <v>505.34657186810318</v>
      </c>
      <c r="AC159" s="3">
        <f t="shared" ref="AC159" si="4108">P146*(1+$C$24)^(AC$2-P$2)</f>
        <v>482.44881415758147</v>
      </c>
      <c r="AD159" s="3">
        <f t="shared" ref="AD159" si="4109">Q146*(1+$C$24)^(AD$2-Q$2)</f>
        <v>470.27862939810154</v>
      </c>
      <c r="AE159" s="3">
        <f t="shared" ref="AE159" si="4110">R146*(1+$C$24)^(AE$2-R$2)</f>
        <v>458.10858248972613</v>
      </c>
      <c r="AF159" s="3">
        <f t="shared" ref="AF159" si="4111">S146*(1+$C$24)^(AF$2-S$2)</f>
        <v>445.93839773024621</v>
      </c>
      <c r="AG159" s="3">
        <f t="shared" ref="AG159" si="4112">T146*(1+$C$24)^(AG$2-T$2)</f>
        <v>433.76821297076634</v>
      </c>
      <c r="AH159" s="3">
        <f t="shared" ref="AH159" si="4113">U146*(1+$C$24)^(AH$2-U$2)</f>
        <v>421.59816606239087</v>
      </c>
      <c r="AI159" s="3">
        <f t="shared" ref="AI159" si="4114">V146*(1+$C$24)^(AI$2-V$2)</f>
        <v>409.42798130291106</v>
      </c>
      <c r="AJ159" s="3">
        <f t="shared" ref="AJ159" si="4115">W146*(1+$C$24)^(AJ$2-W$2)</f>
        <v>397.25793439453554</v>
      </c>
      <c r="AK159" s="3">
        <f t="shared" ref="AK159" si="4116">X146*(1+$C$24)^(AK$2-X$2)</f>
        <v>385.08774963505573</v>
      </c>
      <c r="AL159" s="3">
        <f t="shared" ref="AL159" si="4117">Y146*(1+$C$24)^(AL$2-Y$2)</f>
        <v>372.91756487557581</v>
      </c>
      <c r="AM159" s="3">
        <f t="shared" ref="AM159" si="4118">Z146*(1+$C$24)^(AM$2-Z$2)</f>
        <v>360.74738011609588</v>
      </c>
      <c r="AN159" s="3">
        <f t="shared" ref="AN159" si="4119">AA146*(1+$C$24)^(AN$2-AA$2)</f>
        <v>348.57733320772053</v>
      </c>
      <c r="AO159" s="3">
        <f t="shared" ref="AO159" si="4120">AB146*(1+$C$24)^(AO$2-AB$2)</f>
        <v>336.4071484482406</v>
      </c>
      <c r="AP159" s="3">
        <f t="shared" ref="AP159" si="4121">AC146*(1+$C$24)^(AP$2-AC$2)</f>
        <v>324.23710153986519</v>
      </c>
      <c r="AQ159" s="3">
        <f t="shared" ref="AQ159" si="4122">AD146*(1+$C$24)^(AQ$2-AD$2)</f>
        <v>312.06691678038533</v>
      </c>
      <c r="AR159" s="3">
        <f t="shared" ref="AR159" si="4123">AE146*(1+$C$24)^(AR$2-AE$2)</f>
        <v>299.8967320209054</v>
      </c>
      <c r="AS159" s="3">
        <f t="shared" ref="AS159" si="4124">AF146*(1+$C$24)^(AS$2-AF$2)</f>
        <v>287.72668511252999</v>
      </c>
      <c r="AT159" s="3">
        <f t="shared" ref="AT159" si="4125">AG146*(1+$C$24)^(AT$2-AG$2)</f>
        <v>275.55650035305007</v>
      </c>
      <c r="AU159" s="3">
        <f t="shared" ref="AU159" si="4126">AH146*(1+$C$24)^(AU$2-AH$2)</f>
        <v>263.38631559357015</v>
      </c>
      <c r="AV159" s="3">
        <f t="shared" ref="AV159" si="4127">AI146*(1+$C$24)^(AV$2-AI$2)</f>
        <v>251.21626868519476</v>
      </c>
      <c r="AW159" s="3">
        <f t="shared" ref="AW159" si="4128">AJ146*(1+$C$24)^(AW$2-AJ$2)</f>
        <v>239.04622177681935</v>
      </c>
      <c r="AX159" s="3">
        <f t="shared" ref="AX159" si="4129">AK146*(1+$C$24)^(AX$2-AK$2)</f>
        <v>226.87617486844394</v>
      </c>
      <c r="AY159" s="3">
        <f t="shared" ref="AY159" si="4130">AL146*(1+$C$24)^(AY$2-AL$2)</f>
        <v>214.70599010896407</v>
      </c>
      <c r="AZ159" s="3">
        <f t="shared" ref="AZ159" si="4131">AM146*(1+$C$24)^(AZ$2-AM$2)</f>
        <v>202.53594320058863</v>
      </c>
    </row>
    <row r="160" spans="2:52" x14ac:dyDescent="0.3">
      <c r="B160">
        <f t="shared" si="3737"/>
        <v>2025</v>
      </c>
      <c r="C160" t="str">
        <f t="shared" si="3645"/>
        <v>BR</v>
      </c>
      <c r="R160" s="3">
        <f>D146*(1+$C$24)^(R$2-D$2)</f>
        <v>661.85120877970394</v>
      </c>
      <c r="S160" s="3">
        <f t="shared" ref="S160" si="4132">E146*(1+$C$24)^(S$2-E$2)</f>
        <v>888.67674404491515</v>
      </c>
      <c r="T160" s="3">
        <f t="shared" ref="T160" si="4133">F146*(1+$C$24)^(T$2-F$2)</f>
        <v>841.1639450434692</v>
      </c>
      <c r="U160" s="3">
        <f t="shared" ref="U160" si="4134">G146*(1+$C$24)^(U$2-G$2)</f>
        <v>798.42911701764604</v>
      </c>
      <c r="V160" s="3">
        <f t="shared" ref="V160" si="4135">H146*(1+$C$24)^(V$2-H$2)</f>
        <v>759.82059644121261</v>
      </c>
      <c r="W160" s="3">
        <f t="shared" ref="W160" si="4136">I146*(1+$C$24)^(W$2-I$2)</f>
        <v>724.77601973342121</v>
      </c>
      <c r="X160" s="3">
        <f t="shared" ref="X160" si="4137">J146*(1+$C$24)^(X$2-J$2)</f>
        <v>690.30991450793658</v>
      </c>
      <c r="Y160" s="3">
        <f t="shared" ref="Y160" si="4138">K146*(1+$C$24)^(Y$2-K$2)</f>
        <v>655.84409187721599</v>
      </c>
      <c r="Z160" s="3">
        <f t="shared" ref="Z160" si="4139">L146*(1+$C$24)^(Z$2-L$2)</f>
        <v>621.37812794911349</v>
      </c>
      <c r="AA160" s="3">
        <f t="shared" ref="AA160" si="4140">M146*(1+$C$24)^(AA$2-M$2)</f>
        <v>586.91216402101077</v>
      </c>
      <c r="AB160" s="3">
        <f t="shared" ref="AB160" si="4141">N146*(1+$C$24)^(AB$2-N$2)</f>
        <v>552.44620009290827</v>
      </c>
      <c r="AC160" s="3">
        <f t="shared" ref="AC160" si="4142">O146*(1+$C$24)^(AC$2-O$2)</f>
        <v>517.98023616480566</v>
      </c>
      <c r="AD160" s="3">
        <f t="shared" ref="AD160" si="4143">P146*(1+$C$24)^(AD$2-P$2)</f>
        <v>494.51003451152093</v>
      </c>
      <c r="AE160" s="3">
        <f t="shared" ref="AE160" si="4144">Q146*(1+$C$24)^(AE$2-Q$2)</f>
        <v>482.03559513305402</v>
      </c>
      <c r="AF160" s="3">
        <f t="shared" ref="AF160" si="4145">R146*(1+$C$24)^(AF$2-R$2)</f>
        <v>469.56129705196923</v>
      </c>
      <c r="AG160" s="3">
        <f t="shared" ref="AG160" si="4146">S146*(1+$C$24)^(AG$2-S$2)</f>
        <v>457.08685767350232</v>
      </c>
      <c r="AH160" s="3">
        <f t="shared" ref="AH160" si="4147">T146*(1+$C$24)^(AH$2-T$2)</f>
        <v>444.61241829503547</v>
      </c>
      <c r="AI160" s="3">
        <f t="shared" ref="AI160" si="4148">U146*(1+$C$24)^(AI$2-U$2)</f>
        <v>432.13812021395063</v>
      </c>
      <c r="AJ160" s="3">
        <f t="shared" ref="AJ160" si="4149">V146*(1+$C$24)^(AJ$2-V$2)</f>
        <v>419.66368083548377</v>
      </c>
      <c r="AK160" s="3">
        <f t="shared" ref="AK160" si="4150">W146*(1+$C$24)^(AK$2-W$2)</f>
        <v>407.18938275439893</v>
      </c>
      <c r="AL160" s="3">
        <f t="shared" ref="AL160" si="4151">X146*(1+$C$24)^(AL$2-X$2)</f>
        <v>394.71494337593208</v>
      </c>
      <c r="AM160" s="3">
        <f t="shared" ref="AM160" si="4152">Y146*(1+$C$24)^(AM$2-Y$2)</f>
        <v>382.24050399746517</v>
      </c>
      <c r="AN160" s="3">
        <f t="shared" ref="AN160" si="4153">Z146*(1+$C$24)^(AN$2-Z$2)</f>
        <v>369.7660646189982</v>
      </c>
      <c r="AO160" s="3">
        <f t="shared" ref="AO160" si="4154">AA146*(1+$C$24)^(AO$2-AA$2)</f>
        <v>357.29176653791347</v>
      </c>
      <c r="AP160" s="3">
        <f t="shared" ref="AP160" si="4155">AB146*(1+$C$24)^(AP$2-AB$2)</f>
        <v>344.81732715944656</v>
      </c>
      <c r="AQ160" s="3">
        <f t="shared" ref="AQ160" si="4156">AC146*(1+$C$24)^(AQ$2-AC$2)</f>
        <v>332.34302907836178</v>
      </c>
      <c r="AR160" s="3">
        <f t="shared" ref="AR160" si="4157">AD146*(1+$C$24)^(AR$2-AD$2)</f>
        <v>319.86858969989493</v>
      </c>
      <c r="AS160" s="3">
        <f t="shared" ref="AS160" si="4158">AE146*(1+$C$24)^(AS$2-AE$2)</f>
        <v>307.39415032142796</v>
      </c>
      <c r="AT160" s="3">
        <f t="shared" ref="AT160" si="4159">AF146*(1+$C$24)^(AT$2-AF$2)</f>
        <v>294.91985224034318</v>
      </c>
      <c r="AU160" s="3">
        <f t="shared" ref="AU160" si="4160">AG146*(1+$C$24)^(AU$2-AG$2)</f>
        <v>282.44541286187626</v>
      </c>
      <c r="AV160" s="3">
        <f t="shared" ref="AV160" si="4161">AH146*(1+$C$24)^(AV$2-AH$2)</f>
        <v>269.97097348340941</v>
      </c>
      <c r="AW160" s="3">
        <f t="shared" ref="AW160" si="4162">AI146*(1+$C$24)^(AW$2-AI$2)</f>
        <v>257.49667540232463</v>
      </c>
      <c r="AX160" s="3">
        <f t="shared" ref="AX160" si="4163">AJ146*(1+$C$24)^(AX$2-AJ$2)</f>
        <v>245.02237732123979</v>
      </c>
      <c r="AY160" s="3">
        <f t="shared" ref="AY160" si="4164">AK146*(1+$C$24)^(AY$2-AK$2)</f>
        <v>232.548079240155</v>
      </c>
      <c r="AZ160" s="3">
        <f t="shared" ref="AZ160" si="4165">AL146*(1+$C$24)^(AZ$2-AL$2)</f>
        <v>220.07363986168812</v>
      </c>
    </row>
    <row r="161" spans="2:52" x14ac:dyDescent="0.3">
      <c r="B161">
        <f t="shared" si="3737"/>
        <v>2026</v>
      </c>
      <c r="C161" t="str">
        <f t="shared" si="3645"/>
        <v>BR</v>
      </c>
      <c r="Q161" s="3"/>
      <c r="S161" s="3">
        <f>D146*(1+$C$24)^(S$2-D$2)</f>
        <v>678.39748899919664</v>
      </c>
      <c r="T161" s="3">
        <f>E146*(1+$C$24)^(T$2-E$2)</f>
        <v>910.89366264603814</v>
      </c>
      <c r="U161" s="3">
        <f t="shared" ref="U161" si="4166">F146*(1+$C$24)^(U$2-F$2)</f>
        <v>862.19304366955612</v>
      </c>
      <c r="V161" s="3">
        <f t="shared" ref="V161" si="4167">G146*(1+$C$24)^(V$2-G$2)</f>
        <v>818.38984494308738</v>
      </c>
      <c r="W161" s="3">
        <f t="shared" ref="W161" si="4168">H146*(1+$C$24)^(W$2-H$2)</f>
        <v>778.81611135224307</v>
      </c>
      <c r="X161" s="3">
        <f t="shared" ref="X161" si="4169">I146*(1+$C$24)^(X$2-I$2)</f>
        <v>742.89542022675687</v>
      </c>
      <c r="Y161" s="3">
        <f t="shared" ref="Y161" si="4170">J146*(1+$C$24)^(Y$2-J$2)</f>
        <v>707.56766237063505</v>
      </c>
      <c r="Z161" s="3">
        <f t="shared" ref="Z161" si="4171">K146*(1+$C$24)^(Z$2-K$2)</f>
        <v>672.2401941741465</v>
      </c>
      <c r="AA161" s="3">
        <f t="shared" ref="AA161" si="4172">L146*(1+$C$24)^(AA$2-L$2)</f>
        <v>636.91258114784137</v>
      </c>
      <c r="AB161" s="3">
        <f t="shared" ref="AB161" si="4173">M146*(1+$C$24)^(AB$2-M$2)</f>
        <v>601.58496812153612</v>
      </c>
      <c r="AC161" s="3">
        <f t="shared" ref="AC161" si="4174">N146*(1+$C$24)^(AC$2-N$2)</f>
        <v>566.25735509523099</v>
      </c>
      <c r="AD161" s="3">
        <f t="shared" ref="AD161" si="4175">O146*(1+$C$24)^(AD$2-O$2)</f>
        <v>530.92974206892586</v>
      </c>
      <c r="AE161" s="3">
        <f t="shared" ref="AE161" si="4176">P146*(1+$C$24)^(AE$2-P$2)</f>
        <v>506.87278537430905</v>
      </c>
      <c r="AF161" s="3">
        <f t="shared" ref="AF161" si="4177">Q146*(1+$C$24)^(AF$2-Q$2)</f>
        <v>494.08648501138043</v>
      </c>
      <c r="AG161" s="3">
        <f t="shared" ref="AG161" si="4178">R146*(1+$C$24)^(AG$2-R$2)</f>
        <v>481.30032947826857</v>
      </c>
      <c r="AH161" s="3">
        <f t="shared" ref="AH161" si="4179">S146*(1+$C$24)^(AH$2-S$2)</f>
        <v>468.51402911533995</v>
      </c>
      <c r="AI161" s="3">
        <f t="shared" ref="AI161" si="4180">T146*(1+$C$24)^(AI$2-T$2)</f>
        <v>455.72772875241145</v>
      </c>
      <c r="AJ161" s="3">
        <f t="shared" ref="AJ161" si="4181">U146*(1+$C$24)^(AJ$2-U$2)</f>
        <v>442.94157321929947</v>
      </c>
      <c r="AK161" s="3">
        <f t="shared" ref="AK161" si="4182">V146*(1+$C$24)^(AK$2-V$2)</f>
        <v>430.15527285637091</v>
      </c>
      <c r="AL161" s="3">
        <f t="shared" ref="AL161" si="4183">W146*(1+$C$24)^(AL$2-W$2)</f>
        <v>417.36911732325893</v>
      </c>
      <c r="AM161" s="3">
        <f t="shared" ref="AM161" si="4184">X146*(1+$C$24)^(AM$2-X$2)</f>
        <v>404.58281696033043</v>
      </c>
      <c r="AN161" s="3">
        <f t="shared" ref="AN161" si="4185">Y146*(1+$C$24)^(AN$2-Y$2)</f>
        <v>391.79651659740182</v>
      </c>
      <c r="AO161" s="3">
        <f t="shared" ref="AO161" si="4186">Z146*(1+$C$24)^(AO$2-Z$2)</f>
        <v>379.01021623447326</v>
      </c>
      <c r="AP161" s="3">
        <f t="shared" ref="AP161" si="4187">AA146*(1+$C$24)^(AP$2-AA$2)</f>
        <v>366.2240607013614</v>
      </c>
      <c r="AQ161" s="3">
        <f t="shared" ref="AQ161" si="4188">AB146*(1+$C$24)^(AQ$2-AB$2)</f>
        <v>353.43776033843278</v>
      </c>
      <c r="AR161" s="3">
        <f t="shared" ref="AR161" si="4189">AC146*(1+$C$24)^(AR$2-AC$2)</f>
        <v>340.65160480532086</v>
      </c>
      <c r="AS161" s="3">
        <f t="shared" ref="AS161" si="4190">AD146*(1+$C$24)^(AS$2-AD$2)</f>
        <v>327.8653044423923</v>
      </c>
      <c r="AT161" s="3">
        <f t="shared" ref="AT161" si="4191">AE146*(1+$C$24)^(AT$2-AE$2)</f>
        <v>315.07900407946374</v>
      </c>
      <c r="AU161" s="3">
        <f t="shared" ref="AU161" si="4192">AF146*(1+$C$24)^(AU$2-AF$2)</f>
        <v>302.29284854635182</v>
      </c>
      <c r="AV161" s="3">
        <f t="shared" ref="AV161" si="4193">AG146*(1+$C$24)^(AV$2-AG$2)</f>
        <v>289.50654818342321</v>
      </c>
      <c r="AW161" s="3">
        <f t="shared" ref="AW161" si="4194">AH146*(1+$C$24)^(AW$2-AH$2)</f>
        <v>276.72024782049465</v>
      </c>
      <c r="AX161" s="3">
        <f t="shared" ref="AX161" si="4195">AI146*(1+$C$24)^(AX$2-AI$2)</f>
        <v>263.93409228738278</v>
      </c>
      <c r="AY161" s="3">
        <f t="shared" ref="AY161" si="4196">AJ146*(1+$C$24)^(AY$2-AJ$2)</f>
        <v>251.14793675427083</v>
      </c>
      <c r="AZ161" s="3">
        <f t="shared" ref="AZ161" si="4197">AK146*(1+$C$24)^(AZ$2-AK$2)</f>
        <v>238.36178122115894</v>
      </c>
    </row>
    <row r="162" spans="2:52" x14ac:dyDescent="0.3">
      <c r="B162">
        <f t="shared" si="3737"/>
        <v>2027</v>
      </c>
      <c r="C162" t="str">
        <f t="shared" si="3645"/>
        <v>BR</v>
      </c>
      <c r="T162" s="3">
        <f>D146*(1+$C$24)^(T$2-D$2)</f>
        <v>695.35742622417649</v>
      </c>
      <c r="U162" s="3">
        <f t="shared" ref="U162" si="4198">E146*(1+$C$24)^(U$2-E$2)</f>
        <v>933.66600421218902</v>
      </c>
      <c r="V162" s="3">
        <f t="shared" ref="V162" si="4199">F146*(1+$C$24)^(V$2-F$2)</f>
        <v>883.74786976129496</v>
      </c>
      <c r="W162" s="3">
        <f t="shared" ref="W162" si="4200">G146*(1+$C$24)^(W$2-G$2)</f>
        <v>838.84959106666452</v>
      </c>
      <c r="X162" s="3">
        <f t="shared" ref="X162" si="4201">H146*(1+$C$24)^(X$2-H$2)</f>
        <v>798.28651413604905</v>
      </c>
      <c r="Y162" s="3">
        <f t="shared" ref="Y162" si="4202">I146*(1+$C$24)^(Y$2-I$2)</f>
        <v>761.46780573242575</v>
      </c>
      <c r="Z162" s="3">
        <f t="shared" ref="Z162" si="4203">J146*(1+$C$24)^(Z$2-J$2)</f>
        <v>725.2568539299009</v>
      </c>
      <c r="AA162" s="3">
        <f t="shared" ref="AA162" si="4204">K146*(1+$C$24)^(AA$2-K$2)</f>
        <v>689.04619902850015</v>
      </c>
      <c r="AB162" s="3">
        <f t="shared" ref="AB162" si="4205">L146*(1+$C$24)^(AB$2-L$2)</f>
        <v>652.83539567653736</v>
      </c>
      <c r="AC162" s="3">
        <f t="shared" ref="AC162" si="4206">M146*(1+$C$24)^(AC$2-M$2)</f>
        <v>616.62459232457456</v>
      </c>
      <c r="AD162" s="3">
        <f t="shared" ref="AD162" si="4207">N146*(1+$C$24)^(AD$2-N$2)</f>
        <v>580.41378897261177</v>
      </c>
      <c r="AE162" s="3">
        <f t="shared" ref="AE162" si="4208">O146*(1+$C$24)^(AE$2-O$2)</f>
        <v>544.20298562064897</v>
      </c>
      <c r="AF162" s="3">
        <f t="shared" ref="AF162" si="4209">P146*(1+$C$24)^(AF$2-P$2)</f>
        <v>519.54460500866674</v>
      </c>
      <c r="AG162" s="3">
        <f t="shared" ref="AG162" si="4210">Q146*(1+$C$24)^(AG$2-Q$2)</f>
        <v>506.43864713666488</v>
      </c>
      <c r="AH162" s="3">
        <f t="shared" ref="AH162" si="4211">R146*(1+$C$24)^(AH$2-R$2)</f>
        <v>493.3328377152252</v>
      </c>
      <c r="AI162" s="3">
        <f t="shared" ref="AI162" si="4212">S146*(1+$C$24)^(AI$2-S$2)</f>
        <v>480.2268798432234</v>
      </c>
      <c r="AJ162" s="3">
        <f t="shared" ref="AJ162" si="4213">T146*(1+$C$24)^(AJ$2-T$2)</f>
        <v>467.12092197122166</v>
      </c>
      <c r="AK162" s="3">
        <f t="shared" ref="AK162" si="4214">U146*(1+$C$24)^(AK$2-U$2)</f>
        <v>454.01511254978192</v>
      </c>
      <c r="AL162" s="3">
        <f t="shared" ref="AL162" si="4215">V146*(1+$C$24)^(AL$2-V$2)</f>
        <v>440.90915467778018</v>
      </c>
      <c r="AM162" s="3">
        <f t="shared" ref="AM162" si="4216">W146*(1+$C$24)^(AM$2-W$2)</f>
        <v>427.80334525634038</v>
      </c>
      <c r="AN162" s="3">
        <f t="shared" ref="AN162" si="4217">X146*(1+$C$24)^(AN$2-X$2)</f>
        <v>414.69738738433864</v>
      </c>
      <c r="AO162" s="3">
        <f t="shared" ref="AO162" si="4218">Y146*(1+$C$24)^(AO$2-Y$2)</f>
        <v>401.59142951233684</v>
      </c>
      <c r="AP162" s="3">
        <f t="shared" ref="AP162" si="4219">Z146*(1+$C$24)^(AP$2-Z$2)</f>
        <v>388.48547164033505</v>
      </c>
      <c r="AQ162" s="3">
        <f t="shared" ref="AQ162" si="4220">AA146*(1+$C$24)^(AQ$2-AA$2)</f>
        <v>375.37966221889536</v>
      </c>
      <c r="AR162" s="3">
        <f t="shared" ref="AR162" si="4221">AB146*(1+$C$24)^(AR$2-AB$2)</f>
        <v>362.27370434689357</v>
      </c>
      <c r="AS162" s="3">
        <f t="shared" ref="AS162" si="4222">AC146*(1+$C$24)^(AS$2-AC$2)</f>
        <v>349.16789492545388</v>
      </c>
      <c r="AT162" s="3">
        <f t="shared" ref="AT162" si="4223">AD146*(1+$C$24)^(AT$2-AD$2)</f>
        <v>336.06193705345208</v>
      </c>
      <c r="AU162" s="3">
        <f t="shared" ref="AU162" si="4224">AE146*(1+$C$24)^(AU$2-AE$2)</f>
        <v>322.95597918145029</v>
      </c>
      <c r="AV162" s="3">
        <f t="shared" ref="AV162" si="4225">AF146*(1+$C$24)^(AV$2-AF$2)</f>
        <v>309.8501697600106</v>
      </c>
      <c r="AW162" s="3">
        <f t="shared" ref="AW162" si="4226">AG146*(1+$C$24)^(AW$2-AG$2)</f>
        <v>296.74421188800881</v>
      </c>
      <c r="AX162" s="3">
        <f t="shared" ref="AX162" si="4227">AH146*(1+$C$24)^(AX$2-AH$2)</f>
        <v>283.63825401600701</v>
      </c>
      <c r="AY162" s="3">
        <f t="shared" ref="AY162" si="4228">AI146*(1+$C$24)^(AY$2-AI$2)</f>
        <v>270.53244459456732</v>
      </c>
      <c r="AZ162" s="3">
        <f t="shared" ref="AZ162" si="4229">AJ146*(1+$C$24)^(AZ$2-AJ$2)</f>
        <v>257.42663517312758</v>
      </c>
    </row>
    <row r="163" spans="2:52" x14ac:dyDescent="0.3">
      <c r="B163">
        <f t="shared" si="3737"/>
        <v>2028</v>
      </c>
      <c r="C163" t="str">
        <f t="shared" si="3645"/>
        <v>BR</v>
      </c>
      <c r="U163" s="3">
        <f>D146*(1+$C$24)^(U$2-D$2)</f>
        <v>712.7413618797807</v>
      </c>
      <c r="V163" s="3">
        <f t="shared" ref="V163" si="4230">E146*(1+$C$24)^(V$2-E$2)</f>
        <v>957.00765431749358</v>
      </c>
      <c r="W163" s="3">
        <f t="shared" ref="W163" si="4231">F146*(1+$C$24)^(W$2-F$2)</f>
        <v>905.84156650532714</v>
      </c>
      <c r="X163" s="3">
        <f t="shared" ref="X163" si="4232">G146*(1+$C$24)^(X$2-G$2)</f>
        <v>859.82083084333101</v>
      </c>
      <c r="Y163" s="3">
        <f t="shared" ref="Y163" si="4233">H146*(1+$C$24)^(Y$2-H$2)</f>
        <v>818.24367698945014</v>
      </c>
      <c r="Z163" s="3">
        <f t="shared" ref="Z163" si="4234">I146*(1+$C$24)^(Z$2-I$2)</f>
        <v>780.50450087573631</v>
      </c>
      <c r="AA163" s="3">
        <f t="shared" ref="AA163" si="4235">J146*(1+$C$24)^(AA$2-J$2)</f>
        <v>743.38827527814828</v>
      </c>
      <c r="AB163" s="3">
        <f t="shared" ref="AB163" si="4236">K146*(1+$C$24)^(AB$2-K$2)</f>
        <v>706.2723540042125</v>
      </c>
      <c r="AC163" s="3">
        <f t="shared" ref="AC163" si="4237">L146*(1+$C$24)^(AC$2-L$2)</f>
        <v>669.15628056845071</v>
      </c>
      <c r="AD163" s="3">
        <f t="shared" ref="AD163" si="4238">M146*(1+$C$24)^(AD$2-M$2)</f>
        <v>632.04020713268881</v>
      </c>
      <c r="AE163" s="3">
        <f t="shared" ref="AE163" si="4239">N146*(1+$C$24)^(AE$2-N$2)</f>
        <v>594.92413369692702</v>
      </c>
      <c r="AF163" s="3">
        <f t="shared" ref="AF163" si="4240">O146*(1+$C$24)^(AF$2-O$2)</f>
        <v>557.80806026116511</v>
      </c>
      <c r="AG163" s="3">
        <f t="shared" ref="AG163" si="4241">P146*(1+$C$24)^(AG$2-P$2)</f>
        <v>532.53322013388333</v>
      </c>
      <c r="AH163" s="3">
        <f t="shared" ref="AH163" si="4242">Q146*(1+$C$24)^(AH$2-Q$2)</f>
        <v>519.09961331508146</v>
      </c>
      <c r="AI163" s="3">
        <f t="shared" ref="AI163" si="4243">R146*(1+$C$24)^(AI$2-R$2)</f>
        <v>505.66615865810576</v>
      </c>
      <c r="AJ163" s="3">
        <f t="shared" ref="AJ163" si="4244">S146*(1+$C$24)^(AJ$2-S$2)</f>
        <v>492.23255183930394</v>
      </c>
      <c r="AK163" s="3">
        <f t="shared" ref="AK163" si="4245">T146*(1+$C$24)^(AK$2-T$2)</f>
        <v>478.79894502050217</v>
      </c>
      <c r="AL163" s="3">
        <f t="shared" ref="AL163" si="4246">U146*(1+$C$24)^(AL$2-U$2)</f>
        <v>465.36549036352636</v>
      </c>
      <c r="AM163" s="3">
        <f t="shared" ref="AM163" si="4247">V146*(1+$C$24)^(AM$2-V$2)</f>
        <v>451.9318835447246</v>
      </c>
      <c r="AN163" s="3">
        <f t="shared" ref="AN163" si="4248">W146*(1+$C$24)^(AN$2-W$2)</f>
        <v>438.49842888774884</v>
      </c>
      <c r="AO163" s="3">
        <f t="shared" ref="AO163" si="4249">X146*(1+$C$24)^(AO$2-X$2)</f>
        <v>425.06482206894708</v>
      </c>
      <c r="AP163" s="3">
        <f t="shared" ref="AP163" si="4250">Y146*(1+$C$24)^(AP$2-Y$2)</f>
        <v>411.6312152501452</v>
      </c>
      <c r="AQ163" s="3">
        <f t="shared" ref="AQ163" si="4251">Z146*(1+$C$24)^(AQ$2-Z$2)</f>
        <v>398.19760843134338</v>
      </c>
      <c r="AR163" s="3">
        <f t="shared" ref="AR163" si="4252">AA146*(1+$C$24)^(AR$2-AA$2)</f>
        <v>384.76415377436768</v>
      </c>
      <c r="AS163" s="3">
        <f t="shared" ref="AS163" si="4253">AB146*(1+$C$24)^(AS$2-AB$2)</f>
        <v>371.33054695556586</v>
      </c>
      <c r="AT163" s="3">
        <f t="shared" ref="AT163" si="4254">AC146*(1+$C$24)^(AT$2-AC$2)</f>
        <v>357.89709229859017</v>
      </c>
      <c r="AU163" s="3">
        <f t="shared" ref="AU163" si="4255">AD146*(1+$C$24)^(AU$2-AD$2)</f>
        <v>344.46348547978835</v>
      </c>
      <c r="AV163" s="3">
        <f t="shared" ref="AV163" si="4256">AE146*(1+$C$24)^(AV$2-AE$2)</f>
        <v>331.02987866098653</v>
      </c>
      <c r="AW163" s="3">
        <f t="shared" ref="AW163" si="4257">AF146*(1+$C$24)^(AW$2-AF$2)</f>
        <v>317.59642400401083</v>
      </c>
      <c r="AX163" s="3">
        <f t="shared" ref="AX163" si="4258">AG146*(1+$C$24)^(AX$2-AG$2)</f>
        <v>304.16281718520895</v>
      </c>
      <c r="AY163" s="3">
        <f t="shared" ref="AY163" si="4259">AH146*(1+$C$24)^(AY$2-AH$2)</f>
        <v>290.72921036640713</v>
      </c>
      <c r="AZ163" s="3">
        <f t="shared" ref="AZ163" si="4260">AI146*(1+$C$24)^(AZ$2-AI$2)</f>
        <v>277.29575570943149</v>
      </c>
    </row>
    <row r="164" spans="2:52" x14ac:dyDescent="0.3">
      <c r="B164">
        <f t="shared" si="3737"/>
        <v>2029</v>
      </c>
      <c r="C164" t="str">
        <f t="shared" si="3645"/>
        <v>BR</v>
      </c>
      <c r="V164" s="3">
        <f>D146*(1+$C$24)^(V$2-D$2)</f>
        <v>730.55989592677531</v>
      </c>
      <c r="W164" s="3">
        <f t="shared" ref="W164" si="4261">E146*(1+$C$24)^(W$2-E$2)</f>
        <v>980.93284567543105</v>
      </c>
      <c r="X164" s="3">
        <f t="shared" ref="X164" si="4262">F146*(1+$C$24)^(X$2-F$2)</f>
        <v>928.48760566796045</v>
      </c>
      <c r="Y164" s="3">
        <f t="shared" ref="Y164" si="4263">G146*(1+$C$24)^(Y$2-G$2)</f>
        <v>881.31635161441432</v>
      </c>
      <c r="Z164" s="3">
        <f t="shared" ref="Z164" si="4264">H146*(1+$C$24)^(Z$2-H$2)</f>
        <v>838.69976891418651</v>
      </c>
      <c r="AA164" s="3">
        <f t="shared" ref="AA164" si="4265">I146*(1+$C$24)^(AA$2-I$2)</f>
        <v>800.01711339762971</v>
      </c>
      <c r="AB164" s="3">
        <f t="shared" ref="AB164" si="4266">J146*(1+$C$24)^(AB$2-J$2)</f>
        <v>761.97298216010199</v>
      </c>
      <c r="AC164" s="3">
        <f t="shared" ref="AC164" si="4267">K146*(1+$C$24)^(AC$2-K$2)</f>
        <v>723.92916285431784</v>
      </c>
      <c r="AD164" s="3">
        <f t="shared" ref="AD164" si="4268">L146*(1+$C$24)^(AD$2-L$2)</f>
        <v>685.88518758266207</v>
      </c>
      <c r="AE164" s="3">
        <f t="shared" ref="AE164" si="4269">M146*(1+$C$24)^(AE$2-M$2)</f>
        <v>647.84121231100607</v>
      </c>
      <c r="AF164" s="3">
        <f t="shared" ref="AF164" si="4270">N146*(1+$C$24)^(AF$2-N$2)</f>
        <v>609.79723703935019</v>
      </c>
      <c r="AG164" s="3">
        <f t="shared" ref="AG164" si="4271">O146*(1+$C$24)^(AG$2-O$2)</f>
        <v>571.75326176769431</v>
      </c>
      <c r="AH164" s="3">
        <f t="shared" ref="AH164" si="4272">P146*(1+$C$24)^(AH$2-P$2)</f>
        <v>545.84655063723039</v>
      </c>
      <c r="AI164" s="3">
        <f t="shared" ref="AI164" si="4273">Q146*(1+$C$24)^(AI$2-Q$2)</f>
        <v>532.07710364795855</v>
      </c>
      <c r="AJ164" s="3">
        <f t="shared" ref="AJ164" si="4274">R146*(1+$C$24)^(AJ$2-R$2)</f>
        <v>518.30781262455844</v>
      </c>
      <c r="AK164" s="3">
        <f t="shared" ref="AK164" si="4275">S146*(1+$C$24)^(AK$2-S$2)</f>
        <v>504.53836563528654</v>
      </c>
      <c r="AL164" s="3">
        <f t="shared" ref="AL164" si="4276">T146*(1+$C$24)^(AL$2-T$2)</f>
        <v>490.7689186460147</v>
      </c>
      <c r="AM164" s="3">
        <f t="shared" ref="AM164" si="4277">U146*(1+$C$24)^(AM$2-U$2)</f>
        <v>476.99962762261458</v>
      </c>
      <c r="AN164" s="3">
        <f t="shared" ref="AN164" si="4278">V146*(1+$C$24)^(AN$2-V$2)</f>
        <v>463.23018063334274</v>
      </c>
      <c r="AO164" s="3">
        <f t="shared" ref="AO164" si="4279">W146*(1+$C$24)^(AO$2-W$2)</f>
        <v>449.46088960994257</v>
      </c>
      <c r="AP164" s="3">
        <f t="shared" ref="AP164" si="4280">X146*(1+$C$24)^(AP$2-X$2)</f>
        <v>435.69144262067078</v>
      </c>
      <c r="AQ164" s="3">
        <f t="shared" ref="AQ164" si="4281">Y146*(1+$C$24)^(AQ$2-Y$2)</f>
        <v>421.92199563139889</v>
      </c>
      <c r="AR164" s="3">
        <f t="shared" ref="AR164" si="4282">Z146*(1+$C$24)^(AR$2-Z$2)</f>
        <v>408.15254864212693</v>
      </c>
      <c r="AS164" s="3">
        <f t="shared" ref="AS164" si="4283">AA146*(1+$C$24)^(AS$2-AA$2)</f>
        <v>394.38325761872693</v>
      </c>
      <c r="AT164" s="3">
        <f t="shared" ref="AT164" si="4284">AB146*(1+$C$24)^(AT$2-AB$2)</f>
        <v>380.61381062945503</v>
      </c>
      <c r="AU164" s="3">
        <f t="shared" ref="AU164" si="4285">AC146*(1+$C$24)^(AU$2-AC$2)</f>
        <v>366.84451960605492</v>
      </c>
      <c r="AV164" s="3">
        <f t="shared" ref="AV164" si="4286">AD146*(1+$C$24)^(AV$2-AD$2)</f>
        <v>353.07507261678307</v>
      </c>
      <c r="AW164" s="3">
        <f t="shared" ref="AW164" si="4287">AE146*(1+$C$24)^(AW$2-AE$2)</f>
        <v>339.30562562751118</v>
      </c>
      <c r="AX164" s="3">
        <f t="shared" ref="AX164" si="4288">AF146*(1+$C$24)^(AX$2-AF$2)</f>
        <v>325.53633460411112</v>
      </c>
      <c r="AY164" s="3">
        <f t="shared" ref="AY164" si="4289">AG146*(1+$C$24)^(AY$2-AG$2)</f>
        <v>311.76688761483922</v>
      </c>
      <c r="AZ164" s="3">
        <f t="shared" ref="AZ164" si="4290">AH146*(1+$C$24)^(AZ$2-AH$2)</f>
        <v>297.99744062556732</v>
      </c>
    </row>
    <row r="165" spans="2:52" x14ac:dyDescent="0.3">
      <c r="B165">
        <f t="shared" si="3737"/>
        <v>2030</v>
      </c>
      <c r="C165" t="str">
        <f t="shared" si="3645"/>
        <v>BR</v>
      </c>
      <c r="W165" s="3">
        <f>D146*(1+$C$24)^(W$2-D$2)</f>
        <v>748.82389332494472</v>
      </c>
      <c r="X165" s="3">
        <f t="shared" ref="X165" si="4291">E146*(1+$C$24)^(X$2-E$2)</f>
        <v>1005.4561668173168</v>
      </c>
      <c r="Y165" s="3">
        <f t="shared" ref="Y165" si="4292">F146*(1+$C$24)^(Y$2-F$2)</f>
        <v>951.69979580965946</v>
      </c>
      <c r="Z165" s="3">
        <f t="shared" ref="Z165" si="4293">G146*(1+$C$24)^(Z$2-G$2)</f>
        <v>903.34926040477467</v>
      </c>
      <c r="AA165" s="3">
        <f t="shared" ref="AA165" si="4294">H146*(1+$C$24)^(AA$2-H$2)</f>
        <v>859.66726313704112</v>
      </c>
      <c r="AB165" s="3">
        <f t="shared" ref="AB165" si="4295">I146*(1+$C$24)^(AB$2-I$2)</f>
        <v>820.01754123257047</v>
      </c>
      <c r="AC165" s="3">
        <f t="shared" ref="AC165" si="4296">J146*(1+$C$24)^(AC$2-J$2)</f>
        <v>781.02230671410462</v>
      </c>
      <c r="AD165" s="3">
        <f t="shared" ref="AD165" si="4297">K146*(1+$C$24)^(AD$2-K$2)</f>
        <v>742.02739192567583</v>
      </c>
      <c r="AE165" s="3">
        <f t="shared" ref="AE165" si="4298">L146*(1+$C$24)^(AE$2-L$2)</f>
        <v>703.03231727222862</v>
      </c>
      <c r="AF165" s="3">
        <f t="shared" ref="AF165" si="4299">M146*(1+$C$24)^(AF$2-M$2)</f>
        <v>664.03724261878119</v>
      </c>
      <c r="AG165" s="3">
        <f t="shared" ref="AG165" si="4300">N146*(1+$C$24)^(AG$2-N$2)</f>
        <v>625.04216796533399</v>
      </c>
      <c r="AH165" s="3">
        <f t="shared" ref="AH165" si="4301">O146*(1+$C$24)^(AH$2-O$2)</f>
        <v>586.04709331188667</v>
      </c>
      <c r="AI165" s="3">
        <f t="shared" ref="AI165" si="4302">P146*(1+$C$24)^(AI$2-P$2)</f>
        <v>559.49271440316113</v>
      </c>
      <c r="AJ165" s="3">
        <f t="shared" ref="AJ165" si="4303">Q146*(1+$C$24)^(AJ$2-Q$2)</f>
        <v>545.37903123915748</v>
      </c>
      <c r="AK165" s="3">
        <f t="shared" ref="AK165" si="4304">R146*(1+$C$24)^(AK$2-R$2)</f>
        <v>531.26550794017237</v>
      </c>
      <c r="AL165" s="3">
        <f t="shared" ref="AL165" si="4305">S146*(1+$C$24)^(AL$2-S$2)</f>
        <v>517.15182477616872</v>
      </c>
      <c r="AM165" s="3">
        <f t="shared" ref="AM165" si="4306">T146*(1+$C$24)^(AM$2-T$2)</f>
        <v>503.03814161216508</v>
      </c>
      <c r="AN165" s="3">
        <f t="shared" ref="AN165" si="4307">U146*(1+$C$24)^(AN$2-U$2)</f>
        <v>488.92461831317991</v>
      </c>
      <c r="AO165" s="3">
        <f t="shared" ref="AO165" si="4308">V146*(1+$C$24)^(AO$2-V$2)</f>
        <v>474.81093514917632</v>
      </c>
      <c r="AP165" s="3">
        <f t="shared" ref="AP165" si="4309">W146*(1+$C$24)^(AP$2-W$2)</f>
        <v>460.69741185019114</v>
      </c>
      <c r="AQ165" s="3">
        <f t="shared" ref="AQ165" si="4310">X146*(1+$C$24)^(AQ$2-X$2)</f>
        <v>446.58372868618756</v>
      </c>
      <c r="AR165" s="3">
        <f t="shared" ref="AR165" si="4311">Y146*(1+$C$24)^(AR$2-Y$2)</f>
        <v>432.47004552218385</v>
      </c>
      <c r="AS165" s="3">
        <f t="shared" ref="AS165" si="4312">Z146*(1+$C$24)^(AS$2-Z$2)</f>
        <v>418.35636235818015</v>
      </c>
      <c r="AT165" s="3">
        <f t="shared" ref="AT165" si="4313">AA146*(1+$C$24)^(AT$2-AA$2)</f>
        <v>404.24283905919509</v>
      </c>
      <c r="AU165" s="3">
        <f t="shared" ref="AU165" si="4314">AB146*(1+$C$24)^(AU$2-AB$2)</f>
        <v>390.12915589519139</v>
      </c>
      <c r="AV165" s="3">
        <f t="shared" ref="AV165" si="4315">AC146*(1+$C$24)^(AV$2-AC$2)</f>
        <v>376.01563259620633</v>
      </c>
      <c r="AW165" s="3">
        <f t="shared" ref="AW165" si="4316">AD146*(1+$C$24)^(AW$2-AD$2)</f>
        <v>361.90194943220268</v>
      </c>
      <c r="AX165" s="3">
        <f t="shared" ref="AX165" si="4317">AE146*(1+$C$24)^(AX$2-AE$2)</f>
        <v>347.78826626819898</v>
      </c>
      <c r="AY165" s="3">
        <f t="shared" ref="AY165" si="4318">AF146*(1+$C$24)^(AY$2-AF$2)</f>
        <v>333.67474296921387</v>
      </c>
      <c r="AZ165" s="3">
        <f t="shared" ref="AZ165" si="4319">AG146*(1+$C$24)^(AZ$2-AG$2)</f>
        <v>319.56105980521016</v>
      </c>
    </row>
    <row r="166" spans="2:52" x14ac:dyDescent="0.3">
      <c r="B166">
        <f t="shared" si="3737"/>
        <v>2031</v>
      </c>
      <c r="C166" t="str">
        <f t="shared" si="3645"/>
        <v>BR</v>
      </c>
      <c r="X166" s="3">
        <f>D146*(1+$C$24)^(X$2-D$2)</f>
        <v>767.54449065806818</v>
      </c>
      <c r="Y166" s="3">
        <f t="shared" ref="Y166" si="4320">E146*(1+$C$24)^(Y$2-E$2)</f>
        <v>1030.5925709877495</v>
      </c>
      <c r="Z166" s="3">
        <f t="shared" ref="Z166" si="4321">F146*(1+$C$24)^(Z$2-F$2)</f>
        <v>975.49229070490082</v>
      </c>
      <c r="AA166" s="3">
        <f t="shared" ref="AA166" si="4322">G146*(1+$C$24)^(AA$2-G$2)</f>
        <v>925.93299191489393</v>
      </c>
      <c r="AB166" s="3">
        <f t="shared" ref="AB166" si="4323">H146*(1+$C$24)^(AB$2-H$2)</f>
        <v>881.1589447154671</v>
      </c>
      <c r="AC166" s="3">
        <f t="shared" ref="AC166" si="4324">I146*(1+$C$24)^(AC$2-I$2)</f>
        <v>840.51797976338457</v>
      </c>
      <c r="AD166" s="3">
        <f t="shared" ref="AD166" si="4325">J146*(1+$C$24)^(AD$2-J$2)</f>
        <v>800.54786438195708</v>
      </c>
      <c r="AE166" s="3">
        <f t="shared" ref="AE166" si="4326">K146*(1+$C$24)^(AE$2-K$2)</f>
        <v>760.57807672381762</v>
      </c>
      <c r="AF166" s="3">
        <f t="shared" ref="AF166" si="4327">L146*(1+$C$24)^(AF$2-L$2)</f>
        <v>720.6081252040342</v>
      </c>
      <c r="AG166" s="3">
        <f t="shared" ref="AG166" si="4328">M146*(1+$C$24)^(AG$2-M$2)</f>
        <v>680.63817368425066</v>
      </c>
      <c r="AH166" s="3">
        <f t="shared" ref="AH166" si="4329">N146*(1+$C$24)^(AH$2-N$2)</f>
        <v>640.66822216446724</v>
      </c>
      <c r="AI166" s="3">
        <f t="shared" ref="AI166" si="4330">O146*(1+$C$24)^(AI$2-O$2)</f>
        <v>600.6982706446837</v>
      </c>
      <c r="AJ166" s="3">
        <f t="shared" ref="AJ166" si="4331">P146*(1+$C$24)^(AJ$2-P$2)</f>
        <v>573.4800322632401</v>
      </c>
      <c r="AK166" s="3">
        <f t="shared" ref="AK166" si="4332">Q146*(1+$C$24)^(AK$2-Q$2)</f>
        <v>559.01350702013633</v>
      </c>
      <c r="AL166" s="3">
        <f t="shared" ref="AL166" si="4333">R146*(1+$C$24)^(AL$2-R$2)</f>
        <v>544.54714563867662</v>
      </c>
      <c r="AM166" s="3">
        <f t="shared" ref="AM166" si="4334">S146*(1+$C$24)^(AM$2-S$2)</f>
        <v>530.08062039557285</v>
      </c>
      <c r="AN166" s="3">
        <f t="shared" ref="AN166" si="4335">T146*(1+$C$24)^(AN$2-T$2)</f>
        <v>515.61409515246919</v>
      </c>
      <c r="AO166" s="3">
        <f t="shared" ref="AO166" si="4336">U146*(1+$C$24)^(AO$2-U$2)</f>
        <v>501.14773377100937</v>
      </c>
      <c r="AP166" s="3">
        <f t="shared" ref="AP166" si="4337">V146*(1+$C$24)^(AP$2-V$2)</f>
        <v>486.68120852790565</v>
      </c>
      <c r="AQ166" s="3">
        <f t="shared" ref="AQ166" si="4338">W146*(1+$C$24)^(AQ$2-W$2)</f>
        <v>472.21484714644583</v>
      </c>
      <c r="AR166" s="3">
        <f t="shared" ref="AR166" si="4339">X146*(1+$C$24)^(AR$2-X$2)</f>
        <v>457.74832190334217</v>
      </c>
      <c r="AS166" s="3">
        <f t="shared" ref="AS166" si="4340">Y146*(1+$C$24)^(AS$2-Y$2)</f>
        <v>443.28179666023834</v>
      </c>
      <c r="AT166" s="3">
        <f t="shared" ref="AT166" si="4341">Z146*(1+$C$24)^(AT$2-Z$2)</f>
        <v>428.81527141713457</v>
      </c>
      <c r="AU166" s="3">
        <f t="shared" ref="AU166" si="4342">AA146*(1+$C$24)^(AU$2-AA$2)</f>
        <v>414.34891003567492</v>
      </c>
      <c r="AV166" s="3">
        <f t="shared" ref="AV166" si="4343">AB146*(1+$C$24)^(AV$2-AB$2)</f>
        <v>399.88238479257114</v>
      </c>
      <c r="AW166" s="3">
        <f t="shared" ref="AW166" si="4344">AC146*(1+$C$24)^(AW$2-AC$2)</f>
        <v>385.41602341111144</v>
      </c>
      <c r="AX166" s="3">
        <f t="shared" ref="AX166" si="4345">AD146*(1+$C$24)^(AX$2-AD$2)</f>
        <v>370.94949816800766</v>
      </c>
      <c r="AY166" s="3">
        <f t="shared" ref="AY166" si="4346">AE146*(1+$C$24)^(AY$2-AE$2)</f>
        <v>356.48297292490389</v>
      </c>
      <c r="AZ166" s="3">
        <f t="shared" ref="AZ166" si="4347">AF146*(1+$C$24)^(AZ$2-AF$2)</f>
        <v>342.01661154344418</v>
      </c>
    </row>
    <row r="167" spans="2:52" x14ac:dyDescent="0.3">
      <c r="B167">
        <f t="shared" si="3737"/>
        <v>2032</v>
      </c>
      <c r="C167" t="str">
        <f t="shared" si="3645"/>
        <v>BR</v>
      </c>
      <c r="Y167" s="3">
        <f>D146*(1+$C$24)^(Y$2-D$2)</f>
        <v>786.73310292451981</v>
      </c>
      <c r="Z167" s="3">
        <f t="shared" ref="Z167" si="4348">E146*(1+$C$24)^(Z$2-E$2)</f>
        <v>1056.3573852624431</v>
      </c>
      <c r="AA167" s="3">
        <f t="shared" ref="AA167" si="4349">F146*(1+$C$24)^(AA$2-F$2)</f>
        <v>999.87959797252313</v>
      </c>
      <c r="AB167" s="3">
        <f t="shared" ref="AB167" si="4350">G146*(1+$C$24)^(AB$2-G$2)</f>
        <v>949.08131671276612</v>
      </c>
      <c r="AC167" s="3">
        <f t="shared" ref="AC167" si="4351">H146*(1+$C$24)^(AC$2-H$2)</f>
        <v>903.18791833335365</v>
      </c>
      <c r="AD167" s="3">
        <f t="shared" ref="AD167" si="4352">I146*(1+$C$24)^(AD$2-I$2)</f>
        <v>861.5309292574691</v>
      </c>
      <c r="AE167" s="3">
        <f t="shared" ref="AE167" si="4353">J146*(1+$C$24)^(AE$2-J$2)</f>
        <v>820.56156099150598</v>
      </c>
      <c r="AF167" s="3">
        <f t="shared" ref="AF167" si="4354">K146*(1+$C$24)^(AF$2-K$2)</f>
        <v>779.59252864191296</v>
      </c>
      <c r="AG167" s="3">
        <f t="shared" ref="AG167" si="4355">L146*(1+$C$24)^(AG$2-L$2)</f>
        <v>738.62332833413495</v>
      </c>
      <c r="AH167" s="3">
        <f t="shared" ref="AH167" si="4356">M146*(1+$C$24)^(AH$2-M$2)</f>
        <v>697.65412802635683</v>
      </c>
      <c r="AI167" s="3">
        <f t="shared" ref="AI167" si="4357">N146*(1+$C$24)^(AI$2-N$2)</f>
        <v>656.68492771857882</v>
      </c>
      <c r="AJ167" s="3">
        <f t="shared" ref="AJ167" si="4358">O146*(1+$C$24)^(AJ$2-O$2)</f>
        <v>615.71572741080081</v>
      </c>
      <c r="AK167" s="3">
        <f t="shared" ref="AK167" si="4359">P146*(1+$C$24)^(AK$2-P$2)</f>
        <v>587.81703306982104</v>
      </c>
      <c r="AL167" s="3">
        <f t="shared" ref="AL167" si="4360">Q146*(1+$C$24)^(AL$2-Q$2)</f>
        <v>572.98884469563973</v>
      </c>
      <c r="AM167" s="3">
        <f t="shared" ref="AM167" si="4361">R146*(1+$C$24)^(AM$2-R$2)</f>
        <v>558.16082427964352</v>
      </c>
      <c r="AN167" s="3">
        <f t="shared" ref="AN167" si="4362">S146*(1+$C$24)^(AN$2-S$2)</f>
        <v>543.3326359054621</v>
      </c>
      <c r="AO167" s="3">
        <f t="shared" ref="AO167" si="4363">T146*(1+$C$24)^(AO$2-T$2)</f>
        <v>528.50444753128079</v>
      </c>
      <c r="AP167" s="3">
        <f t="shared" ref="AP167" si="4364">U146*(1+$C$24)^(AP$2-U$2)</f>
        <v>513.67642711528458</v>
      </c>
      <c r="AQ167" s="3">
        <f t="shared" ref="AQ167" si="4365">V146*(1+$C$24)^(AQ$2-V$2)</f>
        <v>498.84823874110322</v>
      </c>
      <c r="AR167" s="3">
        <f t="shared" ref="AR167" si="4366">W146*(1+$C$24)^(AR$2-W$2)</f>
        <v>484.02021832510695</v>
      </c>
      <c r="AS167" s="3">
        <f t="shared" ref="AS167" si="4367">X146*(1+$C$24)^(AS$2-X$2)</f>
        <v>469.19202995092564</v>
      </c>
      <c r="AT167" s="3">
        <f t="shared" ref="AT167" si="4368">Y146*(1+$C$24)^(AT$2-Y$2)</f>
        <v>454.36384157674428</v>
      </c>
      <c r="AU167" s="3">
        <f t="shared" ref="AU167" si="4369">Z146*(1+$C$24)^(AU$2-Z$2)</f>
        <v>439.53565320256291</v>
      </c>
      <c r="AV167" s="3">
        <f t="shared" ref="AV167" si="4370">AA146*(1+$C$24)^(AV$2-AA$2)</f>
        <v>424.70763278656676</v>
      </c>
      <c r="AW167" s="3">
        <f t="shared" ref="AW167" si="4371">AB146*(1+$C$24)^(AW$2-AB$2)</f>
        <v>409.87944441238534</v>
      </c>
      <c r="AX167" s="3">
        <f t="shared" ref="AX167" si="4372">AC146*(1+$C$24)^(AX$2-AC$2)</f>
        <v>395.05142399638919</v>
      </c>
      <c r="AY167" s="3">
        <f t="shared" ref="AY167" si="4373">AD146*(1+$C$24)^(AY$2-AD$2)</f>
        <v>380.22323562220782</v>
      </c>
      <c r="AZ167" s="3">
        <f t="shared" ref="AZ167" si="4374">AE146*(1+$C$24)^(AZ$2-AE$2)</f>
        <v>365.39504724802646</v>
      </c>
    </row>
    <row r="168" spans="2:52" x14ac:dyDescent="0.3">
      <c r="B168">
        <f t="shared" si="3737"/>
        <v>2033</v>
      </c>
      <c r="C168" t="str">
        <f t="shared" si="3645"/>
        <v>BR</v>
      </c>
      <c r="Z168" s="3">
        <f>D146*(1+$C$24)^(Z$2-D$2)</f>
        <v>806.40143049763276</v>
      </c>
      <c r="AA168" s="3">
        <f>E146*(1+$C$24)^(AA$2-E$2)</f>
        <v>1082.7663198940043</v>
      </c>
      <c r="AB168" s="3">
        <f t="shared" ref="AB168" si="4375">F146*(1+$C$24)^(AB$2-F$2)</f>
        <v>1024.8765879218363</v>
      </c>
      <c r="AC168" s="3">
        <f t="shared" ref="AC168" si="4376">G146*(1+$C$24)^(AC$2-G$2)</f>
        <v>972.80834963058521</v>
      </c>
      <c r="AD168" s="3">
        <f t="shared" ref="AD168" si="4377">H146*(1+$C$24)^(AD$2-H$2)</f>
        <v>925.76761629168743</v>
      </c>
      <c r="AE168" s="3">
        <f t="shared" ref="AE168" si="4378">I146*(1+$C$24)^(AE$2-I$2)</f>
        <v>883.06920248890583</v>
      </c>
      <c r="AF168" s="3">
        <f t="shared" ref="AF168" si="4379">J146*(1+$C$24)^(AF$2-J$2)</f>
        <v>841.07560001629361</v>
      </c>
      <c r="AG168" s="3">
        <f t="shared" ref="AG168" si="4380">K146*(1+$C$24)^(AG$2-K$2)</f>
        <v>799.08234185796084</v>
      </c>
      <c r="AH168" s="3">
        <f t="shared" ref="AH168" si="4381">L146*(1+$C$24)^(AH$2-L$2)</f>
        <v>757.08891154248829</v>
      </c>
      <c r="AI168" s="3">
        <f t="shared" ref="AI168" si="4382">M146*(1+$C$24)^(AI$2-M$2)</f>
        <v>715.09548122701574</v>
      </c>
      <c r="AJ168" s="3">
        <f t="shared" ref="AJ168" si="4383">N146*(1+$C$24)^(AJ$2-N$2)</f>
        <v>673.1020509115433</v>
      </c>
      <c r="AK168" s="3">
        <f t="shared" ref="AK168" si="4384">O146*(1+$C$24)^(AK$2-O$2)</f>
        <v>631.10862059607075</v>
      </c>
      <c r="AL168" s="3">
        <f t="shared" ref="AL168" si="4385">P146*(1+$C$24)^(AL$2-P$2)</f>
        <v>602.51245889656661</v>
      </c>
      <c r="AM168" s="3">
        <f t="shared" ref="AM168" si="4386">Q146*(1+$C$24)^(AM$2-Q$2)</f>
        <v>587.31356581303066</v>
      </c>
      <c r="AN168" s="3">
        <f t="shared" ref="AN168" si="4387">R146*(1+$C$24)^(AN$2-R$2)</f>
        <v>572.11484488663461</v>
      </c>
      <c r="AO168" s="3">
        <f t="shared" ref="AO168" si="4388">S146*(1+$C$24)^(AO$2-S$2)</f>
        <v>556.91595180309866</v>
      </c>
      <c r="AP168" s="3">
        <f t="shared" ref="AP168" si="4389">T146*(1+$C$24)^(AP$2-T$2)</f>
        <v>541.71705871956283</v>
      </c>
      <c r="AQ168" s="3">
        <f t="shared" ref="AQ168" si="4390">U146*(1+$C$24)^(AQ$2-U$2)</f>
        <v>526.51833779316667</v>
      </c>
      <c r="AR168" s="3">
        <f t="shared" ref="AR168" si="4391">V146*(1+$C$24)^(AR$2-V$2)</f>
        <v>511.31944470963083</v>
      </c>
      <c r="AS168" s="3">
        <f t="shared" ref="AS168" si="4392">W146*(1+$C$24)^(AS$2-W$2)</f>
        <v>496.12072378323461</v>
      </c>
      <c r="AT168" s="3">
        <f t="shared" ref="AT168" si="4393">X146*(1+$C$24)^(AT$2-X$2)</f>
        <v>480.92183069969877</v>
      </c>
      <c r="AU168" s="3">
        <f t="shared" ref="AU168" si="4394">Y146*(1+$C$24)^(AU$2-Y$2)</f>
        <v>465.72293761616288</v>
      </c>
      <c r="AV168" s="3">
        <f t="shared" ref="AV168" si="4395">Z146*(1+$C$24)^(AV$2-Z$2)</f>
        <v>450.52404453262693</v>
      </c>
      <c r="AW168" s="3">
        <f t="shared" ref="AW168" si="4396">AA146*(1+$C$24)^(AW$2-AA$2)</f>
        <v>435.32532360623088</v>
      </c>
      <c r="AX168" s="3">
        <f t="shared" ref="AX168" si="4397">AB146*(1+$C$24)^(AX$2-AB$2)</f>
        <v>420.12643052269499</v>
      </c>
      <c r="AY168" s="3">
        <f t="shared" ref="AY168" si="4398">AC146*(1+$C$24)^(AY$2-AC$2)</f>
        <v>404.92770959629888</v>
      </c>
      <c r="AZ168" s="3">
        <f t="shared" ref="AZ168" si="4399">AD146*(1+$C$24)^(AZ$2-AD$2)</f>
        <v>389.72881651276299</v>
      </c>
    </row>
    <row r="169" spans="2:52" x14ac:dyDescent="0.3">
      <c r="B169">
        <f t="shared" si="3737"/>
        <v>2034</v>
      </c>
      <c r="C169" t="str">
        <f t="shared" si="3645"/>
        <v>BR</v>
      </c>
      <c r="AA169" s="3">
        <f>D146*(1+$C$24)^(AA$2-D$2)</f>
        <v>826.56146626007364</v>
      </c>
      <c r="AB169" s="3">
        <f t="shared" ref="AB169" si="4400">E146*(1+$C$24)^(AB$2-E$2)</f>
        <v>1109.8354778913545</v>
      </c>
      <c r="AC169" s="3">
        <f t="shared" ref="AC169" si="4401">F146*(1+$C$24)^(AC$2-F$2)</f>
        <v>1050.4985026198822</v>
      </c>
      <c r="AD169" s="3">
        <f t="shared" ref="AD169" si="4402">G146*(1+$C$24)^(AD$2-G$2)</f>
        <v>997.12855837134998</v>
      </c>
      <c r="AE169" s="3">
        <f t="shared" ref="AE169" si="4403">H146*(1+$C$24)^(AE$2-H$2)</f>
        <v>948.91180669897972</v>
      </c>
      <c r="AF169" s="3">
        <f t="shared" ref="AF169" si="4404">I146*(1+$C$24)^(AF$2-I$2)</f>
        <v>905.14593255112857</v>
      </c>
      <c r="AG169" s="3">
        <f t="shared" ref="AG169" si="4405">J146*(1+$C$24)^(AG$2-J$2)</f>
        <v>862.10249001670093</v>
      </c>
      <c r="AH169" s="3">
        <f t="shared" ref="AH169" si="4406">K146*(1+$C$24)^(AH$2-K$2)</f>
        <v>819.05940040440987</v>
      </c>
      <c r="AI169" s="3">
        <f t="shared" ref="AI169" si="4407">L146*(1+$C$24)^(AI$2-L$2)</f>
        <v>776.01613433105058</v>
      </c>
      <c r="AJ169" s="3">
        <f t="shared" ref="AJ169" si="4408">M146*(1+$C$24)^(AJ$2-M$2)</f>
        <v>732.97286825769118</v>
      </c>
      <c r="AK169" s="3">
        <f t="shared" ref="AK169" si="4409">N146*(1+$C$24)^(AK$2-N$2)</f>
        <v>689.92960218433188</v>
      </c>
      <c r="AL169" s="3">
        <f t="shared" ref="AL169" si="4410">O146*(1+$C$24)^(AL$2-O$2)</f>
        <v>646.88633611097259</v>
      </c>
      <c r="AM169" s="3">
        <f t="shared" ref="AM169" si="4411">P146*(1+$C$24)^(AM$2-P$2)</f>
        <v>617.5752703689808</v>
      </c>
      <c r="AN169" s="3">
        <f t="shared" ref="AN169" si="4412">Q146*(1+$C$24)^(AN$2-Q$2)</f>
        <v>601.99640495835649</v>
      </c>
      <c r="AO169" s="3">
        <f t="shared" ref="AO169" si="4413">R146*(1+$C$24)^(AO$2-R$2)</f>
        <v>586.41771600880043</v>
      </c>
      <c r="AP169" s="3">
        <f t="shared" ref="AP169" si="4414">S146*(1+$C$24)^(AP$2-S$2)</f>
        <v>570.83885059817612</v>
      </c>
      <c r="AQ169" s="3">
        <f t="shared" ref="AQ169" si="4415">T146*(1+$C$24)^(AQ$2-T$2)</f>
        <v>555.25998518755193</v>
      </c>
      <c r="AR169" s="3">
        <f t="shared" ref="AR169" si="4416">U146*(1+$C$24)^(AR$2-U$2)</f>
        <v>539.68129623799587</v>
      </c>
      <c r="AS169" s="3">
        <f t="shared" ref="AS169" si="4417">V146*(1+$C$24)^(AS$2-V$2)</f>
        <v>524.10243082737156</v>
      </c>
      <c r="AT169" s="3">
        <f t="shared" ref="AT169" si="4418">W146*(1+$C$24)^(AT$2-W$2)</f>
        <v>508.5237418778155</v>
      </c>
      <c r="AU169" s="3">
        <f t="shared" ref="AU169" si="4419">X146*(1+$C$24)^(AU$2-X$2)</f>
        <v>492.94487646719131</v>
      </c>
      <c r="AV169" s="3">
        <f t="shared" ref="AV169" si="4420">Y146*(1+$C$24)^(AV$2-Y$2)</f>
        <v>477.36601105656695</v>
      </c>
      <c r="AW169" s="3">
        <f t="shared" ref="AW169" si="4421">Z146*(1+$C$24)^(AW$2-Z$2)</f>
        <v>461.78714564594264</v>
      </c>
      <c r="AX169" s="3">
        <f t="shared" ref="AX169" si="4422">AA146*(1+$C$24)^(AX$2-AA$2)</f>
        <v>446.20845669638669</v>
      </c>
      <c r="AY169" s="3">
        <f t="shared" ref="AY169" si="4423">AB146*(1+$C$24)^(AY$2-AB$2)</f>
        <v>430.62959128576239</v>
      </c>
      <c r="AZ169" s="3">
        <f t="shared" ref="AZ169" si="4424">AC146*(1+$C$24)^(AZ$2-AC$2)</f>
        <v>415.05090233620638</v>
      </c>
    </row>
    <row r="170" spans="2:52" x14ac:dyDescent="0.3">
      <c r="B170">
        <f t="shared" si="3737"/>
        <v>2035</v>
      </c>
      <c r="C170" t="str">
        <f t="shared" si="3645"/>
        <v>BR</v>
      </c>
      <c r="AB170" s="3">
        <f>D146*(1+$C$24)^(AB$2-D$2)</f>
        <v>847.22550291657546</v>
      </c>
      <c r="AC170" s="3">
        <f t="shared" ref="AC170" si="4425">E146*(1+$C$24)^(AC$2-E$2)</f>
        <v>1137.5813648386381</v>
      </c>
      <c r="AD170" s="3">
        <f t="shared" ref="AD170" si="4426">F146*(1+$C$24)^(AD$2-F$2)</f>
        <v>1076.7609651853791</v>
      </c>
      <c r="AE170" s="3">
        <f t="shared" ref="AE170" si="4427">G146*(1+$C$24)^(AE$2-G$2)</f>
        <v>1022.0567723306336</v>
      </c>
      <c r="AF170" s="3">
        <f t="shared" ref="AF170" si="4428">H146*(1+$C$24)^(AF$2-H$2)</f>
        <v>972.63460186645409</v>
      </c>
      <c r="AG170" s="3">
        <f t="shared" ref="AG170" si="4429">I146*(1+$C$24)^(AG$2-I$2)</f>
        <v>927.77458086490662</v>
      </c>
      <c r="AH170" s="3">
        <f t="shared" ref="AH170" si="4430">J146*(1+$C$24)^(AH$2-J$2)</f>
        <v>883.65505226711844</v>
      </c>
      <c r="AI170" s="3">
        <f t="shared" ref="AI170" si="4431">K146*(1+$C$24)^(AI$2-K$2)</f>
        <v>839.53588541452007</v>
      </c>
      <c r="AJ170" s="3">
        <f t="shared" ref="AJ170" si="4432">L146*(1+$C$24)^(AJ$2-L$2)</f>
        <v>795.41653768932679</v>
      </c>
      <c r="AK170" s="3">
        <f t="shared" ref="AK170" si="4433">M146*(1+$C$24)^(AK$2-M$2)</f>
        <v>751.29718996413339</v>
      </c>
      <c r="AL170" s="3">
        <f t="shared" ref="AL170" si="4434">N146*(1+$C$24)^(AL$2-N$2)</f>
        <v>707.17784223894012</v>
      </c>
      <c r="AM170" s="3">
        <f t="shared" ref="AM170" si="4435">O146*(1+$C$24)^(AM$2-O$2)</f>
        <v>663.05849451374684</v>
      </c>
      <c r="AN170" s="3">
        <f t="shared" ref="AN170" si="4436">P146*(1+$C$24)^(AN$2-P$2)</f>
        <v>633.01465212820528</v>
      </c>
      <c r="AO170" s="3">
        <f t="shared" ref="AO170" si="4437">Q146*(1+$C$24)^(AO$2-Q$2)</f>
        <v>617.04631508231535</v>
      </c>
      <c r="AP170" s="3">
        <f t="shared" ref="AP170" si="4438">R146*(1+$C$24)^(AP$2-R$2)</f>
        <v>601.07815890902043</v>
      </c>
      <c r="AQ170" s="3">
        <f t="shared" ref="AQ170" si="4439">S146*(1+$C$24)^(AQ$2-S$2)</f>
        <v>585.10982186313049</v>
      </c>
      <c r="AR170" s="3">
        <f t="shared" ref="AR170" si="4440">T146*(1+$C$24)^(AR$2-T$2)</f>
        <v>569.14148481724067</v>
      </c>
      <c r="AS170" s="3">
        <f t="shared" ref="AS170" si="4441">U146*(1+$C$24)^(AS$2-U$2)</f>
        <v>553.17332864394564</v>
      </c>
      <c r="AT170" s="3">
        <f t="shared" ref="AT170" si="4442">V146*(1+$C$24)^(AT$2-V$2)</f>
        <v>537.20499159805581</v>
      </c>
      <c r="AU170" s="3">
        <f t="shared" ref="AU170" si="4443">W146*(1+$C$24)^(AU$2-W$2)</f>
        <v>521.2368354247609</v>
      </c>
      <c r="AV170" s="3">
        <f t="shared" ref="AV170" si="4444">X146*(1+$C$24)^(AV$2-X$2)</f>
        <v>505.26849837887102</v>
      </c>
      <c r="AW170" s="3">
        <f t="shared" ref="AW170" si="4445">Y146*(1+$C$24)^(AW$2-Y$2)</f>
        <v>489.30016133298108</v>
      </c>
      <c r="AX170" s="3">
        <f t="shared" ref="AX170" si="4446">Z146*(1+$C$24)^(AX$2-Z$2)</f>
        <v>473.33182428709119</v>
      </c>
      <c r="AY170" s="3">
        <f t="shared" ref="AY170" si="4447">AA146*(1+$C$24)^(AY$2-AA$2)</f>
        <v>457.36366811379634</v>
      </c>
      <c r="AZ170" s="3">
        <f t="shared" ref="AZ170" si="4448">AB146*(1+$C$24)^(AZ$2-AB$2)</f>
        <v>441.3953310679064</v>
      </c>
    </row>
    <row r="171" spans="2:52" x14ac:dyDescent="0.3">
      <c r="B171">
        <f t="shared" si="3737"/>
        <v>2036</v>
      </c>
      <c r="C171" t="str">
        <f t="shared" si="3645"/>
        <v>BR</v>
      </c>
      <c r="AC171" s="3">
        <f>D146*(1+$C$24)^(AC$2-D$2)</f>
        <v>868.40614048948964</v>
      </c>
      <c r="AD171" s="3">
        <f t="shared" ref="AD171" si="4449">E146*(1+$C$24)^(AD$2-E$2)</f>
        <v>1166.020898959604</v>
      </c>
      <c r="AE171" s="3">
        <f t="shared" ref="AE171" si="4450">F146*(1+$C$24)^(AE$2-F$2)</f>
        <v>1103.6799893150135</v>
      </c>
      <c r="AF171" s="3">
        <f t="shared" ref="AF171" si="4451">G146*(1+$C$24)^(AF$2-G$2)</f>
        <v>1047.6081916388994</v>
      </c>
      <c r="AG171" s="3">
        <f t="shared" ref="AG171" si="4452">H146*(1+$C$24)^(AG$2-H$2)</f>
        <v>996.95046691311529</v>
      </c>
      <c r="AH171" s="3">
        <f t="shared" ref="AH171" si="4453">I146*(1+$C$24)^(AH$2-I$2)</f>
        <v>950.96894538652919</v>
      </c>
      <c r="AI171" s="3">
        <f t="shared" ref="AI171" si="4454">J146*(1+$C$24)^(AI$2-J$2)</f>
        <v>905.74642857379615</v>
      </c>
      <c r="AJ171" s="3">
        <f t="shared" ref="AJ171" si="4455">K146*(1+$C$24)^(AJ$2-K$2)</f>
        <v>860.52428254988286</v>
      </c>
      <c r="AK171" s="3">
        <f t="shared" ref="AK171" si="4456">L146*(1+$C$24)^(AK$2-L$2)</f>
        <v>815.3019511315598</v>
      </c>
      <c r="AL171" s="3">
        <f t="shared" ref="AL171" si="4457">M146*(1+$C$24)^(AL$2-M$2)</f>
        <v>770.07961971323664</v>
      </c>
      <c r="AM171" s="3">
        <f t="shared" ref="AM171" si="4458">N146*(1+$C$24)^(AM$2-N$2)</f>
        <v>724.85728829491347</v>
      </c>
      <c r="AN171" s="3">
        <f t="shared" ref="AN171" si="4459">O146*(1+$C$24)^(AN$2-O$2)</f>
        <v>679.63495687659042</v>
      </c>
      <c r="AO171" s="3">
        <f t="shared" ref="AO171" si="4460">P146*(1+$C$24)^(AO$2-P$2)</f>
        <v>648.84001843141027</v>
      </c>
      <c r="AP171" s="3">
        <f t="shared" ref="AP171" si="4461">Q146*(1+$C$24)^(AP$2-Q$2)</f>
        <v>632.47247295937314</v>
      </c>
      <c r="AQ171" s="3">
        <f t="shared" ref="AQ171" si="4462">R146*(1+$C$24)^(AQ$2-R$2)</f>
        <v>616.10511288174587</v>
      </c>
      <c r="AR171" s="3">
        <f t="shared" ref="AR171" si="4463">S146*(1+$C$24)^(AR$2-S$2)</f>
        <v>599.73756740970862</v>
      </c>
      <c r="AS171" s="3">
        <f t="shared" ref="AS171" si="4464">T146*(1+$C$24)^(AS$2-T$2)</f>
        <v>583.37002193767159</v>
      </c>
      <c r="AT171" s="3">
        <f t="shared" ref="AT171" si="4465">U146*(1+$C$24)^(AT$2-U$2)</f>
        <v>567.00266186004421</v>
      </c>
      <c r="AU171" s="3">
        <f t="shared" ref="AU171" si="4466">V146*(1+$C$24)^(AU$2-V$2)</f>
        <v>550.63511638800719</v>
      </c>
      <c r="AV171" s="3">
        <f t="shared" ref="AV171" si="4467">W146*(1+$C$24)^(AV$2-W$2)</f>
        <v>534.26775631037981</v>
      </c>
      <c r="AW171" s="3">
        <f t="shared" ref="AW171" si="4468">X146*(1+$C$24)^(AW$2-X$2)</f>
        <v>517.90021083834267</v>
      </c>
      <c r="AX171" s="3">
        <f t="shared" ref="AX171" si="4469">Y146*(1+$C$24)^(AX$2-Y$2)</f>
        <v>501.53266536630554</v>
      </c>
      <c r="AY171" s="3">
        <f t="shared" ref="AY171" si="4470">Z146*(1+$C$24)^(AY$2-Z$2)</f>
        <v>485.1651198942684</v>
      </c>
      <c r="AZ171" s="3">
        <f t="shared" ref="AZ171" si="4471">AA146*(1+$C$24)^(AZ$2-AA$2)</f>
        <v>468.79775981664113</v>
      </c>
    </row>
    <row r="172" spans="2:52" x14ac:dyDescent="0.3">
      <c r="B172">
        <f t="shared" si="3737"/>
        <v>2037</v>
      </c>
      <c r="C172" t="str">
        <f t="shared" si="3645"/>
        <v>BR</v>
      </c>
      <c r="AD172" s="3">
        <f>D146*(1+$C$24)^(AD$2-D$2)</f>
        <v>890.11629400172683</v>
      </c>
      <c r="AE172" s="3">
        <f t="shared" ref="AE172" si="4472">E146*(1+$C$24)^(AE$2-E$2)</f>
        <v>1195.1714214335939</v>
      </c>
      <c r="AF172" s="3">
        <f t="shared" ref="AF172" si="4473">F146*(1+$C$24)^(AF$2-F$2)</f>
        <v>1131.2719890478888</v>
      </c>
      <c r="AG172" s="3">
        <f t="shared" ref="AG172" si="4474">G146*(1+$C$24)^(AG$2-G$2)</f>
        <v>1073.7983964298717</v>
      </c>
      <c r="AH172" s="3">
        <f t="shared" ref="AH172" si="4475">H146*(1+$C$24)^(AH$2-H$2)</f>
        <v>1021.8742285859431</v>
      </c>
      <c r="AI172" s="3">
        <f t="shared" ref="AI172" si="4476">I146*(1+$C$24)^(AI$2-I$2)</f>
        <v>974.74316902119233</v>
      </c>
      <c r="AJ172" s="3">
        <f t="shared" ref="AJ172" si="4477">J146*(1+$C$24)^(AJ$2-J$2)</f>
        <v>928.3900892881411</v>
      </c>
      <c r="AK172" s="3">
        <f t="shared" ref="AK172" si="4478">K146*(1+$C$24)^(AK$2-K$2)</f>
        <v>882.0373896136299</v>
      </c>
      <c r="AL172" s="3">
        <f t="shared" ref="AL172" si="4479">L146*(1+$C$24)^(AL$2-L$2)</f>
        <v>835.6844999098488</v>
      </c>
      <c r="AM172" s="3">
        <f t="shared" ref="AM172" si="4480">M146*(1+$C$24)^(AM$2-M$2)</f>
        <v>789.33161020606747</v>
      </c>
      <c r="AN172" s="3">
        <f t="shared" ref="AN172" si="4481">N146*(1+$C$24)^(AN$2-N$2)</f>
        <v>742.97872050228625</v>
      </c>
      <c r="AO172" s="3">
        <f t="shared" ref="AO172" si="4482">O146*(1+$C$24)^(AO$2-O$2)</f>
        <v>696.62583079850515</v>
      </c>
      <c r="AP172" s="3">
        <f t="shared" ref="AP172" si="4483">P146*(1+$C$24)^(AP$2-P$2)</f>
        <v>665.06101889219553</v>
      </c>
      <c r="AQ172" s="3">
        <f t="shared" ref="AQ172" si="4484">Q146*(1+$C$24)^(AQ$2-Q$2)</f>
        <v>648.28428478335741</v>
      </c>
      <c r="AR172" s="3">
        <f t="shared" ref="AR172" si="4485">R146*(1+$C$24)^(AR$2-R$2)</f>
        <v>631.50774070378941</v>
      </c>
      <c r="AS172" s="3">
        <f t="shared" ref="AS172" si="4486">S146*(1+$C$24)^(AS$2-S$2)</f>
        <v>614.7310065949514</v>
      </c>
      <c r="AT172" s="3">
        <f t="shared" ref="AT172" si="4487">T146*(1+$C$24)^(AT$2-T$2)</f>
        <v>597.95427248611338</v>
      </c>
      <c r="AU172" s="3">
        <f t="shared" ref="AU172" si="4488">U146*(1+$C$24)^(AU$2-U$2)</f>
        <v>581.17772840654527</v>
      </c>
      <c r="AV172" s="3">
        <f t="shared" ref="AV172" si="4489">V146*(1+$C$24)^(AV$2-V$2)</f>
        <v>564.40099429770726</v>
      </c>
      <c r="AW172" s="3">
        <f t="shared" ref="AW172" si="4490">W146*(1+$C$24)^(AW$2-W$2)</f>
        <v>547.62445021813926</v>
      </c>
      <c r="AX172" s="3">
        <f t="shared" ref="AX172" si="4491">X146*(1+$C$24)^(AX$2-X$2)</f>
        <v>530.84771610930125</v>
      </c>
      <c r="AY172" s="3">
        <f t="shared" ref="AY172" si="4492">Y146*(1+$C$24)^(AY$2-Y$2)</f>
        <v>514.07098200046312</v>
      </c>
      <c r="AZ172" s="3">
        <f t="shared" ref="AZ172" si="4493">Z146*(1+$C$24)^(AZ$2-Z$2)</f>
        <v>497.29424789162505</v>
      </c>
    </row>
    <row r="173" spans="2:52" x14ac:dyDescent="0.3">
      <c r="B173">
        <f t="shared" si="3737"/>
        <v>2038</v>
      </c>
      <c r="C173" t="str">
        <f t="shared" ref="C173:C177" si="4494">C172</f>
        <v>BR</v>
      </c>
      <c r="AE173" s="3">
        <f>D146*(1+$C$24)^(AE$2-D$2)</f>
        <v>912.36920135177002</v>
      </c>
      <c r="AF173" s="3">
        <f t="shared" ref="AF173" si="4495">E146*(1+$C$24)^(AF$2-E$2)</f>
        <v>1225.0507069694338</v>
      </c>
      <c r="AG173" s="3">
        <f t="shared" ref="AG173" si="4496">F146*(1+$C$24)^(AG$2-F$2)</f>
        <v>1159.5537887740859</v>
      </c>
      <c r="AH173" s="3">
        <f t="shared" ref="AH173" si="4497">G146*(1+$C$24)^(AH$2-G$2)</f>
        <v>1100.6433563406185</v>
      </c>
      <c r="AI173" s="3">
        <f t="shared" ref="AI173" si="4498">H146*(1+$C$24)^(AI$2-H$2)</f>
        <v>1047.4210843005917</v>
      </c>
      <c r="AJ173" s="3">
        <f t="shared" ref="AJ173" si="4499">I146*(1+$C$24)^(AJ$2-I$2)</f>
        <v>999.11174824672219</v>
      </c>
      <c r="AK173" s="3">
        <f t="shared" ref="AK173" si="4500">J146*(1+$C$24)^(AK$2-J$2)</f>
        <v>951.59984152034451</v>
      </c>
      <c r="AL173" s="3">
        <f t="shared" ref="AL173" si="4501">K146*(1+$C$24)^(AL$2-K$2)</f>
        <v>904.08832435397062</v>
      </c>
      <c r="AM173" s="3">
        <f t="shared" ref="AM173" si="4502">L146*(1+$C$24)^(AM$2-L$2)</f>
        <v>856.57661240759489</v>
      </c>
      <c r="AN173" s="3">
        <f t="shared" ref="AN173" si="4503">M146*(1+$C$24)^(AN$2-M$2)</f>
        <v>809.06490046121917</v>
      </c>
      <c r="AO173" s="3">
        <f t="shared" ref="AO173" si="4504">N146*(1+$C$24)^(AO$2-N$2)</f>
        <v>761.55318851484344</v>
      </c>
      <c r="AP173" s="3">
        <f t="shared" ref="AP173" si="4505">O146*(1+$C$24)^(AP$2-O$2)</f>
        <v>714.04147656846771</v>
      </c>
      <c r="AQ173" s="3">
        <f t="shared" ref="AQ173" si="4506">P146*(1+$C$24)^(AQ$2-P$2)</f>
        <v>681.68754436450035</v>
      </c>
      <c r="AR173" s="3">
        <f t="shared" ref="AR173" si="4507">Q146*(1+$C$24)^(AR$2-Q$2)</f>
        <v>664.49139190294136</v>
      </c>
      <c r="AS173" s="3">
        <f t="shared" ref="AS173" si="4508">R146*(1+$C$24)^(AS$2-R$2)</f>
        <v>647.2954342213842</v>
      </c>
      <c r="AT173" s="3">
        <f t="shared" ref="AT173" si="4509">S146*(1+$C$24)^(AT$2-S$2)</f>
        <v>630.09928175982509</v>
      </c>
      <c r="AU173" s="3">
        <f t="shared" ref="AU173" si="4510">T146*(1+$C$24)^(AU$2-T$2)</f>
        <v>612.90312929826621</v>
      </c>
      <c r="AV173" s="3">
        <f t="shared" ref="AV173" si="4511">U146*(1+$C$24)^(AV$2-U$2)</f>
        <v>595.70717161670893</v>
      </c>
      <c r="AW173" s="3">
        <f t="shared" ref="AW173" si="4512">V146*(1+$C$24)^(AW$2-V$2)</f>
        <v>578.51101915514994</v>
      </c>
      <c r="AX173" s="3">
        <f t="shared" ref="AX173" si="4513">W146*(1+$C$24)^(AX$2-W$2)</f>
        <v>561.31506147359266</v>
      </c>
      <c r="AY173" s="3">
        <f t="shared" ref="AY173" si="4514">X146*(1+$C$24)^(AY$2-X$2)</f>
        <v>544.11890901203378</v>
      </c>
      <c r="AZ173" s="3">
        <f t="shared" ref="AZ173" si="4515">Y146*(1+$C$24)^(AZ$2-Y$2)</f>
        <v>526.92275655047467</v>
      </c>
    </row>
    <row r="174" spans="2:52" x14ac:dyDescent="0.3">
      <c r="B174">
        <f t="shared" si="3737"/>
        <v>2039</v>
      </c>
      <c r="C174" t="str">
        <f t="shared" si="4494"/>
        <v>BR</v>
      </c>
      <c r="AF174" s="3">
        <f>D146*(1+$C$24)^(AF$2-D$2)</f>
        <v>935.17843138556418</v>
      </c>
      <c r="AG174" s="3">
        <f>E146*(1+$C$24)^(AG$2-E$2)</f>
        <v>1255.6769746436696</v>
      </c>
      <c r="AH174" s="3">
        <f t="shared" ref="AH174" si="4516">F146*(1+$C$24)^(AH$2-F$2)</f>
        <v>1188.542633493438</v>
      </c>
      <c r="AI174" s="3">
        <f t="shared" ref="AI174" si="4517">G146*(1+$C$24)^(AI$2-G$2)</f>
        <v>1128.1594402491339</v>
      </c>
      <c r="AJ174" s="3">
        <f t="shared" ref="AJ174" si="4518">H146*(1+$C$24)^(AJ$2-H$2)</f>
        <v>1073.6066114081063</v>
      </c>
      <c r="AK174" s="3">
        <f t="shared" ref="AK174" si="4519">I146*(1+$C$24)^(AK$2-I$2)</f>
        <v>1024.0895419528902</v>
      </c>
      <c r="AL174" s="3">
        <f t="shared" ref="AL174" si="4520">J146*(1+$C$24)^(AL$2-J$2)</f>
        <v>975.38983755835307</v>
      </c>
      <c r="AM174" s="3">
        <f t="shared" ref="AM174" si="4521">K146*(1+$C$24)^(AM$2-K$2)</f>
        <v>926.69053246281987</v>
      </c>
      <c r="AN174" s="3">
        <f t="shared" ref="AN174" si="4522">L146*(1+$C$24)^(AN$2-L$2)</f>
        <v>877.99102771778473</v>
      </c>
      <c r="AO174" s="3">
        <f t="shared" ref="AO174" si="4523">M146*(1+$C$24)^(AO$2-M$2)</f>
        <v>829.29152297274959</v>
      </c>
      <c r="AP174" s="3">
        <f t="shared" ref="AP174" si="4524">N146*(1+$C$24)^(AP$2-N$2)</f>
        <v>780.59201822771445</v>
      </c>
      <c r="AQ174" s="3">
        <f t="shared" ref="AQ174" si="4525">O146*(1+$C$24)^(AQ$2-O$2)</f>
        <v>731.89251348267931</v>
      </c>
      <c r="AR174" s="3">
        <f t="shared" ref="AR174" si="4526">P146*(1+$C$24)^(AR$2-P$2)</f>
        <v>698.72973297361284</v>
      </c>
      <c r="AS174" s="3">
        <f t="shared" ref="AS174" si="4527">Q146*(1+$C$24)^(AS$2-Q$2)</f>
        <v>681.10367670051482</v>
      </c>
      <c r="AT174" s="3">
        <f t="shared" ref="AT174" si="4528">R146*(1+$C$24)^(AT$2-R$2)</f>
        <v>663.47782007691865</v>
      </c>
      <c r="AU174" s="3">
        <f t="shared" ref="AU174" si="4529">S146*(1+$C$24)^(AU$2-S$2)</f>
        <v>645.85176380382063</v>
      </c>
      <c r="AV174" s="3">
        <f t="shared" ref="AV174" si="4530">T146*(1+$C$24)^(AV$2-T$2)</f>
        <v>628.22570753072273</v>
      </c>
      <c r="AW174" s="3">
        <f t="shared" ref="AW174" si="4531">U146*(1+$C$24)^(AW$2-U$2)</f>
        <v>610.59985090712655</v>
      </c>
      <c r="AX174" s="3">
        <f t="shared" ref="AX174" si="4532">V146*(1+$C$24)^(AX$2-V$2)</f>
        <v>592.97379463402865</v>
      </c>
      <c r="AY174" s="3">
        <f t="shared" ref="AY174" si="4533">W146*(1+$C$24)^(AY$2-W$2)</f>
        <v>575.34793801043247</v>
      </c>
      <c r="AZ174" s="3">
        <f t="shared" ref="AZ174" si="4534">X146*(1+$C$24)^(AZ$2-X$2)</f>
        <v>557.72188173733457</v>
      </c>
    </row>
    <row r="175" spans="2:52" x14ac:dyDescent="0.3">
      <c r="B175">
        <f t="shared" si="3737"/>
        <v>2040</v>
      </c>
      <c r="C175" t="str">
        <f t="shared" si="4494"/>
        <v>BR</v>
      </c>
      <c r="AG175" s="3">
        <f>D146*(1+$C$24)^(AG$2-D$2)</f>
        <v>958.55789217020344</v>
      </c>
      <c r="AH175" s="3">
        <f t="shared" ref="AH175" si="4535">E146*(1+$C$24)^(AH$2-E$2)</f>
        <v>1287.0688990097615</v>
      </c>
      <c r="AI175" s="3">
        <f t="shared" ref="AI175" si="4536">F146*(1+$C$24)^(AI$2-F$2)</f>
        <v>1218.2561993307741</v>
      </c>
      <c r="AJ175" s="3">
        <f t="shared" ref="AJ175" si="4537">G146*(1+$C$24)^(AJ$2-G$2)</f>
        <v>1156.3634262553624</v>
      </c>
      <c r="AK175" s="3">
        <f t="shared" ref="AK175" si="4538">H146*(1+$C$24)^(AK$2-H$2)</f>
        <v>1100.4467766933092</v>
      </c>
      <c r="AL175" s="3">
        <f t="shared" ref="AL175" si="4539">I146*(1+$C$24)^(AL$2-I$2)</f>
        <v>1049.6917805017124</v>
      </c>
      <c r="AM175" s="3">
        <f t="shared" ref="AM175" si="4540">J146*(1+$C$24)^(AM$2-J$2)</f>
        <v>999.77458349731205</v>
      </c>
      <c r="AN175" s="3">
        <f t="shared" ref="AN175" si="4541">K146*(1+$C$24)^(AN$2-K$2)</f>
        <v>949.85779577439041</v>
      </c>
      <c r="AO175" s="3">
        <f t="shared" ref="AO175" si="4542">L146*(1+$C$24)^(AO$2-L$2)</f>
        <v>899.94080341072947</v>
      </c>
      <c r="AP175" s="3">
        <f t="shared" ref="AP175" si="4543">M146*(1+$C$24)^(AP$2-M$2)</f>
        <v>850.02381104706842</v>
      </c>
      <c r="AQ175" s="3">
        <f t="shared" ref="AQ175" si="4544">N146*(1+$C$24)^(AQ$2-N$2)</f>
        <v>800.10681868340737</v>
      </c>
      <c r="AR175" s="3">
        <f t="shared" ref="AR175" si="4545">O146*(1+$C$24)^(AR$2-O$2)</f>
        <v>750.18982631974643</v>
      </c>
      <c r="AS175" s="3">
        <f t="shared" ref="AS175" si="4546">P146*(1+$C$24)^(AS$2-P$2)</f>
        <v>716.19797629795323</v>
      </c>
      <c r="AT175" s="3">
        <f t="shared" ref="AT175" si="4547">Q146*(1+$C$24)^(AT$2-Q$2)</f>
        <v>698.13126861802778</v>
      </c>
      <c r="AU175" s="3">
        <f t="shared" ref="AU175" si="4548">R146*(1+$C$24)^(AU$2-R$2)</f>
        <v>680.06476557884173</v>
      </c>
      <c r="AV175" s="3">
        <f t="shared" ref="AV175" si="4549">S146*(1+$C$24)^(AV$2-S$2)</f>
        <v>661.99805789891627</v>
      </c>
      <c r="AW175" s="3">
        <f t="shared" ref="AW175" si="4550">T146*(1+$C$24)^(AW$2-T$2)</f>
        <v>643.93135021899093</v>
      </c>
      <c r="AX175" s="3">
        <f t="shared" ref="AX175" si="4551">U146*(1+$C$24)^(AX$2-U$2)</f>
        <v>625.86484717980477</v>
      </c>
      <c r="AY175" s="3">
        <f t="shared" ref="AY175" si="4552">V146*(1+$C$24)^(AY$2-V$2)</f>
        <v>607.79813949987943</v>
      </c>
      <c r="AZ175" s="3">
        <f t="shared" ref="AZ175" si="4553">W146*(1+$C$24)^(AZ$2-W$2)</f>
        <v>589.73163646069338</v>
      </c>
    </row>
    <row r="176" spans="2:52" x14ac:dyDescent="0.3">
      <c r="B176">
        <f t="shared" si="3737"/>
        <v>2011</v>
      </c>
      <c r="C176" t="s">
        <v>138</v>
      </c>
      <c r="D176" s="4">
        <v>93.682029999999997</v>
      </c>
      <c r="E176" s="4">
        <v>133.7638</v>
      </c>
      <c r="F176" s="4">
        <v>126.5154</v>
      </c>
      <c r="G176" s="4">
        <v>119.94329999999999</v>
      </c>
      <c r="H176" s="4">
        <v>113.95529999999999</v>
      </c>
      <c r="I176" s="4">
        <v>108.4717</v>
      </c>
      <c r="J176" s="4">
        <v>103.0701</v>
      </c>
      <c r="K176" s="4">
        <v>97.668379999999999</v>
      </c>
      <c r="L176" s="4">
        <v>92.266710000000003</v>
      </c>
      <c r="M176" s="4">
        <v>86.865039999999993</v>
      </c>
      <c r="N176" s="4">
        <v>81.463369999999998</v>
      </c>
      <c r="O176" s="4">
        <v>76.061700000000002</v>
      </c>
      <c r="P176" s="4">
        <v>72.216440000000006</v>
      </c>
      <c r="Q176" s="4">
        <v>69.927589999999995</v>
      </c>
      <c r="R176" s="4">
        <v>67.638720000000006</v>
      </c>
      <c r="S176" s="4">
        <v>65.349869999999996</v>
      </c>
      <c r="T176" s="4">
        <v>63.061010000000003</v>
      </c>
      <c r="U176" s="4">
        <v>60.772150000000003</v>
      </c>
      <c r="V176" s="4">
        <v>58.4833</v>
      </c>
      <c r="W176" s="4">
        <v>56.19444</v>
      </c>
      <c r="X176" s="4">
        <v>53.905589999999997</v>
      </c>
      <c r="Y176" s="4">
        <v>51.616729999999997</v>
      </c>
      <c r="Z176" s="4">
        <v>49.32788</v>
      </c>
      <c r="AA176" s="4">
        <v>47.039020000000001</v>
      </c>
      <c r="AB176" s="4">
        <v>44.750160000000001</v>
      </c>
      <c r="AC176" s="4">
        <v>42.461309999999997</v>
      </c>
      <c r="AD176" s="4">
        <v>40.172449999999998</v>
      </c>
      <c r="AE176" s="4">
        <v>37.883600000000001</v>
      </c>
      <c r="AF176" s="4">
        <v>-1.408294E-5</v>
      </c>
      <c r="AG176" s="4">
        <v>-1.408294E-5</v>
      </c>
      <c r="AH176" s="4">
        <v>-1.408294E-5</v>
      </c>
      <c r="AI176" s="4">
        <v>-1.408294E-5</v>
      </c>
      <c r="AJ176" s="4">
        <v>-1.408294E-5</v>
      </c>
      <c r="AK176" s="4">
        <v>-1.408294E-5</v>
      </c>
      <c r="AL176" s="4">
        <v>-1.408294E-5</v>
      </c>
      <c r="AM176" s="4">
        <v>-1.408294E-5</v>
      </c>
      <c r="AN176" s="4">
        <v>-1.408294E-5</v>
      </c>
      <c r="AO176" s="4">
        <v>-1.408294E-5</v>
      </c>
      <c r="AP176" s="4">
        <v>-1.408294E-5</v>
      </c>
      <c r="AQ176" s="4">
        <v>-1.408294E-5</v>
      </c>
      <c r="AR176" s="4">
        <v>-1.408294E-5</v>
      </c>
      <c r="AS176" s="4">
        <v>-1.408294E-5</v>
      </c>
      <c r="AT176" s="4">
        <v>-1.408294E-5</v>
      </c>
      <c r="AU176" s="4">
        <v>-1.408294E-5</v>
      </c>
      <c r="AV176" s="4">
        <v>-1.408294E-5</v>
      </c>
      <c r="AW176" s="4">
        <v>-1.408294E-5</v>
      </c>
      <c r="AX176" s="4">
        <v>-1.408294E-5</v>
      </c>
      <c r="AY176" s="4">
        <v>-1.408294E-5</v>
      </c>
      <c r="AZ176" s="4">
        <v>-1.408294E-5</v>
      </c>
    </row>
    <row r="177" spans="2:52" x14ac:dyDescent="0.3">
      <c r="B177">
        <f t="shared" si="3737"/>
        <v>2012</v>
      </c>
      <c r="C177" t="str">
        <f t="shared" si="4494"/>
        <v>GR</v>
      </c>
      <c r="D177" s="3"/>
      <c r="E177" s="3">
        <f>D176*(1+$C$24)^(E$2-D$2)</f>
        <v>96.024080749999996</v>
      </c>
      <c r="F177" s="3">
        <f>E176*(1+$C$24)^(F$2-E$2)</f>
        <v>137.10789499999998</v>
      </c>
      <c r="G177" s="3">
        <f t="shared" ref="G177" si="4554">F176*(1+$C$24)^(G$2-F$2)</f>
        <v>129.67828499999999</v>
      </c>
      <c r="H177" s="3">
        <f t="shared" ref="H177" si="4555">G176*(1+$C$24)^(H$2-G$2)</f>
        <v>122.94188249999998</v>
      </c>
      <c r="I177" s="3">
        <f t="shared" ref="I177" si="4556">H176*(1+$C$24)^(I$2-H$2)</f>
        <v>116.80418249999998</v>
      </c>
      <c r="J177" s="3">
        <f t="shared" ref="J177" si="4557">I176*(1+$C$24)^(J$2-I$2)</f>
        <v>111.18349249999999</v>
      </c>
      <c r="K177" s="3">
        <f t="shared" ref="K177" si="4558">J176*(1+$C$24)^(K$2-J$2)</f>
        <v>105.64685249999999</v>
      </c>
      <c r="L177" s="3">
        <f t="shared" ref="L177" si="4559">K176*(1+$C$24)^(L$2-K$2)</f>
        <v>100.11008949999999</v>
      </c>
      <c r="M177" s="3">
        <f t="shared" ref="M177" si="4560">L176*(1+$C$24)^(M$2-L$2)</f>
        <v>94.573377749999992</v>
      </c>
      <c r="N177" s="3">
        <f t="shared" ref="N177" si="4561">M176*(1+$C$24)^(N$2-M$2)</f>
        <v>89.036665999999983</v>
      </c>
      <c r="O177" s="3">
        <f t="shared" ref="O177" si="4562">N176*(1+$C$24)^(O$2-N$2)</f>
        <v>83.499954249999988</v>
      </c>
      <c r="P177" s="3">
        <f t="shared" ref="P177" si="4563">O176*(1+$C$24)^(P$2-O$2)</f>
        <v>77.963242499999993</v>
      </c>
      <c r="Q177" s="3">
        <f t="shared" ref="Q177" si="4564">P176*(1+$C$24)^(Q$2-P$2)</f>
        <v>74.021850999999998</v>
      </c>
      <c r="R177" s="3">
        <f t="shared" ref="R177" si="4565">Q176*(1+$C$24)^(R$2-Q$2)</f>
        <v>71.67577974999999</v>
      </c>
      <c r="S177" s="3">
        <f t="shared" ref="S177" si="4566">R176*(1+$C$24)^(S$2-R$2)</f>
        <v>69.329688000000004</v>
      </c>
      <c r="T177" s="3">
        <f t="shared" ref="T177" si="4567">S176*(1+$C$24)^(T$2-S$2)</f>
        <v>66.983616749999996</v>
      </c>
      <c r="U177" s="3">
        <f t="shared" ref="U177" si="4568">T176*(1+$C$24)^(U$2-T$2)</f>
        <v>64.637535249999999</v>
      </c>
      <c r="V177" s="3">
        <f t="shared" ref="V177" si="4569">U176*(1+$C$24)^(V$2-U$2)</f>
        <v>62.291453749999995</v>
      </c>
      <c r="W177" s="3">
        <f t="shared" ref="W177" si="4570">V176*(1+$C$24)^(W$2-V$2)</f>
        <v>59.945382499999994</v>
      </c>
      <c r="X177" s="3">
        <f t="shared" ref="X177" si="4571">W176*(1+$C$24)^(X$2-W$2)</f>
        <v>57.599300999999997</v>
      </c>
      <c r="Y177" s="3">
        <f t="shared" ref="Y177" si="4572">X176*(1+$C$24)^(Y$2-X$2)</f>
        <v>55.253229749999988</v>
      </c>
      <c r="Z177" s="3">
        <f t="shared" ref="Z177" si="4573">Y176*(1+$C$24)^(Z$2-Y$2)</f>
        <v>52.907148249999992</v>
      </c>
      <c r="AA177" s="3">
        <f t="shared" ref="AA177" si="4574">Z176*(1+$C$24)^(AA$2-Z$2)</f>
        <v>50.561076999999997</v>
      </c>
      <c r="AB177" s="3">
        <f t="shared" ref="AB177" si="4575">AA176*(1+$C$24)^(AB$2-AA$2)</f>
        <v>48.214995499999993</v>
      </c>
      <c r="AC177" s="3">
        <f t="shared" ref="AC177" si="4576">AB176*(1+$C$24)^(AC$2-AB$2)</f>
        <v>45.868913999999997</v>
      </c>
      <c r="AD177" s="3">
        <f t="shared" ref="AD177" si="4577">AC176*(1+$C$24)^(AD$2-AC$2)</f>
        <v>43.522842749999995</v>
      </c>
      <c r="AE177" s="3">
        <f t="shared" ref="AE177" si="4578">AD176*(1+$C$24)^(AE$2-AD$2)</f>
        <v>41.176761249999991</v>
      </c>
      <c r="AF177" s="3">
        <f t="shared" ref="AF177" si="4579">AE176*(1+$C$24)^(AF$2-AE$2)</f>
        <v>38.830689999999997</v>
      </c>
      <c r="AG177" s="3">
        <f t="shared" ref="AG177" si="4580">AF176*(1+$C$24)^(AG$2-AF$2)</f>
        <v>-1.4435013499999998E-5</v>
      </c>
      <c r="AH177" s="3">
        <f t="shared" ref="AH177" si="4581">AG176*(1+$C$24)^(AH$2-AG$2)</f>
        <v>-1.4435013499999998E-5</v>
      </c>
      <c r="AI177" s="3">
        <f t="shared" ref="AI177" si="4582">AH176*(1+$C$24)^(AI$2-AH$2)</f>
        <v>-1.4435013499999998E-5</v>
      </c>
      <c r="AJ177" s="3">
        <f t="shared" ref="AJ177" si="4583">AI176*(1+$C$24)^(AJ$2-AI$2)</f>
        <v>-1.4435013499999998E-5</v>
      </c>
      <c r="AK177" s="3">
        <f t="shared" ref="AK177" si="4584">AJ176*(1+$C$24)^(AK$2-AJ$2)</f>
        <v>-1.4435013499999998E-5</v>
      </c>
      <c r="AL177" s="3">
        <f t="shared" ref="AL177" si="4585">AK176*(1+$C$24)^(AL$2-AK$2)</f>
        <v>-1.4435013499999998E-5</v>
      </c>
      <c r="AM177" s="3">
        <f t="shared" ref="AM177" si="4586">AL176*(1+$C$24)^(AM$2-AL$2)</f>
        <v>-1.4435013499999998E-5</v>
      </c>
      <c r="AN177" s="3">
        <f t="shared" ref="AN177" si="4587">AM176*(1+$C$24)^(AN$2-AM$2)</f>
        <v>-1.4435013499999998E-5</v>
      </c>
      <c r="AO177" s="3">
        <f t="shared" ref="AO177" si="4588">AN176*(1+$C$24)^(AO$2-AN$2)</f>
        <v>-1.4435013499999998E-5</v>
      </c>
      <c r="AP177" s="3">
        <f t="shared" ref="AP177" si="4589">AO176*(1+$C$24)^(AP$2-AO$2)</f>
        <v>-1.4435013499999998E-5</v>
      </c>
      <c r="AQ177" s="3">
        <f t="shared" ref="AQ177" si="4590">AP176*(1+$C$24)^(AQ$2-AP$2)</f>
        <v>-1.4435013499999998E-5</v>
      </c>
      <c r="AR177" s="3">
        <f t="shared" ref="AR177" si="4591">AQ176*(1+$C$24)^(AR$2-AQ$2)</f>
        <v>-1.4435013499999998E-5</v>
      </c>
      <c r="AS177" s="3">
        <f t="shared" ref="AS177" si="4592">AR176*(1+$C$24)^(AS$2-AR$2)</f>
        <v>-1.4435013499999998E-5</v>
      </c>
      <c r="AT177" s="3">
        <f t="shared" ref="AT177" si="4593">AS176*(1+$C$24)^(AT$2-AS$2)</f>
        <v>-1.4435013499999998E-5</v>
      </c>
      <c r="AU177" s="3">
        <f t="shared" ref="AU177" si="4594">AT176*(1+$C$24)^(AU$2-AT$2)</f>
        <v>-1.4435013499999998E-5</v>
      </c>
      <c r="AV177" s="3">
        <f t="shared" ref="AV177" si="4595">AU176*(1+$C$24)^(AV$2-AU$2)</f>
        <v>-1.4435013499999998E-5</v>
      </c>
      <c r="AW177" s="3">
        <f t="shared" ref="AW177" si="4596">AV176*(1+$C$24)^(AW$2-AV$2)</f>
        <v>-1.4435013499999998E-5</v>
      </c>
      <c r="AX177" s="3">
        <f t="shared" ref="AX177" si="4597">AW176*(1+$C$24)^(AX$2-AW$2)</f>
        <v>-1.4435013499999998E-5</v>
      </c>
      <c r="AY177" s="3">
        <f t="shared" ref="AY177" si="4598">AX176*(1+$C$24)^(AY$2-AX$2)</f>
        <v>-1.4435013499999998E-5</v>
      </c>
      <c r="AZ177" s="3">
        <f t="shared" ref="AZ177" si="4599">AY176*(1+$C$24)^(AZ$2-AY$2)</f>
        <v>-1.4435013499999998E-5</v>
      </c>
    </row>
    <row r="178" spans="2:52" x14ac:dyDescent="0.3">
      <c r="B178">
        <f t="shared" si="3737"/>
        <v>2013</v>
      </c>
      <c r="C178" t="str">
        <f t="shared" ref="C178:C198" si="4600">C177</f>
        <v>GR</v>
      </c>
      <c r="D178" s="3"/>
      <c r="E178" s="3"/>
      <c r="F178" s="3">
        <f>D176*(1+$C$24)^(F$2-D$2)</f>
        <v>98.424682768749989</v>
      </c>
      <c r="G178" s="3">
        <f t="shared" ref="G178" si="4601">E176*(1+$C$24)^(G$2-E$2)</f>
        <v>140.53559237499999</v>
      </c>
      <c r="H178" s="3">
        <f t="shared" ref="H178" si="4602">F176*(1+$C$24)^(H$2-F$2)</f>
        <v>132.92024212499999</v>
      </c>
      <c r="I178" s="3">
        <f t="shared" ref="I178" si="4603">G176*(1+$C$24)^(I$2-G$2)</f>
        <v>126.01542956249999</v>
      </c>
      <c r="J178" s="3">
        <f t="shared" ref="J178" si="4604">H176*(1+$C$24)^(J$2-H$2)</f>
        <v>119.72428706249998</v>
      </c>
      <c r="K178" s="3">
        <f t="shared" ref="K178" si="4605">I176*(1+$C$24)^(K$2-I$2)</f>
        <v>113.96307981249998</v>
      </c>
      <c r="L178" s="3">
        <f t="shared" ref="L178" si="4606">J176*(1+$C$24)^(L$2-J$2)</f>
        <v>108.28802381249999</v>
      </c>
      <c r="M178" s="3">
        <f t="shared" ref="M178" si="4607">K176*(1+$C$24)^(M$2-K$2)</f>
        <v>102.61284173749999</v>
      </c>
      <c r="N178" s="3">
        <f t="shared" ref="N178" si="4608">L176*(1+$C$24)^(N$2-L$2)</f>
        <v>96.937712193750002</v>
      </c>
      <c r="O178" s="3">
        <f t="shared" ref="O178" si="4609">M176*(1+$C$24)^(O$2-M$2)</f>
        <v>91.262582649999985</v>
      </c>
      <c r="P178" s="3">
        <f t="shared" ref="P178" si="4610">N176*(1+$C$24)^(P$2-N$2)</f>
        <v>85.587453106249995</v>
      </c>
      <c r="Q178" s="3">
        <f t="shared" ref="Q178" si="4611">O176*(1+$C$24)^(Q$2-O$2)</f>
        <v>79.912323562499992</v>
      </c>
      <c r="R178" s="3">
        <f t="shared" ref="R178" si="4612">P176*(1+$C$24)^(R$2-P$2)</f>
        <v>75.872397274999997</v>
      </c>
      <c r="S178" s="3">
        <f t="shared" ref="S178" si="4613">Q176*(1+$C$24)^(S$2-Q$2)</f>
        <v>73.467674243749983</v>
      </c>
      <c r="T178" s="3">
        <f t="shared" ref="T178" si="4614">R176*(1+$C$24)^(T$2-R$2)</f>
        <v>71.062930199999997</v>
      </c>
      <c r="U178" s="3">
        <f t="shared" ref="U178" si="4615">S176*(1+$C$24)^(U$2-S$2)</f>
        <v>68.658207168749996</v>
      </c>
      <c r="V178" s="3">
        <f t="shared" ref="V178" si="4616">T176*(1+$C$24)^(V$2-T$2)</f>
        <v>66.253473631250003</v>
      </c>
      <c r="W178" s="3">
        <f t="shared" ref="W178" si="4617">U176*(1+$C$24)^(W$2-U$2)</f>
        <v>63.848740093749996</v>
      </c>
      <c r="X178" s="3">
        <f t="shared" ref="X178" si="4618">V176*(1+$C$24)^(X$2-V$2)</f>
        <v>61.444017062499995</v>
      </c>
      <c r="Y178" s="3">
        <f t="shared" ref="Y178" si="4619">W176*(1+$C$24)^(Y$2-W$2)</f>
        <v>59.039283524999995</v>
      </c>
      <c r="Z178" s="3">
        <f t="shared" ref="Z178" si="4620">X176*(1+$C$24)^(Z$2-X$2)</f>
        <v>56.634560493749994</v>
      </c>
      <c r="AA178" s="3">
        <f t="shared" ref="AA178" si="4621">Y176*(1+$C$24)^(AA$2-Y$2)</f>
        <v>54.229826956249994</v>
      </c>
      <c r="AB178" s="3">
        <f t="shared" ref="AB178" si="4622">Z176*(1+$C$24)^(AB$2-Z$2)</f>
        <v>51.825103924999993</v>
      </c>
      <c r="AC178" s="3">
        <f t="shared" ref="AC178" si="4623">AA176*(1+$C$24)^(AC$2-AA$2)</f>
        <v>49.4203703875</v>
      </c>
      <c r="AD178" s="3">
        <f t="shared" ref="AD178" si="4624">AB176*(1+$C$24)^(AD$2-AB$2)</f>
        <v>47.01563685</v>
      </c>
      <c r="AE178" s="3">
        <f t="shared" ref="AE178" si="4625">AC176*(1+$C$24)^(AE$2-AC$2)</f>
        <v>44.610913818749992</v>
      </c>
      <c r="AF178" s="3">
        <f t="shared" ref="AF178" si="4626">AD176*(1+$C$24)^(AF$2-AD$2)</f>
        <v>42.206180281249992</v>
      </c>
      <c r="AG178" s="3">
        <f t="shared" ref="AG178" si="4627">AE176*(1+$C$24)^(AG$2-AE$2)</f>
        <v>39.801457249999999</v>
      </c>
      <c r="AH178" s="3">
        <f t="shared" ref="AH178" si="4628">AF176*(1+$C$24)^(AH$2-AF$2)</f>
        <v>-1.4795888837499999E-5</v>
      </c>
      <c r="AI178" s="3">
        <f t="shared" ref="AI178" si="4629">AG176*(1+$C$24)^(AI$2-AG$2)</f>
        <v>-1.4795888837499999E-5</v>
      </c>
      <c r="AJ178" s="3">
        <f t="shared" ref="AJ178" si="4630">AH176*(1+$C$24)^(AJ$2-AH$2)</f>
        <v>-1.4795888837499999E-5</v>
      </c>
      <c r="AK178" s="3">
        <f t="shared" ref="AK178" si="4631">AI176*(1+$C$24)^(AK$2-AI$2)</f>
        <v>-1.4795888837499999E-5</v>
      </c>
      <c r="AL178" s="3">
        <f t="shared" ref="AL178" si="4632">AJ176*(1+$C$24)^(AL$2-AJ$2)</f>
        <v>-1.4795888837499999E-5</v>
      </c>
      <c r="AM178" s="3">
        <f t="shared" ref="AM178" si="4633">AK176*(1+$C$24)^(AM$2-AK$2)</f>
        <v>-1.4795888837499999E-5</v>
      </c>
      <c r="AN178" s="3">
        <f t="shared" ref="AN178" si="4634">AL176*(1+$C$24)^(AN$2-AL$2)</f>
        <v>-1.4795888837499999E-5</v>
      </c>
      <c r="AO178" s="3">
        <f t="shared" ref="AO178" si="4635">AM176*(1+$C$24)^(AO$2-AM$2)</f>
        <v>-1.4795888837499999E-5</v>
      </c>
      <c r="AP178" s="3">
        <f t="shared" ref="AP178" si="4636">AN176*(1+$C$24)^(AP$2-AN$2)</f>
        <v>-1.4795888837499999E-5</v>
      </c>
      <c r="AQ178" s="3">
        <f t="shared" ref="AQ178" si="4637">AO176*(1+$C$24)^(AQ$2-AO$2)</f>
        <v>-1.4795888837499999E-5</v>
      </c>
      <c r="AR178" s="3">
        <f t="shared" ref="AR178" si="4638">AP176*(1+$C$24)^(AR$2-AP$2)</f>
        <v>-1.4795888837499999E-5</v>
      </c>
      <c r="AS178" s="3">
        <f t="shared" ref="AS178" si="4639">AQ176*(1+$C$24)^(AS$2-AQ$2)</f>
        <v>-1.4795888837499999E-5</v>
      </c>
      <c r="AT178" s="3">
        <f t="shared" ref="AT178" si="4640">AR176*(1+$C$24)^(AT$2-AR$2)</f>
        <v>-1.4795888837499999E-5</v>
      </c>
      <c r="AU178" s="3">
        <f t="shared" ref="AU178" si="4641">AS176*(1+$C$24)^(AU$2-AS$2)</f>
        <v>-1.4795888837499999E-5</v>
      </c>
      <c r="AV178" s="3">
        <f t="shared" ref="AV178" si="4642">AT176*(1+$C$24)^(AV$2-AT$2)</f>
        <v>-1.4795888837499999E-5</v>
      </c>
      <c r="AW178" s="3">
        <f t="shared" ref="AW178" si="4643">AU176*(1+$C$24)^(AW$2-AU$2)</f>
        <v>-1.4795888837499999E-5</v>
      </c>
      <c r="AX178" s="3">
        <f t="shared" ref="AX178" si="4644">AV176*(1+$C$24)^(AX$2-AV$2)</f>
        <v>-1.4795888837499999E-5</v>
      </c>
      <c r="AY178" s="3">
        <f t="shared" ref="AY178" si="4645">AW176*(1+$C$24)^(AY$2-AW$2)</f>
        <v>-1.4795888837499999E-5</v>
      </c>
      <c r="AZ178" s="3">
        <f t="shared" ref="AZ178" si="4646">AX176*(1+$C$24)^(AZ$2-AX$2)</f>
        <v>-1.4795888837499999E-5</v>
      </c>
    </row>
    <row r="179" spans="2:52" x14ac:dyDescent="0.3">
      <c r="B179">
        <f t="shared" si="3737"/>
        <v>2014</v>
      </c>
      <c r="C179" t="str">
        <f t="shared" si="4600"/>
        <v>GR</v>
      </c>
      <c r="D179" s="3"/>
      <c r="E179" s="3"/>
      <c r="F179" s="3"/>
      <c r="G179" s="3">
        <f>D176*(1+$C$24)^(G$2-D$2)</f>
        <v>100.88529983796873</v>
      </c>
      <c r="H179" s="3">
        <f t="shared" ref="H179" si="4647">E176*(1+$C$24)^(H$2-E$2)</f>
        <v>144.04898218437498</v>
      </c>
      <c r="I179" s="3">
        <f t="shared" ref="I179" si="4648">F176*(1+$C$24)^(I$2-F$2)</f>
        <v>136.24324817812499</v>
      </c>
      <c r="J179" s="3">
        <f t="shared" ref="J179" si="4649">G176*(1+$C$24)^(J$2-G$2)</f>
        <v>129.16581530156247</v>
      </c>
      <c r="K179" s="3">
        <f t="shared" ref="K179" si="4650">H176*(1+$C$24)^(K$2-H$2)</f>
        <v>122.71739423906249</v>
      </c>
      <c r="L179" s="3">
        <f t="shared" ref="L179" si="4651">I176*(1+$C$24)^(L$2-I$2)</f>
        <v>116.81215680781249</v>
      </c>
      <c r="M179" s="3">
        <f t="shared" ref="M179" si="4652">J176*(1+$C$24)^(M$2-J$2)</f>
        <v>110.99522440781249</v>
      </c>
      <c r="N179" s="3">
        <f t="shared" ref="N179" si="4653">K176*(1+$C$24)^(N$2-K$2)</f>
        <v>105.17816278093748</v>
      </c>
      <c r="O179" s="3">
        <f t="shared" ref="O179" si="4654">L176*(1+$C$24)^(O$2-L$2)</f>
        <v>99.361154998593747</v>
      </c>
      <c r="P179" s="3">
        <f t="shared" ref="P179" si="4655">M176*(1+$C$24)^(P$2-M$2)</f>
        <v>93.544147216249982</v>
      </c>
      <c r="Q179" s="3">
        <f t="shared" ref="Q179" si="4656">N176*(1+$C$24)^(Q$2-N$2)</f>
        <v>87.727139433906231</v>
      </c>
      <c r="R179" s="3">
        <f t="shared" ref="R179" si="4657">O176*(1+$C$24)^(R$2-O$2)</f>
        <v>81.910131651562494</v>
      </c>
      <c r="S179" s="3">
        <f t="shared" ref="S179" si="4658">P176*(1+$C$24)^(S$2-P$2)</f>
        <v>77.769207206874995</v>
      </c>
      <c r="T179" s="3">
        <f t="shared" ref="T179" si="4659">Q176*(1+$C$24)^(T$2-Q$2)</f>
        <v>75.304366099843733</v>
      </c>
      <c r="U179" s="3">
        <f t="shared" ref="U179" si="4660">R176*(1+$C$24)^(U$2-R$2)</f>
        <v>72.839503454999999</v>
      </c>
      <c r="V179" s="3">
        <f t="shared" ref="V179" si="4661">S176*(1+$C$24)^(V$2-S$2)</f>
        <v>70.374662347968737</v>
      </c>
      <c r="W179" s="3">
        <f t="shared" ref="W179" si="4662">T176*(1+$C$24)^(W$2-T$2)</f>
        <v>67.909810472031239</v>
      </c>
      <c r="X179" s="3">
        <f t="shared" ref="X179" si="4663">U176*(1+$C$24)^(X$2-U$2)</f>
        <v>65.444958596093741</v>
      </c>
      <c r="Y179" s="3">
        <f t="shared" ref="Y179" si="4664">V176*(1+$C$24)^(Y$2-V$2)</f>
        <v>62.980117489062494</v>
      </c>
      <c r="Z179" s="3">
        <f t="shared" ref="Z179" si="4665">W176*(1+$C$24)^(Z$2-W$2)</f>
        <v>60.515265613124996</v>
      </c>
      <c r="AA179" s="3">
        <f t="shared" ref="AA179" si="4666">X176*(1+$C$24)^(AA$2-X$2)</f>
        <v>58.050424506093741</v>
      </c>
      <c r="AB179" s="3">
        <f t="shared" ref="AB179" si="4667">Y176*(1+$C$24)^(AB$2-Y$2)</f>
        <v>55.585572630156243</v>
      </c>
      <c r="AC179" s="3">
        <f t="shared" ref="AC179" si="4668">Z176*(1+$C$24)^(AC$2-Z$2)</f>
        <v>53.120731523124995</v>
      </c>
      <c r="AD179" s="3">
        <f t="shared" ref="AD179" si="4669">AA176*(1+$C$24)^(AD$2-AA$2)</f>
        <v>50.655879647187497</v>
      </c>
      <c r="AE179" s="3">
        <f t="shared" ref="AE179" si="4670">AB176*(1+$C$24)^(AE$2-AB$2)</f>
        <v>48.191027771249999</v>
      </c>
      <c r="AF179" s="3">
        <f t="shared" ref="AF179" si="4671">AC176*(1+$C$24)^(AF$2-AC$2)</f>
        <v>45.726186664218744</v>
      </c>
      <c r="AG179" s="3">
        <f t="shared" ref="AG179" si="4672">AD176*(1+$C$24)^(AG$2-AD$2)</f>
        <v>43.261334788281246</v>
      </c>
      <c r="AH179" s="3">
        <f t="shared" ref="AH179" si="4673">AE176*(1+$C$24)^(AH$2-AE$2)</f>
        <v>40.796493681249999</v>
      </c>
      <c r="AI179" s="3">
        <f t="shared" ref="AI179" si="4674">AF176*(1+$C$24)^(AI$2-AF$2)</f>
        <v>-1.5165786058437497E-5</v>
      </c>
      <c r="AJ179" s="3">
        <f t="shared" ref="AJ179" si="4675">AG176*(1+$C$24)^(AJ$2-AG$2)</f>
        <v>-1.5165786058437497E-5</v>
      </c>
      <c r="AK179" s="3">
        <f t="shared" ref="AK179" si="4676">AH176*(1+$C$24)^(AK$2-AH$2)</f>
        <v>-1.5165786058437497E-5</v>
      </c>
      <c r="AL179" s="3">
        <f t="shared" ref="AL179" si="4677">AI176*(1+$C$24)^(AL$2-AI$2)</f>
        <v>-1.5165786058437497E-5</v>
      </c>
      <c r="AM179" s="3">
        <f t="shared" ref="AM179" si="4678">AJ176*(1+$C$24)^(AM$2-AJ$2)</f>
        <v>-1.5165786058437497E-5</v>
      </c>
      <c r="AN179" s="3">
        <f t="shared" ref="AN179" si="4679">AK176*(1+$C$24)^(AN$2-AK$2)</f>
        <v>-1.5165786058437497E-5</v>
      </c>
      <c r="AO179" s="3">
        <f t="shared" ref="AO179" si="4680">AL176*(1+$C$24)^(AO$2-AL$2)</f>
        <v>-1.5165786058437497E-5</v>
      </c>
      <c r="AP179" s="3">
        <f t="shared" ref="AP179" si="4681">AM176*(1+$C$24)^(AP$2-AM$2)</f>
        <v>-1.5165786058437497E-5</v>
      </c>
      <c r="AQ179" s="3">
        <f t="shared" ref="AQ179" si="4682">AN176*(1+$C$24)^(AQ$2-AN$2)</f>
        <v>-1.5165786058437497E-5</v>
      </c>
      <c r="AR179" s="3">
        <f t="shared" ref="AR179" si="4683">AO176*(1+$C$24)^(AR$2-AO$2)</f>
        <v>-1.5165786058437497E-5</v>
      </c>
      <c r="AS179" s="3">
        <f t="shared" ref="AS179" si="4684">AP176*(1+$C$24)^(AS$2-AP$2)</f>
        <v>-1.5165786058437497E-5</v>
      </c>
      <c r="AT179" s="3">
        <f t="shared" ref="AT179" si="4685">AQ176*(1+$C$24)^(AT$2-AQ$2)</f>
        <v>-1.5165786058437497E-5</v>
      </c>
      <c r="AU179" s="3">
        <f t="shared" ref="AU179" si="4686">AR176*(1+$C$24)^(AU$2-AR$2)</f>
        <v>-1.5165786058437497E-5</v>
      </c>
      <c r="AV179" s="3">
        <f t="shared" ref="AV179" si="4687">AS176*(1+$C$24)^(AV$2-AS$2)</f>
        <v>-1.5165786058437497E-5</v>
      </c>
      <c r="AW179" s="3">
        <f t="shared" ref="AW179" si="4688">AT176*(1+$C$24)^(AW$2-AT$2)</f>
        <v>-1.5165786058437497E-5</v>
      </c>
      <c r="AX179" s="3">
        <f t="shared" ref="AX179" si="4689">AU176*(1+$C$24)^(AX$2-AU$2)</f>
        <v>-1.5165786058437497E-5</v>
      </c>
      <c r="AY179" s="3">
        <f t="shared" ref="AY179" si="4690">AV176*(1+$C$24)^(AY$2-AV$2)</f>
        <v>-1.5165786058437497E-5</v>
      </c>
      <c r="AZ179" s="3">
        <f t="shared" ref="AZ179" si="4691">AW176*(1+$C$24)^(AZ$2-AW$2)</f>
        <v>-1.5165786058437497E-5</v>
      </c>
    </row>
    <row r="180" spans="2:52" x14ac:dyDescent="0.3">
      <c r="B180">
        <f t="shared" si="3737"/>
        <v>2015</v>
      </c>
      <c r="C180" t="str">
        <f t="shared" si="4600"/>
        <v>GR</v>
      </c>
      <c r="D180" s="3"/>
      <c r="E180" s="3"/>
      <c r="F180" s="3"/>
      <c r="G180" s="3"/>
      <c r="H180" s="3">
        <f>D176*(1+$C$24)^(H$2-D$2)</f>
        <v>103.40743233391794</v>
      </c>
      <c r="I180" s="3">
        <f t="shared" ref="I180" si="4692">E176*(1+$C$24)^(I$2-E$2)</f>
        <v>147.65020673898434</v>
      </c>
      <c r="J180" s="3">
        <f t="shared" ref="J180" si="4693">F176*(1+$C$24)^(J$2-F$2)</f>
        <v>139.64932938257809</v>
      </c>
      <c r="K180" s="3">
        <f t="shared" ref="K180" si="4694">G176*(1+$C$24)^(K$2-G$2)</f>
        <v>132.39496068410153</v>
      </c>
      <c r="L180" s="3">
        <f t="shared" ref="L180" si="4695">H176*(1+$C$24)^(L$2-H$2)</f>
        <v>125.78532909503903</v>
      </c>
      <c r="M180" s="3">
        <f t="shared" ref="M180" si="4696">I176*(1+$C$24)^(M$2-I$2)</f>
        <v>119.73246072800778</v>
      </c>
      <c r="N180" s="3">
        <f t="shared" ref="N180" si="4697">J176*(1+$C$24)^(N$2-J$2)</f>
        <v>113.77010501800778</v>
      </c>
      <c r="O180" s="3">
        <f t="shared" ref="O180" si="4698">K176*(1+$C$24)^(O$2-K$2)</f>
        <v>107.80761685046092</v>
      </c>
      <c r="P180" s="3">
        <f t="shared" ref="P180" si="4699">L176*(1+$C$24)^(P$2-L$2)</f>
        <v>101.84518387355858</v>
      </c>
      <c r="Q180" s="3">
        <f t="shared" ref="Q180" si="4700">M176*(1+$C$24)^(Q$2-M$2)</f>
        <v>95.882750896656219</v>
      </c>
      <c r="R180" s="3">
        <f t="shared" ref="R180" si="4701">N176*(1+$C$24)^(R$2-N$2)</f>
        <v>89.920317919753884</v>
      </c>
      <c r="S180" s="3">
        <f t="shared" ref="S180" si="4702">O176*(1+$C$24)^(S$2-O$2)</f>
        <v>83.95788494285155</v>
      </c>
      <c r="T180" s="3">
        <f t="shared" ref="T180" si="4703">P176*(1+$C$24)^(T$2-P$2)</f>
        <v>79.713437387046866</v>
      </c>
      <c r="U180" s="3">
        <f t="shared" ref="U180" si="4704">Q176*(1+$C$24)^(U$2-Q$2)</f>
        <v>77.18697525233982</v>
      </c>
      <c r="V180" s="3">
        <f t="shared" ref="V180" si="4705">R176*(1+$C$24)^(V$2-R$2)</f>
        <v>74.660491041374996</v>
      </c>
      <c r="W180" s="3">
        <f t="shared" ref="W180" si="4706">S176*(1+$C$24)^(W$2-S$2)</f>
        <v>72.13402890666795</v>
      </c>
      <c r="X180" s="3">
        <f t="shared" ref="X180" si="4707">T176*(1+$C$24)^(X$2-T$2)</f>
        <v>69.607555733832015</v>
      </c>
      <c r="Y180" s="3">
        <f t="shared" ref="Y180" si="4708">U176*(1+$C$24)^(Y$2-U$2)</f>
        <v>67.08108256099608</v>
      </c>
      <c r="Z180" s="3">
        <f t="shared" ref="Z180" si="4709">V176*(1+$C$24)^(Z$2-V$2)</f>
        <v>64.554620426289048</v>
      </c>
      <c r="AA180" s="3">
        <f t="shared" ref="AA180" si="4710">W176*(1+$C$24)^(AA$2-W$2)</f>
        <v>62.028147253453113</v>
      </c>
      <c r="AB180" s="3">
        <f t="shared" ref="AB180" si="4711">X176*(1+$C$24)^(AB$2-X$2)</f>
        <v>59.501685118746074</v>
      </c>
      <c r="AC180" s="3">
        <f t="shared" ref="AC180" si="4712">Y176*(1+$C$24)^(AC$2-Y$2)</f>
        <v>56.975211945910139</v>
      </c>
      <c r="AD180" s="3">
        <f t="shared" ref="AD180" si="4713">Z176*(1+$C$24)^(AD$2-Z$2)</f>
        <v>54.448749811203115</v>
      </c>
      <c r="AE180" s="3">
        <f t="shared" ref="AE180" si="4714">AA176*(1+$C$24)^(AE$2-AA$2)</f>
        <v>51.92227663836718</v>
      </c>
      <c r="AF180" s="3">
        <f t="shared" ref="AF180" si="4715">AB176*(1+$C$24)^(AF$2-AB$2)</f>
        <v>49.395803465531237</v>
      </c>
      <c r="AG180" s="3">
        <f t="shared" ref="AG180" si="4716">AC176*(1+$C$24)^(AG$2-AC$2)</f>
        <v>46.869341330824206</v>
      </c>
      <c r="AH180" s="3">
        <f t="shared" ref="AH180" si="4717">AD176*(1+$C$24)^(AH$2-AD$2)</f>
        <v>44.342868157988271</v>
      </c>
      <c r="AI180" s="3">
        <f t="shared" ref="AI180" si="4718">AE176*(1+$C$24)^(AI$2-AE$2)</f>
        <v>41.816406023281246</v>
      </c>
      <c r="AJ180" s="3">
        <f t="shared" ref="AJ180" si="4719">AF176*(1+$C$24)^(AJ$2-AF$2)</f>
        <v>-1.5544930709898435E-5</v>
      </c>
      <c r="AK180" s="3">
        <f t="shared" ref="AK180" si="4720">AG176*(1+$C$24)^(AK$2-AG$2)</f>
        <v>-1.5544930709898435E-5</v>
      </c>
      <c r="AL180" s="3">
        <f t="shared" ref="AL180" si="4721">AH176*(1+$C$24)^(AL$2-AH$2)</f>
        <v>-1.5544930709898435E-5</v>
      </c>
      <c r="AM180" s="3">
        <f t="shared" ref="AM180" si="4722">AI176*(1+$C$24)^(AM$2-AI$2)</f>
        <v>-1.5544930709898435E-5</v>
      </c>
      <c r="AN180" s="3">
        <f t="shared" ref="AN180" si="4723">AJ176*(1+$C$24)^(AN$2-AJ$2)</f>
        <v>-1.5544930709898435E-5</v>
      </c>
      <c r="AO180" s="3">
        <f t="shared" ref="AO180" si="4724">AK176*(1+$C$24)^(AO$2-AK$2)</f>
        <v>-1.5544930709898435E-5</v>
      </c>
      <c r="AP180" s="3">
        <f t="shared" ref="AP180" si="4725">AL176*(1+$C$24)^(AP$2-AL$2)</f>
        <v>-1.5544930709898435E-5</v>
      </c>
      <c r="AQ180" s="3">
        <f t="shared" ref="AQ180" si="4726">AM176*(1+$C$24)^(AQ$2-AM$2)</f>
        <v>-1.5544930709898435E-5</v>
      </c>
      <c r="AR180" s="3">
        <f t="shared" ref="AR180" si="4727">AN176*(1+$C$24)^(AR$2-AN$2)</f>
        <v>-1.5544930709898435E-5</v>
      </c>
      <c r="AS180" s="3">
        <f t="shared" ref="AS180" si="4728">AO176*(1+$C$24)^(AS$2-AO$2)</f>
        <v>-1.5544930709898435E-5</v>
      </c>
      <c r="AT180" s="3">
        <f t="shared" ref="AT180" si="4729">AP176*(1+$C$24)^(AT$2-AP$2)</f>
        <v>-1.5544930709898435E-5</v>
      </c>
      <c r="AU180" s="3">
        <f t="shared" ref="AU180" si="4730">AQ176*(1+$C$24)^(AU$2-AQ$2)</f>
        <v>-1.5544930709898435E-5</v>
      </c>
      <c r="AV180" s="3">
        <f t="shared" ref="AV180" si="4731">AR176*(1+$C$24)^(AV$2-AR$2)</f>
        <v>-1.5544930709898435E-5</v>
      </c>
      <c r="AW180" s="3">
        <f t="shared" ref="AW180" si="4732">AS176*(1+$C$24)^(AW$2-AS$2)</f>
        <v>-1.5544930709898435E-5</v>
      </c>
      <c r="AX180" s="3">
        <f t="shared" ref="AX180" si="4733">AT176*(1+$C$24)^(AX$2-AT$2)</f>
        <v>-1.5544930709898435E-5</v>
      </c>
      <c r="AY180" s="3">
        <f t="shared" ref="AY180" si="4734">AU176*(1+$C$24)^(AY$2-AU$2)</f>
        <v>-1.5544930709898435E-5</v>
      </c>
      <c r="AZ180" s="3">
        <f t="shared" ref="AZ180" si="4735">AV176*(1+$C$24)^(AZ$2-AV$2)</f>
        <v>-1.5544930709898435E-5</v>
      </c>
    </row>
    <row r="181" spans="2:52" x14ac:dyDescent="0.3">
      <c r="B181">
        <f t="shared" si="3737"/>
        <v>2016</v>
      </c>
      <c r="C181" t="str">
        <f t="shared" si="4600"/>
        <v>GR</v>
      </c>
      <c r="I181" s="3">
        <f>D176*(1+$C$24)^(I$2-D$2)</f>
        <v>105.99261814226588</v>
      </c>
      <c r="J181" s="3">
        <f t="shared" ref="J181" si="4736">E176*(1+$C$24)^(J$2-E$2)</f>
        <v>151.34146190745895</v>
      </c>
      <c r="K181" s="3">
        <f t="shared" ref="K181" si="4737">F176*(1+$C$24)^(K$2-F$2)</f>
        <v>143.14056261714254</v>
      </c>
      <c r="L181" s="3">
        <f t="shared" ref="L181" si="4738">G176*(1+$C$24)^(L$2-G$2)</f>
        <v>135.70483470120405</v>
      </c>
      <c r="M181" s="3">
        <f t="shared" ref="M181" si="4739">H176*(1+$C$24)^(M$2-H$2)</f>
        <v>128.92996232241498</v>
      </c>
      <c r="N181" s="3">
        <f t="shared" ref="N181" si="4740">I176*(1+$C$24)^(N$2-I$2)</f>
        <v>122.72577224620797</v>
      </c>
      <c r="O181" s="3">
        <f t="shared" ref="O181" si="4741">J176*(1+$C$24)^(O$2-J$2)</f>
        <v>116.61435764345796</v>
      </c>
      <c r="P181" s="3">
        <f t="shared" ref="P181" si="4742">K176*(1+$C$24)^(P$2-K$2)</f>
        <v>110.50280727172243</v>
      </c>
      <c r="Q181" s="3">
        <f t="shared" ref="Q181" si="4743">L176*(1+$C$24)^(Q$2-L$2)</f>
        <v>104.39131347039753</v>
      </c>
      <c r="R181" s="3">
        <f t="shared" ref="R181" si="4744">M176*(1+$C$24)^(R$2-M$2)</f>
        <v>98.279819669072623</v>
      </c>
      <c r="S181" s="3">
        <f t="shared" ref="S181" si="4745">N176*(1+$C$24)^(S$2-N$2)</f>
        <v>92.168325867747726</v>
      </c>
      <c r="T181" s="3">
        <f t="shared" ref="T181" si="4746">O176*(1+$C$24)^(T$2-O$2)</f>
        <v>86.056832066422828</v>
      </c>
      <c r="U181" s="3">
        <f t="shared" ref="U181" si="4747">P176*(1+$C$24)^(U$2-P$2)</f>
        <v>81.706273321723032</v>
      </c>
      <c r="V181" s="3">
        <f t="shared" ref="V181" si="4748">Q176*(1+$C$24)^(V$2-Q$2)</f>
        <v>79.116649633648308</v>
      </c>
      <c r="W181" s="3">
        <f t="shared" ref="W181" si="4749">R176*(1+$C$24)^(W$2-R$2)</f>
        <v>76.527003317409353</v>
      </c>
      <c r="X181" s="3">
        <f t="shared" ref="X181" si="4750">S176*(1+$C$24)^(X$2-S$2)</f>
        <v>73.937379629334643</v>
      </c>
      <c r="Y181" s="3">
        <f t="shared" ref="Y181" si="4751">T176*(1+$C$24)^(Y$2-T$2)</f>
        <v>71.347744627177818</v>
      </c>
      <c r="Z181" s="3">
        <f t="shared" ref="Z181" si="4752">U176*(1+$C$24)^(Z$2-U$2)</f>
        <v>68.758109625020978</v>
      </c>
      <c r="AA181" s="3">
        <f t="shared" ref="AA181" si="4753">V176*(1+$C$24)^(AA$2-V$2)</f>
        <v>66.168485936946269</v>
      </c>
      <c r="AB181" s="3">
        <f t="shared" ref="AB181" si="4754">W176*(1+$C$24)^(AB$2-W$2)</f>
        <v>63.578850934789436</v>
      </c>
      <c r="AC181" s="3">
        <f t="shared" ref="AC181" si="4755">X176*(1+$C$24)^(AC$2-X$2)</f>
        <v>60.989227246714727</v>
      </c>
      <c r="AD181" s="3">
        <f t="shared" ref="AD181" si="4756">Y176*(1+$C$24)^(AD$2-Y$2)</f>
        <v>58.399592244557887</v>
      </c>
      <c r="AE181" s="3">
        <f t="shared" ref="AE181" si="4757">Z176*(1+$C$24)^(AE$2-Z$2)</f>
        <v>55.809968556483184</v>
      </c>
      <c r="AF181" s="3">
        <f t="shared" ref="AF181" si="4758">AA176*(1+$C$24)^(AF$2-AA$2)</f>
        <v>53.220333554326352</v>
      </c>
      <c r="AG181" s="3">
        <f t="shared" ref="AG181" si="4759">AB176*(1+$C$24)^(AG$2-AB$2)</f>
        <v>50.63069855216952</v>
      </c>
      <c r="AH181" s="3">
        <f t="shared" ref="AH181" si="4760">AC176*(1+$C$24)^(AH$2-AC$2)</f>
        <v>48.04107486409481</v>
      </c>
      <c r="AI181" s="3">
        <f t="shared" ref="AI181" si="4761">AD176*(1+$C$24)^(AI$2-AD$2)</f>
        <v>45.45143986193797</v>
      </c>
      <c r="AJ181" s="3">
        <f t="shared" ref="AJ181" si="4762">AE176*(1+$C$24)^(AJ$2-AE$2)</f>
        <v>42.861816173863268</v>
      </c>
      <c r="AK181" s="3">
        <f t="shared" ref="AK181" si="4763">AF176*(1+$C$24)^(AK$2-AF$2)</f>
        <v>-1.5933553977645893E-5</v>
      </c>
      <c r="AL181" s="3">
        <f t="shared" ref="AL181" si="4764">AG176*(1+$C$24)^(AL$2-AG$2)</f>
        <v>-1.5933553977645893E-5</v>
      </c>
      <c r="AM181" s="3">
        <f t="shared" ref="AM181" si="4765">AH176*(1+$C$24)^(AM$2-AH$2)</f>
        <v>-1.5933553977645893E-5</v>
      </c>
      <c r="AN181" s="3">
        <f t="shared" ref="AN181" si="4766">AI176*(1+$C$24)^(AN$2-AI$2)</f>
        <v>-1.5933553977645893E-5</v>
      </c>
      <c r="AO181" s="3">
        <f t="shared" ref="AO181" si="4767">AJ176*(1+$C$24)^(AO$2-AJ$2)</f>
        <v>-1.5933553977645893E-5</v>
      </c>
      <c r="AP181" s="3">
        <f t="shared" ref="AP181" si="4768">AK176*(1+$C$24)^(AP$2-AK$2)</f>
        <v>-1.5933553977645893E-5</v>
      </c>
      <c r="AQ181" s="3">
        <f t="shared" ref="AQ181" si="4769">AL176*(1+$C$24)^(AQ$2-AL$2)</f>
        <v>-1.5933553977645893E-5</v>
      </c>
      <c r="AR181" s="3">
        <f t="shared" ref="AR181" si="4770">AM176*(1+$C$24)^(AR$2-AM$2)</f>
        <v>-1.5933553977645893E-5</v>
      </c>
      <c r="AS181" s="3">
        <f t="shared" ref="AS181" si="4771">AN176*(1+$C$24)^(AS$2-AN$2)</f>
        <v>-1.5933553977645893E-5</v>
      </c>
      <c r="AT181" s="3">
        <f t="shared" ref="AT181" si="4772">AO176*(1+$C$24)^(AT$2-AO$2)</f>
        <v>-1.5933553977645893E-5</v>
      </c>
      <c r="AU181" s="3">
        <f t="shared" ref="AU181" si="4773">AP176*(1+$C$24)^(AU$2-AP$2)</f>
        <v>-1.5933553977645893E-5</v>
      </c>
      <c r="AV181" s="3">
        <f t="shared" ref="AV181" si="4774">AQ176*(1+$C$24)^(AV$2-AQ$2)</f>
        <v>-1.5933553977645893E-5</v>
      </c>
      <c r="AW181" s="3">
        <f t="shared" ref="AW181" si="4775">AR176*(1+$C$24)^(AW$2-AR$2)</f>
        <v>-1.5933553977645893E-5</v>
      </c>
      <c r="AX181" s="3">
        <f t="shared" ref="AX181" si="4776">AS176*(1+$C$24)^(AX$2-AS$2)</f>
        <v>-1.5933553977645893E-5</v>
      </c>
      <c r="AY181" s="3">
        <f t="shared" ref="AY181" si="4777">AT176*(1+$C$24)^(AY$2-AT$2)</f>
        <v>-1.5933553977645893E-5</v>
      </c>
      <c r="AZ181" s="3">
        <f t="shared" ref="AZ181" si="4778">AU176*(1+$C$24)^(AZ$2-AU$2)</f>
        <v>-1.5933553977645893E-5</v>
      </c>
    </row>
    <row r="182" spans="2:52" x14ac:dyDescent="0.3">
      <c r="B182">
        <f t="shared" si="3737"/>
        <v>2017</v>
      </c>
      <c r="C182" t="str">
        <f t="shared" si="4600"/>
        <v>GR</v>
      </c>
      <c r="J182" s="3">
        <f>D176*(1+$C$24)^(J$2-D$2)</f>
        <v>108.64243359582252</v>
      </c>
      <c r="K182" s="3">
        <f t="shared" ref="K182" si="4779">E176*(1+$C$24)^(K$2-E$2)</f>
        <v>155.1249984551454</v>
      </c>
      <c r="L182" s="3">
        <f t="shared" ref="L182" si="4780">F176*(1+$C$24)^(L$2-F$2)</f>
        <v>146.71907668257109</v>
      </c>
      <c r="M182" s="3">
        <f t="shared" ref="M182" si="4781">G176*(1+$C$24)^(M$2-G$2)</f>
        <v>139.09745556873415</v>
      </c>
      <c r="N182" s="3">
        <f t="shared" ref="N182" si="4782">H176*(1+$C$24)^(N$2-H$2)</f>
        <v>132.15321138047537</v>
      </c>
      <c r="O182" s="3">
        <f t="shared" ref="O182" si="4783">I176*(1+$C$24)^(O$2-I$2)</f>
        <v>125.79391655236316</v>
      </c>
      <c r="P182" s="3">
        <f t="shared" ref="P182" si="4784">J176*(1+$C$24)^(P$2-J$2)</f>
        <v>119.5297165845444</v>
      </c>
      <c r="Q182" s="3">
        <f t="shared" ref="Q182" si="4785">K176*(1+$C$24)^(Q$2-K$2)</f>
        <v>113.26537745351548</v>
      </c>
      <c r="R182" s="3">
        <f t="shared" ref="R182" si="4786">L176*(1+$C$24)^(R$2-L$2)</f>
        <v>107.00109630715745</v>
      </c>
      <c r="S182" s="3">
        <f t="shared" ref="S182" si="4787">M176*(1+$C$24)^(S$2-M$2)</f>
        <v>100.73681516079942</v>
      </c>
      <c r="T182" s="3">
        <f t="shared" ref="T182" si="4788">N176*(1+$C$24)^(T$2-N$2)</f>
        <v>94.472534014441408</v>
      </c>
      <c r="U182" s="3">
        <f t="shared" ref="U182" si="4789">O176*(1+$C$24)^(U$2-O$2)</f>
        <v>88.208252868083392</v>
      </c>
      <c r="V182" s="3">
        <f t="shared" ref="V182" si="4790">P176*(1+$C$24)^(V$2-P$2)</f>
        <v>83.7489301547661</v>
      </c>
      <c r="W182" s="3">
        <f t="shared" ref="W182" si="4791">Q176*(1+$C$24)^(W$2-Q$2)</f>
        <v>81.094565874489518</v>
      </c>
      <c r="X182" s="3">
        <f t="shared" ref="X182" si="4792">R176*(1+$C$24)^(X$2-R$2)</f>
        <v>78.440178400344593</v>
      </c>
      <c r="Y182" s="3">
        <f t="shared" ref="Y182" si="4793">S176*(1+$C$24)^(Y$2-S$2)</f>
        <v>75.785814120067997</v>
      </c>
      <c r="Z182" s="3">
        <f t="shared" ref="Z182" si="4794">T176*(1+$C$24)^(Z$2-T$2)</f>
        <v>73.131438242857257</v>
      </c>
      <c r="AA182" s="3">
        <f t="shared" ref="AA182" si="4795">U176*(1+$C$24)^(AA$2-U$2)</f>
        <v>70.477062365646503</v>
      </c>
      <c r="AB182" s="3">
        <f t="shared" ref="AB182" si="4796">V176*(1+$C$24)^(AB$2-V$2)</f>
        <v>67.822698085369922</v>
      </c>
      <c r="AC182" s="3">
        <f t="shared" ref="AC182" si="4797">W176*(1+$C$24)^(AC$2-W$2)</f>
        <v>65.168322208159168</v>
      </c>
      <c r="AD182" s="3">
        <f t="shared" ref="AD182" si="4798">X176*(1+$C$24)^(AD$2-X$2)</f>
        <v>62.513957927882586</v>
      </c>
      <c r="AE182" s="3">
        <f t="shared" ref="AE182" si="4799">Y176*(1+$C$24)^(AE$2-Y$2)</f>
        <v>59.859582050671833</v>
      </c>
      <c r="AF182" s="3">
        <f t="shared" ref="AF182" si="4800">Z176*(1+$C$24)^(AF$2-Z$2)</f>
        <v>57.205217770395265</v>
      </c>
      <c r="AG182" s="3">
        <f t="shared" ref="AG182" si="4801">AA176*(1+$C$24)^(AG$2-AA$2)</f>
        <v>54.550841893184504</v>
      </c>
      <c r="AH182" s="3">
        <f t="shared" ref="AH182" si="4802">AB176*(1+$C$24)^(AH$2-AB$2)</f>
        <v>51.896466015973751</v>
      </c>
      <c r="AI182" s="3">
        <f t="shared" ref="AI182" si="4803">AC176*(1+$C$24)^(AI$2-AC$2)</f>
        <v>49.242101735697176</v>
      </c>
      <c r="AJ182" s="3">
        <f t="shared" ref="AJ182" si="4804">AD176*(1+$C$24)^(AJ$2-AD$2)</f>
        <v>46.587725858486415</v>
      </c>
      <c r="AK182" s="3">
        <f t="shared" ref="AK182" si="4805">AE176*(1+$C$24)^(AK$2-AE$2)</f>
        <v>43.933361578209848</v>
      </c>
      <c r="AL182" s="3">
        <f t="shared" ref="AL182" si="4806">AF176*(1+$C$24)^(AL$2-AF$2)</f>
        <v>-1.6331892827087039E-5</v>
      </c>
      <c r="AM182" s="3">
        <f t="shared" ref="AM182" si="4807">AG176*(1+$C$24)^(AM$2-AG$2)</f>
        <v>-1.6331892827087039E-5</v>
      </c>
      <c r="AN182" s="3">
        <f t="shared" ref="AN182" si="4808">AH176*(1+$C$24)^(AN$2-AH$2)</f>
        <v>-1.6331892827087039E-5</v>
      </c>
      <c r="AO182" s="3">
        <f t="shared" ref="AO182" si="4809">AI176*(1+$C$24)^(AO$2-AI$2)</f>
        <v>-1.6331892827087039E-5</v>
      </c>
      <c r="AP182" s="3">
        <f t="shared" ref="AP182" si="4810">AJ176*(1+$C$24)^(AP$2-AJ$2)</f>
        <v>-1.6331892827087039E-5</v>
      </c>
      <c r="AQ182" s="3">
        <f t="shared" ref="AQ182" si="4811">AK176*(1+$C$24)^(AQ$2-AK$2)</f>
        <v>-1.6331892827087039E-5</v>
      </c>
      <c r="AR182" s="3">
        <f t="shared" ref="AR182" si="4812">AL176*(1+$C$24)^(AR$2-AL$2)</f>
        <v>-1.6331892827087039E-5</v>
      </c>
      <c r="AS182" s="3">
        <f t="shared" ref="AS182" si="4813">AM176*(1+$C$24)^(AS$2-AM$2)</f>
        <v>-1.6331892827087039E-5</v>
      </c>
      <c r="AT182" s="3">
        <f t="shared" ref="AT182" si="4814">AN176*(1+$C$24)^(AT$2-AN$2)</f>
        <v>-1.6331892827087039E-5</v>
      </c>
      <c r="AU182" s="3">
        <f t="shared" ref="AU182" si="4815">AO176*(1+$C$24)^(AU$2-AO$2)</f>
        <v>-1.6331892827087039E-5</v>
      </c>
      <c r="AV182" s="3">
        <f t="shared" ref="AV182" si="4816">AP176*(1+$C$24)^(AV$2-AP$2)</f>
        <v>-1.6331892827087039E-5</v>
      </c>
      <c r="AW182" s="3">
        <f t="shared" ref="AW182" si="4817">AQ176*(1+$C$24)^(AW$2-AQ$2)</f>
        <v>-1.6331892827087039E-5</v>
      </c>
      <c r="AX182" s="3">
        <f t="shared" ref="AX182" si="4818">AR176*(1+$C$24)^(AX$2-AR$2)</f>
        <v>-1.6331892827087039E-5</v>
      </c>
      <c r="AY182" s="3">
        <f t="shared" ref="AY182" si="4819">AS176*(1+$C$24)^(AY$2-AS$2)</f>
        <v>-1.6331892827087039E-5</v>
      </c>
      <c r="AZ182" s="3">
        <f t="shared" ref="AZ182" si="4820">AT176*(1+$C$24)^(AZ$2-AT$2)</f>
        <v>-1.6331892827087039E-5</v>
      </c>
    </row>
    <row r="183" spans="2:52" x14ac:dyDescent="0.3">
      <c r="B183">
        <f t="shared" si="3737"/>
        <v>2018</v>
      </c>
      <c r="C183" t="str">
        <f t="shared" si="4600"/>
        <v>GR</v>
      </c>
      <c r="K183" s="3">
        <f>D176*(1+$C$24)^(K$2-D$2)</f>
        <v>111.35849443571809</v>
      </c>
      <c r="L183" s="3">
        <f t="shared" ref="L183" si="4821">E176*(1+$C$24)^(L$2-E$2)</f>
        <v>159.00312341652403</v>
      </c>
      <c r="M183" s="3">
        <f t="shared" ref="M183" si="4822">F176*(1+$C$24)^(M$2-F$2)</f>
        <v>150.38705359963538</v>
      </c>
      <c r="N183" s="3">
        <f t="shared" ref="N183" si="4823">G176*(1+$C$24)^(N$2-G$2)</f>
        <v>142.5748919579525</v>
      </c>
      <c r="O183" s="3">
        <f t="shared" ref="O183" si="4824">H176*(1+$C$24)^(O$2-H$2)</f>
        <v>135.45704166498726</v>
      </c>
      <c r="P183" s="3">
        <f t="shared" ref="P183" si="4825">I176*(1+$C$24)^(P$2-I$2)</f>
        <v>128.93876446617224</v>
      </c>
      <c r="Q183" s="3">
        <f t="shared" ref="Q183" si="4826">J176*(1+$C$24)^(Q$2-J$2)</f>
        <v>122.51795949915802</v>
      </c>
      <c r="R183" s="3">
        <f t="shared" ref="R183" si="4827">K176*(1+$C$24)^(R$2-K$2)</f>
        <v>116.09701188985338</v>
      </c>
      <c r="S183" s="3">
        <f t="shared" ref="S183" si="4828">L176*(1+$C$24)^(S$2-L$2)</f>
        <v>109.67612371483641</v>
      </c>
      <c r="T183" s="3">
        <f t="shared" ref="T183" si="4829">M176*(1+$C$24)^(T$2-M$2)</f>
        <v>103.25523553981942</v>
      </c>
      <c r="U183" s="3">
        <f t="shared" ref="U183" si="4830">N176*(1+$C$24)^(U$2-N$2)</f>
        <v>96.834347364802454</v>
      </c>
      <c r="V183" s="3">
        <f t="shared" ref="V183" si="4831">O176*(1+$C$24)^(V$2-O$2)</f>
        <v>90.413459189785485</v>
      </c>
      <c r="W183" s="3">
        <f t="shared" ref="W183" si="4832">P176*(1+$C$24)^(W$2-P$2)</f>
        <v>85.842653408635258</v>
      </c>
      <c r="X183" s="3">
        <f t="shared" ref="X183" si="4833">Q176*(1+$C$24)^(X$2-Q$2)</f>
        <v>83.121930021351758</v>
      </c>
      <c r="Y183" s="3">
        <f t="shared" ref="Y183" si="4834">R176*(1+$C$24)^(Y$2-R$2)</f>
        <v>80.401182860353202</v>
      </c>
      <c r="Z183" s="3">
        <f t="shared" ref="Z183" si="4835">S176*(1+$C$24)^(Z$2-S$2)</f>
        <v>77.680459473069703</v>
      </c>
      <c r="AA183" s="3">
        <f t="shared" ref="AA183" si="4836">T176*(1+$C$24)^(AA$2-T$2)</f>
        <v>74.959724198928683</v>
      </c>
      <c r="AB183" s="3">
        <f t="shared" ref="AB183" si="4837">U176*(1+$C$24)^(AB$2-U$2)</f>
        <v>72.238988924787662</v>
      </c>
      <c r="AC183" s="3">
        <f t="shared" ref="AC183" si="4838">V176*(1+$C$24)^(AC$2-V$2)</f>
        <v>69.518265537504178</v>
      </c>
      <c r="AD183" s="3">
        <f t="shared" ref="AD183" si="4839">W176*(1+$C$24)^(AD$2-W$2)</f>
        <v>66.797530263363143</v>
      </c>
      <c r="AE183" s="3">
        <f t="shared" ref="AE183" si="4840">X176*(1+$C$24)^(AE$2-X$2)</f>
        <v>64.076806876079658</v>
      </c>
      <c r="AF183" s="3">
        <f t="shared" ref="AF183" si="4841">Y176*(1+$C$24)^(AF$2-Y$2)</f>
        <v>61.356071601938631</v>
      </c>
      <c r="AG183" s="3">
        <f t="shared" ref="AG183" si="4842">Z176*(1+$C$24)^(AG$2-Z$2)</f>
        <v>58.635348214655146</v>
      </c>
      <c r="AH183" s="3">
        <f t="shared" ref="AH183" si="4843">AA176*(1+$C$24)^(AH$2-AA$2)</f>
        <v>55.914612940514125</v>
      </c>
      <c r="AI183" s="3">
        <f t="shared" ref="AI183" si="4844">AB176*(1+$C$24)^(AI$2-AB$2)</f>
        <v>53.193877666373098</v>
      </c>
      <c r="AJ183" s="3">
        <f t="shared" ref="AJ183" si="4845">AC176*(1+$C$24)^(AJ$2-AC$2)</f>
        <v>50.473154279089606</v>
      </c>
      <c r="AK183" s="3">
        <f t="shared" ref="AK183" si="4846">AD176*(1+$C$24)^(AK$2-AD$2)</f>
        <v>47.752419004948578</v>
      </c>
      <c r="AL183" s="3">
        <f t="shared" ref="AL183" si="4847">AE176*(1+$C$24)^(AL$2-AE$2)</f>
        <v>45.031695617665093</v>
      </c>
      <c r="AM183" s="3">
        <f t="shared" ref="AM183" si="4848">AF176*(1+$C$24)^(AM$2-AF$2)</f>
        <v>-1.6740190147764215E-5</v>
      </c>
      <c r="AN183" s="3">
        <f t="shared" ref="AN183" si="4849">AG176*(1+$C$24)^(AN$2-AG$2)</f>
        <v>-1.6740190147764215E-5</v>
      </c>
      <c r="AO183" s="3">
        <f t="shared" ref="AO183" si="4850">AH176*(1+$C$24)^(AO$2-AH$2)</f>
        <v>-1.6740190147764215E-5</v>
      </c>
      <c r="AP183" s="3">
        <f t="shared" ref="AP183" si="4851">AI176*(1+$C$24)^(AP$2-AI$2)</f>
        <v>-1.6740190147764215E-5</v>
      </c>
      <c r="AQ183" s="3">
        <f t="shared" ref="AQ183" si="4852">AJ176*(1+$C$24)^(AQ$2-AJ$2)</f>
        <v>-1.6740190147764215E-5</v>
      </c>
      <c r="AR183" s="3">
        <f t="shared" ref="AR183" si="4853">AK176*(1+$C$24)^(AR$2-AK$2)</f>
        <v>-1.6740190147764215E-5</v>
      </c>
      <c r="AS183" s="3">
        <f t="shared" ref="AS183" si="4854">AL176*(1+$C$24)^(AS$2-AL$2)</f>
        <v>-1.6740190147764215E-5</v>
      </c>
      <c r="AT183" s="3">
        <f t="shared" ref="AT183" si="4855">AM176*(1+$C$24)^(AT$2-AM$2)</f>
        <v>-1.6740190147764215E-5</v>
      </c>
      <c r="AU183" s="3">
        <f t="shared" ref="AU183" si="4856">AN176*(1+$C$24)^(AU$2-AN$2)</f>
        <v>-1.6740190147764215E-5</v>
      </c>
      <c r="AV183" s="3">
        <f t="shared" ref="AV183" si="4857">AO176*(1+$C$24)^(AV$2-AO$2)</f>
        <v>-1.6740190147764215E-5</v>
      </c>
      <c r="AW183" s="3">
        <f t="shared" ref="AW183" si="4858">AP176*(1+$C$24)^(AW$2-AP$2)</f>
        <v>-1.6740190147764215E-5</v>
      </c>
      <c r="AX183" s="3">
        <f t="shared" ref="AX183" si="4859">AQ176*(1+$C$24)^(AX$2-AQ$2)</f>
        <v>-1.6740190147764215E-5</v>
      </c>
      <c r="AY183" s="3">
        <f t="shared" ref="AY183" si="4860">AR176*(1+$C$24)^(AY$2-AR$2)</f>
        <v>-1.6740190147764215E-5</v>
      </c>
      <c r="AZ183" s="3">
        <f t="shared" ref="AZ183" si="4861">AS176*(1+$C$24)^(AZ$2-AS$2)</f>
        <v>-1.6740190147764215E-5</v>
      </c>
    </row>
    <row r="184" spans="2:52" x14ac:dyDescent="0.3">
      <c r="B184">
        <f t="shared" si="3737"/>
        <v>2019</v>
      </c>
      <c r="C184" t="str">
        <f t="shared" si="4600"/>
        <v>GR</v>
      </c>
      <c r="L184" s="3">
        <f>D176*(1+$C$24)^(L$2-D$2)</f>
        <v>114.14245679661103</v>
      </c>
      <c r="M184" s="3">
        <f>E176*(1+$C$24)^(M$2-E$2)</f>
        <v>162.97820150193712</v>
      </c>
      <c r="N184" s="3">
        <f t="shared" ref="N184" si="4862">F176*(1+$C$24)^(N$2-F$2)</f>
        <v>154.14672993962625</v>
      </c>
      <c r="O184" s="3">
        <f t="shared" ref="O184" si="4863">G176*(1+$C$24)^(O$2-G$2)</f>
        <v>146.1392642569013</v>
      </c>
      <c r="P184" s="3">
        <f t="shared" ref="P184" si="4864">H176*(1+$C$24)^(P$2-H$2)</f>
        <v>138.8434677066119</v>
      </c>
      <c r="Q184" s="3">
        <f t="shared" ref="Q184" si="4865">I176*(1+$C$24)^(Q$2-I$2)</f>
        <v>132.16223357782653</v>
      </c>
      <c r="R184" s="3">
        <f t="shared" ref="R184" si="4866">J176*(1+$C$24)^(R$2-J$2)</f>
        <v>125.58090848663696</v>
      </c>
      <c r="S184" s="3">
        <f t="shared" ref="S184" si="4867">K176*(1+$C$24)^(S$2-K$2)</f>
        <v>118.9994371870997</v>
      </c>
      <c r="T184" s="3">
        <f t="shared" ref="T184" si="4868">L176*(1+$C$24)^(T$2-L$2)</f>
        <v>112.41802680770731</v>
      </c>
      <c r="U184" s="3">
        <f t="shared" ref="U184" si="4869">M176*(1+$C$24)^(U$2-M$2)</f>
        <v>105.8366164283149</v>
      </c>
      <c r="V184" s="3">
        <f t="shared" ref="V184" si="4870">N176*(1+$C$24)^(V$2-N$2)</f>
        <v>99.255206048922503</v>
      </c>
      <c r="W184" s="3">
        <f t="shared" ref="W184" si="4871">O176*(1+$C$24)^(W$2-O$2)</f>
        <v>92.673795669530108</v>
      </c>
      <c r="X184" s="3">
        <f t="shared" ref="X184" si="4872">P176*(1+$C$24)^(X$2-P$2)</f>
        <v>87.988719743851135</v>
      </c>
      <c r="Y184" s="3">
        <f t="shared" ref="Y184" si="4873">Q176*(1+$C$24)^(Y$2-Q$2)</f>
        <v>85.199978271885541</v>
      </c>
      <c r="Z184" s="3">
        <f t="shared" ref="Z184" si="4874">R176*(1+$C$24)^(Z$2-R$2)</f>
        <v>82.411212431862026</v>
      </c>
      <c r="AA184" s="3">
        <f t="shared" ref="AA184" si="4875">S176*(1+$C$24)^(AA$2-S$2)</f>
        <v>79.622470959896447</v>
      </c>
      <c r="AB184" s="3">
        <f t="shared" ref="AB184" si="4876">T176*(1+$C$24)^(AB$2-T$2)</f>
        <v>76.833717303901892</v>
      </c>
      <c r="AC184" s="3">
        <f t="shared" ref="AC184" si="4877">U176*(1+$C$24)^(AC$2-U$2)</f>
        <v>74.044963647907352</v>
      </c>
      <c r="AD184" s="3">
        <f t="shared" ref="AD184" si="4878">V176*(1+$C$24)^(AD$2-V$2)</f>
        <v>71.256222175941772</v>
      </c>
      <c r="AE184" s="3">
        <f t="shared" ref="AE184" si="4879">W176*(1+$C$24)^(AE$2-W$2)</f>
        <v>68.467468519947218</v>
      </c>
      <c r="AF184" s="3">
        <f t="shared" ref="AF184" si="4880">X176*(1+$C$24)^(AF$2-X$2)</f>
        <v>65.678727047981639</v>
      </c>
      <c r="AG184" s="3">
        <f t="shared" ref="AG184" si="4881">Y176*(1+$C$24)^(AG$2-Y$2)</f>
        <v>62.889973391987091</v>
      </c>
      <c r="AH184" s="3">
        <f t="shared" ref="AH184" si="4882">Z176*(1+$C$24)^(AH$2-Z$2)</f>
        <v>60.101231920021519</v>
      </c>
      <c r="AI184" s="3">
        <f t="shared" ref="AI184" si="4883">AA176*(1+$C$24)^(AI$2-AA$2)</f>
        <v>57.312478264026971</v>
      </c>
      <c r="AJ184" s="3">
        <f t="shared" ref="AJ184" si="4884">AB176*(1+$C$24)^(AJ$2-AB$2)</f>
        <v>54.523724608032417</v>
      </c>
      <c r="AK184" s="3">
        <f t="shared" ref="AK184" si="4885">AC176*(1+$C$24)^(AK$2-AC$2)</f>
        <v>51.734983136066838</v>
      </c>
      <c r="AL184" s="3">
        <f t="shared" ref="AL184" si="4886">AD176*(1+$C$24)^(AL$2-AD$2)</f>
        <v>48.94622948007229</v>
      </c>
      <c r="AM184" s="3">
        <f t="shared" ref="AM184" si="4887">AE176*(1+$C$24)^(AM$2-AE$2)</f>
        <v>46.157488008106718</v>
      </c>
      <c r="AN184" s="3">
        <f t="shared" ref="AN184" si="4888">AF176*(1+$C$24)^(AN$2-AF$2)</f>
        <v>-1.715869490145832E-5</v>
      </c>
      <c r="AO184" s="3">
        <f t="shared" ref="AO184" si="4889">AG176*(1+$C$24)^(AO$2-AG$2)</f>
        <v>-1.715869490145832E-5</v>
      </c>
      <c r="AP184" s="3">
        <f t="shared" ref="AP184" si="4890">AH176*(1+$C$24)^(AP$2-AH$2)</f>
        <v>-1.715869490145832E-5</v>
      </c>
      <c r="AQ184" s="3">
        <f t="shared" ref="AQ184" si="4891">AI176*(1+$C$24)^(AQ$2-AI$2)</f>
        <v>-1.715869490145832E-5</v>
      </c>
      <c r="AR184" s="3">
        <f t="shared" ref="AR184" si="4892">AJ176*(1+$C$24)^(AR$2-AJ$2)</f>
        <v>-1.715869490145832E-5</v>
      </c>
      <c r="AS184" s="3">
        <f t="shared" ref="AS184" si="4893">AK176*(1+$C$24)^(AS$2-AK$2)</f>
        <v>-1.715869490145832E-5</v>
      </c>
      <c r="AT184" s="3">
        <f t="shared" ref="AT184" si="4894">AL176*(1+$C$24)^(AT$2-AL$2)</f>
        <v>-1.715869490145832E-5</v>
      </c>
      <c r="AU184" s="3">
        <f t="shared" ref="AU184" si="4895">AM176*(1+$C$24)^(AU$2-AM$2)</f>
        <v>-1.715869490145832E-5</v>
      </c>
      <c r="AV184" s="3">
        <f t="shared" ref="AV184" si="4896">AN176*(1+$C$24)^(AV$2-AN$2)</f>
        <v>-1.715869490145832E-5</v>
      </c>
      <c r="AW184" s="3">
        <f t="shared" ref="AW184" si="4897">AO176*(1+$C$24)^(AW$2-AO$2)</f>
        <v>-1.715869490145832E-5</v>
      </c>
      <c r="AX184" s="3">
        <f t="shared" ref="AX184" si="4898">AP176*(1+$C$24)^(AX$2-AP$2)</f>
        <v>-1.715869490145832E-5</v>
      </c>
      <c r="AY184" s="3">
        <f t="shared" ref="AY184" si="4899">AQ176*(1+$C$24)^(AY$2-AQ$2)</f>
        <v>-1.715869490145832E-5</v>
      </c>
      <c r="AZ184" s="3">
        <f t="shared" ref="AZ184" si="4900">AR176*(1+$C$24)^(AZ$2-AR$2)</f>
        <v>-1.715869490145832E-5</v>
      </c>
    </row>
    <row r="185" spans="2:52" x14ac:dyDescent="0.3">
      <c r="B185">
        <f t="shared" si="3737"/>
        <v>2020</v>
      </c>
      <c r="C185" t="str">
        <f t="shared" si="4600"/>
        <v>GR</v>
      </c>
      <c r="M185" s="3">
        <f>D176*(1+$C$24)^(M$2-D$2)</f>
        <v>116.99601821652629</v>
      </c>
      <c r="N185" s="3">
        <f t="shared" ref="N185" si="4901">E176*(1+$C$24)^(N$2-E$2)</f>
        <v>167.05265653948553</v>
      </c>
      <c r="O185" s="3">
        <f t="shared" ref="O185" si="4902">F176*(1+$C$24)^(O$2-F$2)</f>
        <v>158.00039818811686</v>
      </c>
      <c r="P185" s="3">
        <f t="shared" ref="P185" si="4903">G176*(1+$C$24)^(P$2-G$2)</f>
        <v>149.7927458633238</v>
      </c>
      <c r="Q185" s="3">
        <f t="shared" ref="Q185" si="4904">H176*(1+$C$24)^(Q$2-H$2)</f>
        <v>142.3145543992772</v>
      </c>
      <c r="R185" s="3">
        <f t="shared" ref="R185" si="4905">I176*(1+$C$24)^(R$2-I$2)</f>
        <v>135.46628941727218</v>
      </c>
      <c r="S185" s="3">
        <f t="shared" ref="S185" si="4906">J176*(1+$C$24)^(S$2-J$2)</f>
        <v>128.72043119880286</v>
      </c>
      <c r="T185" s="3">
        <f t="shared" ref="T185" si="4907">K176*(1+$C$24)^(T$2-K$2)</f>
        <v>121.97442311677716</v>
      </c>
      <c r="U185" s="3">
        <f t="shared" ref="U185" si="4908">L176*(1+$C$24)^(U$2-L$2)</f>
        <v>115.22847747789997</v>
      </c>
      <c r="V185" s="3">
        <f t="shared" ref="V185" si="4909">M176*(1+$C$24)^(V$2-M$2)</f>
        <v>108.48253183902274</v>
      </c>
      <c r="W185" s="3">
        <f t="shared" ref="W185" si="4910">N176*(1+$C$24)^(W$2-N$2)</f>
        <v>101.73658620014555</v>
      </c>
      <c r="X185" s="3">
        <f t="shared" ref="X185" si="4911">O176*(1+$C$24)^(X$2-O$2)</f>
        <v>94.99064056126835</v>
      </c>
      <c r="Y185" s="3">
        <f t="shared" ref="Y185" si="4912">P176*(1+$C$24)^(Y$2-P$2)</f>
        <v>90.188437737447387</v>
      </c>
      <c r="Z185" s="3">
        <f t="shared" ref="Z185" si="4913">Q176*(1+$C$24)^(Z$2-Q$2)</f>
        <v>87.329977728682664</v>
      </c>
      <c r="AA185" s="3">
        <f t="shared" ref="AA185" si="4914">R176*(1+$C$24)^(AA$2-R$2)</f>
        <v>84.471492742658569</v>
      </c>
      <c r="AB185" s="3">
        <f t="shared" ref="AB185" si="4915">S176*(1+$C$24)^(AB$2-S$2)</f>
        <v>81.613032733893832</v>
      </c>
      <c r="AC185" s="3">
        <f t="shared" ref="AC185" si="4916">T176*(1+$C$24)^(AC$2-T$2)</f>
        <v>78.754560236499429</v>
      </c>
      <c r="AD185" s="3">
        <f t="shared" ref="AD185" si="4917">U176*(1+$C$24)^(AD$2-U$2)</f>
        <v>75.896087739105013</v>
      </c>
      <c r="AE185" s="3">
        <f t="shared" ref="AE185" si="4918">V176*(1+$C$24)^(AE$2-V$2)</f>
        <v>73.037627730340304</v>
      </c>
      <c r="AF185" s="3">
        <f t="shared" ref="AF185" si="4919">W176*(1+$C$24)^(AF$2-W$2)</f>
        <v>70.179155232945888</v>
      </c>
      <c r="AG185" s="3">
        <f t="shared" ref="AG185" si="4920">X176*(1+$C$24)^(AG$2-X$2)</f>
        <v>67.320695224181165</v>
      </c>
      <c r="AH185" s="3">
        <f t="shared" ref="AH185" si="4921">Y176*(1+$C$24)^(AH$2-Y$2)</f>
        <v>64.462222726786763</v>
      </c>
      <c r="AI185" s="3">
        <f t="shared" ref="AI185" si="4922">Z176*(1+$C$24)^(AI$2-Z$2)</f>
        <v>61.603762718022047</v>
      </c>
      <c r="AJ185" s="3">
        <f t="shared" ref="AJ185" si="4923">AA176*(1+$C$24)^(AJ$2-AA$2)</f>
        <v>58.745290220627638</v>
      </c>
      <c r="AK185" s="3">
        <f t="shared" ref="AK185" si="4924">AB176*(1+$C$24)^(AK$2-AB$2)</f>
        <v>55.886817723233221</v>
      </c>
      <c r="AL185" s="3">
        <f t="shared" ref="AL185" si="4925">AC176*(1+$C$24)^(AL$2-AC$2)</f>
        <v>53.028357714468505</v>
      </c>
      <c r="AM185" s="3">
        <f t="shared" ref="AM185" si="4926">AD176*(1+$C$24)^(AM$2-AD$2)</f>
        <v>50.169885217074089</v>
      </c>
      <c r="AN185" s="3">
        <f t="shared" ref="AN185" si="4927">AE176*(1+$C$24)^(AN$2-AE$2)</f>
        <v>47.31142520830938</v>
      </c>
      <c r="AO185" s="3">
        <f t="shared" ref="AO185" si="4928">AF176*(1+$C$24)^(AO$2-AF$2)</f>
        <v>-1.7587662273994776E-5</v>
      </c>
      <c r="AP185" s="3">
        <f t="shared" ref="AP185" si="4929">AG176*(1+$C$24)^(AP$2-AG$2)</f>
        <v>-1.7587662273994776E-5</v>
      </c>
      <c r="AQ185" s="3">
        <f t="shared" ref="AQ185" si="4930">AH176*(1+$C$24)^(AQ$2-AH$2)</f>
        <v>-1.7587662273994776E-5</v>
      </c>
      <c r="AR185" s="3">
        <f t="shared" ref="AR185" si="4931">AI176*(1+$C$24)^(AR$2-AI$2)</f>
        <v>-1.7587662273994776E-5</v>
      </c>
      <c r="AS185" s="3">
        <f t="shared" ref="AS185" si="4932">AJ176*(1+$C$24)^(AS$2-AJ$2)</f>
        <v>-1.7587662273994776E-5</v>
      </c>
      <c r="AT185" s="3">
        <f t="shared" ref="AT185" si="4933">AK176*(1+$C$24)^(AT$2-AK$2)</f>
        <v>-1.7587662273994776E-5</v>
      </c>
      <c r="AU185" s="3">
        <f t="shared" ref="AU185" si="4934">AL176*(1+$C$24)^(AU$2-AL$2)</f>
        <v>-1.7587662273994776E-5</v>
      </c>
      <c r="AV185" s="3">
        <f t="shared" ref="AV185" si="4935">AM176*(1+$C$24)^(AV$2-AM$2)</f>
        <v>-1.7587662273994776E-5</v>
      </c>
      <c r="AW185" s="3">
        <f t="shared" ref="AW185" si="4936">AN176*(1+$C$24)^(AW$2-AN$2)</f>
        <v>-1.7587662273994776E-5</v>
      </c>
      <c r="AX185" s="3">
        <f t="shared" ref="AX185" si="4937">AO176*(1+$C$24)^(AX$2-AO$2)</f>
        <v>-1.7587662273994776E-5</v>
      </c>
      <c r="AY185" s="3">
        <f t="shared" ref="AY185" si="4938">AP176*(1+$C$24)^(AY$2-AP$2)</f>
        <v>-1.7587662273994776E-5</v>
      </c>
      <c r="AZ185" s="3">
        <f t="shared" ref="AZ185" si="4939">AQ176*(1+$C$24)^(AZ$2-AQ$2)</f>
        <v>-1.7587662273994776E-5</v>
      </c>
    </row>
    <row r="186" spans="2:52" x14ac:dyDescent="0.3">
      <c r="B186">
        <f t="shared" si="3737"/>
        <v>2021</v>
      </c>
      <c r="C186" t="str">
        <f t="shared" si="4600"/>
        <v>GR</v>
      </c>
      <c r="N186" s="3">
        <f>D176*(1+$C$24)^(N$2-D$2)</f>
        <v>119.92091867193945</v>
      </c>
      <c r="O186" s="3">
        <f t="shared" ref="O186" si="4940">E176*(1+$C$24)^(O$2-E$2)</f>
        <v>171.22897295297267</v>
      </c>
      <c r="P186" s="3">
        <f t="shared" ref="P186" si="4941">F176*(1+$C$24)^(P$2-F$2)</f>
        <v>161.95040814281978</v>
      </c>
      <c r="Q186" s="3">
        <f t="shared" ref="Q186" si="4942">G176*(1+$C$24)^(Q$2-G$2)</f>
        <v>153.5375645099069</v>
      </c>
      <c r="R186" s="3">
        <f t="shared" ref="R186" si="4943">H176*(1+$C$24)^(R$2-H$2)</f>
        <v>145.87241825925912</v>
      </c>
      <c r="S186" s="3">
        <f t="shared" ref="S186" si="4944">I176*(1+$C$24)^(S$2-I$2)</f>
        <v>138.85294665270399</v>
      </c>
      <c r="T186" s="3">
        <f t="shared" ref="T186" si="4945">J176*(1+$C$24)^(T$2-J$2)</f>
        <v>131.93844197877294</v>
      </c>
      <c r="U186" s="3">
        <f t="shared" ref="U186" si="4946">K176*(1+$C$24)^(U$2-K$2)</f>
        <v>125.0237836946966</v>
      </c>
      <c r="V186" s="3">
        <f t="shared" ref="V186" si="4947">L176*(1+$C$24)^(V$2-L$2)</f>
        <v>118.10918941484746</v>
      </c>
      <c r="W186" s="3">
        <f t="shared" ref="W186" si="4948">M176*(1+$C$24)^(W$2-M$2)</f>
        <v>111.19459513499832</v>
      </c>
      <c r="X186" s="3">
        <f t="shared" ref="X186" si="4949">N176*(1+$C$24)^(X$2-N$2)</f>
        <v>104.28000085514918</v>
      </c>
      <c r="Y186" s="3">
        <f t="shared" ref="Y186" si="4950">O176*(1+$C$24)^(Y$2-O$2)</f>
        <v>97.365406575300057</v>
      </c>
      <c r="Z186" s="3">
        <f t="shared" ref="Z186" si="4951">P176*(1+$C$24)^(Z$2-P$2)</f>
        <v>92.443148680883581</v>
      </c>
      <c r="AA186" s="3">
        <f t="shared" ref="AA186" si="4952">Q176*(1+$C$24)^(AA$2-Q$2)</f>
        <v>89.513227171899729</v>
      </c>
      <c r="AB186" s="3">
        <f t="shared" ref="AB186" si="4953">R176*(1+$C$24)^(AB$2-R$2)</f>
        <v>86.583280061225025</v>
      </c>
      <c r="AC186" s="3">
        <f t="shared" ref="AC186" si="4954">S176*(1+$C$24)^(AC$2-S$2)</f>
        <v>83.653358552241187</v>
      </c>
      <c r="AD186" s="3">
        <f t="shared" ref="AD186" si="4955">T176*(1+$C$24)^(AD$2-T$2)</f>
        <v>80.723424242411923</v>
      </c>
      <c r="AE186" s="3">
        <f t="shared" ref="AE186" si="4956">U176*(1+$C$24)^(AE$2-U$2)</f>
        <v>77.793489932582645</v>
      </c>
      <c r="AF186" s="3">
        <f t="shared" ref="AF186" si="4957">V176*(1+$C$24)^(AF$2-V$2)</f>
        <v>74.863568423598807</v>
      </c>
      <c r="AG186" s="3">
        <f t="shared" ref="AG186" si="4958">W176*(1+$C$24)^(AG$2-W$2)</f>
        <v>71.933634113769543</v>
      </c>
      <c r="AH186" s="3">
        <f t="shared" ref="AH186" si="4959">X176*(1+$C$24)^(AH$2-X$2)</f>
        <v>69.003712604785704</v>
      </c>
      <c r="AI186" s="3">
        <f t="shared" ref="AI186" si="4960">Y176*(1+$C$24)^(AI$2-Y$2)</f>
        <v>66.073778294956426</v>
      </c>
      <c r="AJ186" s="3">
        <f t="shared" ref="AJ186" si="4961">Z176*(1+$C$24)^(AJ$2-Z$2)</f>
        <v>63.143856785972602</v>
      </c>
      <c r="AK186" s="3">
        <f t="shared" ref="AK186" si="4962">AA176*(1+$C$24)^(AK$2-AA$2)</f>
        <v>60.213922476143324</v>
      </c>
      <c r="AL186" s="3">
        <f t="shared" ref="AL186" si="4963">AB176*(1+$C$24)^(AL$2-AB$2)</f>
        <v>57.283988166314053</v>
      </c>
      <c r="AM186" s="3">
        <f t="shared" ref="AM186" si="4964">AC176*(1+$C$24)^(AM$2-AC$2)</f>
        <v>54.354066657330215</v>
      </c>
      <c r="AN186" s="3">
        <f t="shared" ref="AN186" si="4965">AD176*(1+$C$24)^(AN$2-AD$2)</f>
        <v>51.424132347500944</v>
      </c>
      <c r="AO186" s="3">
        <f t="shared" ref="AO186" si="4966">AE176*(1+$C$24)^(AO$2-AE$2)</f>
        <v>48.494210838517112</v>
      </c>
      <c r="AP186" s="3">
        <f t="shared" ref="AP186" si="4967">AF176*(1+$C$24)^(AP$2-AF$2)</f>
        <v>-1.8027353830844644E-5</v>
      </c>
      <c r="AQ186" s="3">
        <f t="shared" ref="AQ186" si="4968">AG176*(1+$C$24)^(AQ$2-AG$2)</f>
        <v>-1.8027353830844644E-5</v>
      </c>
      <c r="AR186" s="3">
        <f t="shared" ref="AR186" si="4969">AH176*(1+$C$24)^(AR$2-AH$2)</f>
        <v>-1.8027353830844644E-5</v>
      </c>
      <c r="AS186" s="3">
        <f t="shared" ref="AS186" si="4970">AI176*(1+$C$24)^(AS$2-AI$2)</f>
        <v>-1.8027353830844644E-5</v>
      </c>
      <c r="AT186" s="3">
        <f t="shared" ref="AT186" si="4971">AJ176*(1+$C$24)^(AT$2-AJ$2)</f>
        <v>-1.8027353830844644E-5</v>
      </c>
      <c r="AU186" s="3">
        <f t="shared" ref="AU186" si="4972">AK176*(1+$C$24)^(AU$2-AK$2)</f>
        <v>-1.8027353830844644E-5</v>
      </c>
      <c r="AV186" s="3">
        <f t="shared" ref="AV186" si="4973">AL176*(1+$C$24)^(AV$2-AL$2)</f>
        <v>-1.8027353830844644E-5</v>
      </c>
      <c r="AW186" s="3">
        <f t="shared" ref="AW186" si="4974">AM176*(1+$C$24)^(AW$2-AM$2)</f>
        <v>-1.8027353830844644E-5</v>
      </c>
      <c r="AX186" s="3">
        <f t="shared" ref="AX186" si="4975">AN176*(1+$C$24)^(AX$2-AN$2)</f>
        <v>-1.8027353830844644E-5</v>
      </c>
      <c r="AY186" s="3">
        <f t="shared" ref="AY186" si="4976">AO176*(1+$C$24)^(AY$2-AO$2)</f>
        <v>-1.8027353830844644E-5</v>
      </c>
      <c r="AZ186" s="3">
        <f t="shared" ref="AZ186" si="4977">AP176*(1+$C$24)^(AZ$2-AP$2)</f>
        <v>-1.8027353830844644E-5</v>
      </c>
    </row>
    <row r="187" spans="2:52" x14ac:dyDescent="0.3">
      <c r="B187">
        <f t="shared" si="3737"/>
        <v>2022</v>
      </c>
      <c r="C187" t="str">
        <f t="shared" si="4600"/>
        <v>GR</v>
      </c>
      <c r="O187" s="3">
        <f>D176*(1+$C$24)^(O$2-D$2)</f>
        <v>122.91894163873793</v>
      </c>
      <c r="P187" s="3">
        <f t="shared" ref="P187" si="4978">E176*(1+$C$24)^(P$2-E$2)</f>
        <v>175.509697276797</v>
      </c>
      <c r="Q187" s="3">
        <f t="shared" ref="Q187" si="4979">F176*(1+$C$24)^(Q$2-F$2)</f>
        <v>165.99916834639029</v>
      </c>
      <c r="R187" s="3">
        <f t="shared" ref="R187" si="4980">G176*(1+$C$24)^(R$2-G$2)</f>
        <v>157.37600362265457</v>
      </c>
      <c r="S187" s="3">
        <f t="shared" ref="S187" si="4981">H176*(1+$C$24)^(S$2-H$2)</f>
        <v>149.51922871574061</v>
      </c>
      <c r="T187" s="3">
        <f t="shared" ref="T187" si="4982">I176*(1+$C$24)^(T$2-I$2)</f>
        <v>142.32427031902159</v>
      </c>
      <c r="U187" s="3">
        <f t="shared" ref="U187" si="4983">J176*(1+$C$24)^(U$2-J$2)</f>
        <v>135.23690302824227</v>
      </c>
      <c r="V187" s="3">
        <f t="shared" ref="V187" si="4984">K176*(1+$C$24)^(V$2-K$2)</f>
        <v>128.149378287064</v>
      </c>
      <c r="W187" s="3">
        <f t="shared" ref="W187" si="4985">L176*(1+$C$24)^(W$2-L$2)</f>
        <v>121.06191915021866</v>
      </c>
      <c r="X187" s="3">
        <f t="shared" ref="X187" si="4986">M176*(1+$C$24)^(X$2-M$2)</f>
        <v>113.97446001337327</v>
      </c>
      <c r="Y187" s="3">
        <f t="shared" ref="Y187" si="4987">N176*(1+$C$24)^(Y$2-N$2)</f>
        <v>106.88700087652792</v>
      </c>
      <c r="Z187" s="3">
        <f t="shared" ref="Z187" si="4988">O176*(1+$C$24)^(Z$2-O$2)</f>
        <v>99.799541739682553</v>
      </c>
      <c r="AA187" s="3">
        <f t="shared" ref="AA187" si="4989">P176*(1+$C$24)^(AA$2-P$2)</f>
        <v>94.754227397905666</v>
      </c>
      <c r="AB187" s="3">
        <f t="shared" ref="AB187" si="4990">Q176*(1+$C$24)^(AB$2-Q$2)</f>
        <v>91.751057851197217</v>
      </c>
      <c r="AC187" s="3">
        <f t="shared" ref="AC187" si="4991">R176*(1+$C$24)^(AC$2-R$2)</f>
        <v>88.747862062755658</v>
      </c>
      <c r="AD187" s="3">
        <f t="shared" ref="AD187" si="4992">S176*(1+$C$24)^(AD$2-S$2)</f>
        <v>85.744692516047209</v>
      </c>
      <c r="AE187" s="3">
        <f t="shared" ref="AE187" si="4993">T176*(1+$C$24)^(AE$2-T$2)</f>
        <v>82.741509848472219</v>
      </c>
      <c r="AF187" s="3">
        <f t="shared" ref="AF187" si="4994">U176*(1+$C$24)^(AF$2-U$2)</f>
        <v>79.738327180897215</v>
      </c>
      <c r="AG187" s="3">
        <f t="shared" ref="AG187" si="4995">V176*(1+$C$24)^(AG$2-V$2)</f>
        <v>76.735157634188781</v>
      </c>
      <c r="AH187" s="3">
        <f t="shared" ref="AH187" si="4996">W176*(1+$C$24)^(AH$2-W$2)</f>
        <v>73.731974966613777</v>
      </c>
      <c r="AI187" s="3">
        <f t="shared" ref="AI187" si="4997">X176*(1+$C$24)^(AI$2-X$2)</f>
        <v>70.728805419905342</v>
      </c>
      <c r="AJ187" s="3">
        <f t="shared" ref="AJ187" si="4998">Y176*(1+$C$24)^(AJ$2-Y$2)</f>
        <v>67.725622752330338</v>
      </c>
      <c r="AK187" s="3">
        <f t="shared" ref="AK187" si="4999">Z176*(1+$C$24)^(AK$2-Z$2)</f>
        <v>64.722453205621918</v>
      </c>
      <c r="AL187" s="3">
        <f t="shared" ref="AL187" si="5000">AA176*(1+$C$24)^(AL$2-AA$2)</f>
        <v>61.719270538046906</v>
      </c>
      <c r="AM187" s="3">
        <f t="shared" ref="AM187" si="5001">AB176*(1+$C$24)^(AM$2-AB$2)</f>
        <v>58.716087870471902</v>
      </c>
      <c r="AN187" s="3">
        <f t="shared" ref="AN187" si="5002">AC176*(1+$C$24)^(AN$2-AC$2)</f>
        <v>55.712918323763468</v>
      </c>
      <c r="AO187" s="3">
        <f t="shared" ref="AO187" si="5003">AD176*(1+$C$24)^(AO$2-AD$2)</f>
        <v>52.709735656188464</v>
      </c>
      <c r="AP187" s="3">
        <f t="shared" ref="AP187" si="5004">AE176*(1+$C$24)^(AP$2-AE$2)</f>
        <v>49.706566109480043</v>
      </c>
      <c r="AQ187" s="3">
        <f t="shared" ref="AQ187" si="5005">AF176*(1+$C$24)^(AQ$2-AF$2)</f>
        <v>-1.8478037676615759E-5</v>
      </c>
      <c r="AR187" s="3">
        <f t="shared" ref="AR187" si="5006">AG176*(1+$C$24)^(AR$2-AG$2)</f>
        <v>-1.8478037676615759E-5</v>
      </c>
      <c r="AS187" s="3">
        <f t="shared" ref="AS187" si="5007">AH176*(1+$C$24)^(AS$2-AH$2)</f>
        <v>-1.8478037676615759E-5</v>
      </c>
      <c r="AT187" s="3">
        <f t="shared" ref="AT187" si="5008">AI176*(1+$C$24)^(AT$2-AI$2)</f>
        <v>-1.8478037676615759E-5</v>
      </c>
      <c r="AU187" s="3">
        <f t="shared" ref="AU187" si="5009">AJ176*(1+$C$24)^(AU$2-AJ$2)</f>
        <v>-1.8478037676615759E-5</v>
      </c>
      <c r="AV187" s="3">
        <f t="shared" ref="AV187" si="5010">AK176*(1+$C$24)^(AV$2-AK$2)</f>
        <v>-1.8478037676615759E-5</v>
      </c>
      <c r="AW187" s="3">
        <f t="shared" ref="AW187" si="5011">AL176*(1+$C$24)^(AW$2-AL$2)</f>
        <v>-1.8478037676615759E-5</v>
      </c>
      <c r="AX187" s="3">
        <f t="shared" ref="AX187" si="5012">AM176*(1+$C$24)^(AX$2-AM$2)</f>
        <v>-1.8478037676615759E-5</v>
      </c>
      <c r="AY187" s="3">
        <f t="shared" ref="AY187" si="5013">AN176*(1+$C$24)^(AY$2-AN$2)</f>
        <v>-1.8478037676615759E-5</v>
      </c>
      <c r="AZ187" s="3">
        <f t="shared" ref="AZ187" si="5014">AO176*(1+$C$24)^(AZ$2-AO$2)</f>
        <v>-1.8478037676615759E-5</v>
      </c>
    </row>
    <row r="188" spans="2:52" x14ac:dyDescent="0.3">
      <c r="B188">
        <f t="shared" si="3737"/>
        <v>2023</v>
      </c>
      <c r="C188" t="str">
        <f t="shared" si="4600"/>
        <v>GR</v>
      </c>
      <c r="P188" s="3">
        <f>D176*(1+$C$24)^(P$2-D$2)</f>
        <v>125.99191517970637</v>
      </c>
      <c r="Q188" s="3">
        <f t="shared" ref="Q188" si="5015">E176*(1+$C$24)^(Q$2-E$2)</f>
        <v>179.89743970871689</v>
      </c>
      <c r="R188" s="3">
        <f t="shared" ref="R188" si="5016">F176*(1+$C$24)^(R$2-F$2)</f>
        <v>170.14914755505004</v>
      </c>
      <c r="S188" s="3">
        <f t="shared" ref="S188" si="5017">G176*(1+$C$24)^(S$2-G$2)</f>
        <v>161.31040371322092</v>
      </c>
      <c r="T188" s="3">
        <f t="shared" ref="T188" si="5018">H176*(1+$C$24)^(T$2-H$2)</f>
        <v>153.2572094336341</v>
      </c>
      <c r="U188" s="3">
        <f t="shared" ref="U188" si="5019">I176*(1+$C$24)^(U$2-I$2)</f>
        <v>145.8823770769971</v>
      </c>
      <c r="V188" s="3">
        <f t="shared" ref="V188" si="5020">J176*(1+$C$24)^(V$2-J$2)</f>
        <v>138.61782560394832</v>
      </c>
      <c r="W188" s="3">
        <f t="shared" ref="W188" si="5021">K176*(1+$C$24)^(W$2-K$2)</f>
        <v>131.3531127442406</v>
      </c>
      <c r="X188" s="3">
        <f t="shared" ref="X188" si="5022">L176*(1+$C$24)^(X$2-L$2)</f>
        <v>124.0884671289741</v>
      </c>
      <c r="Y188" s="3">
        <f t="shared" ref="Y188" si="5023">M176*(1+$C$24)^(Y$2-M$2)</f>
        <v>116.8238215137076</v>
      </c>
      <c r="Z188" s="3">
        <f t="shared" ref="Z188" si="5024">N176*(1+$C$24)^(Z$2-N$2)</f>
        <v>109.5591758984411</v>
      </c>
      <c r="AA188" s="3">
        <f t="shared" ref="AA188" si="5025">O176*(1+$C$24)^(AA$2-O$2)</f>
        <v>102.29453028317461</v>
      </c>
      <c r="AB188" s="3">
        <f t="shared" ref="AB188" si="5026">P176*(1+$C$24)^(AB$2-P$2)</f>
        <v>97.123083082853299</v>
      </c>
      <c r="AC188" s="3">
        <f t="shared" ref="AC188" si="5027">Q176*(1+$C$24)^(AC$2-Q$2)</f>
        <v>94.044834297477152</v>
      </c>
      <c r="AD188" s="3">
        <f t="shared" ref="AD188" si="5028">R176*(1+$C$24)^(AD$2-R$2)</f>
        <v>90.966558614324541</v>
      </c>
      <c r="AE188" s="3">
        <f t="shared" ref="AE188" si="5029">S176*(1+$C$24)^(AE$2-S$2)</f>
        <v>87.88830982894838</v>
      </c>
      <c r="AF188" s="3">
        <f t="shared" ref="AF188" si="5030">T176*(1+$C$24)^(AF$2-T$2)</f>
        <v>84.810047594684008</v>
      </c>
      <c r="AG188" s="3">
        <f t="shared" ref="AG188" si="5031">U176*(1+$C$24)^(AG$2-U$2)</f>
        <v>81.731785360419636</v>
      </c>
      <c r="AH188" s="3">
        <f t="shared" ref="AH188" si="5032">V176*(1+$C$24)^(AH$2-V$2)</f>
        <v>78.653536575043489</v>
      </c>
      <c r="AI188" s="3">
        <f t="shared" ref="AI188" si="5033">W176*(1+$C$24)^(AI$2-W$2)</f>
        <v>75.575274340779117</v>
      </c>
      <c r="AJ188" s="3">
        <f t="shared" ref="AJ188" si="5034">X176*(1+$C$24)^(AJ$2-X$2)</f>
        <v>72.497025555402971</v>
      </c>
      <c r="AK188" s="3">
        <f t="shared" ref="AK188" si="5035">Y176*(1+$C$24)^(AK$2-Y$2)</f>
        <v>69.418763321138584</v>
      </c>
      <c r="AL188" s="3">
        <f t="shared" ref="AL188" si="5036">Z176*(1+$C$24)^(AL$2-Z$2)</f>
        <v>66.340514535762452</v>
      </c>
      <c r="AM188" s="3">
        <f t="shared" ref="AM188" si="5037">AA176*(1+$C$24)^(AM$2-AA$2)</f>
        <v>63.262252301498073</v>
      </c>
      <c r="AN188" s="3">
        <f t="shared" ref="AN188" si="5038">AB176*(1+$C$24)^(AN$2-AB$2)</f>
        <v>60.183990067233694</v>
      </c>
      <c r="AO188" s="3">
        <f t="shared" ref="AO188" si="5039">AC176*(1+$C$24)^(AO$2-AC$2)</f>
        <v>57.105741281857554</v>
      </c>
      <c r="AP188" s="3">
        <f t="shared" ref="AP188" si="5040">AD176*(1+$C$24)^(AP$2-AD$2)</f>
        <v>54.027479047593175</v>
      </c>
      <c r="AQ188" s="3">
        <f t="shared" ref="AQ188" si="5041">AE176*(1+$C$24)^(AQ$2-AE$2)</f>
        <v>50.949230262217036</v>
      </c>
      <c r="AR188" s="3">
        <f t="shared" ref="AR188" si="5042">AF176*(1+$C$24)^(AR$2-AF$2)</f>
        <v>-1.8939988618531151E-5</v>
      </c>
      <c r="AS188" s="3">
        <f t="shared" ref="AS188" si="5043">AG176*(1+$C$24)^(AS$2-AG$2)</f>
        <v>-1.8939988618531151E-5</v>
      </c>
      <c r="AT188" s="3">
        <f t="shared" ref="AT188" si="5044">AH176*(1+$C$24)^(AT$2-AH$2)</f>
        <v>-1.8939988618531151E-5</v>
      </c>
      <c r="AU188" s="3">
        <f t="shared" ref="AU188" si="5045">AI176*(1+$C$24)^(AU$2-AI$2)</f>
        <v>-1.8939988618531151E-5</v>
      </c>
      <c r="AV188" s="3">
        <f t="shared" ref="AV188" si="5046">AJ176*(1+$C$24)^(AV$2-AJ$2)</f>
        <v>-1.8939988618531151E-5</v>
      </c>
      <c r="AW188" s="3">
        <f t="shared" ref="AW188" si="5047">AK176*(1+$C$24)^(AW$2-AK$2)</f>
        <v>-1.8939988618531151E-5</v>
      </c>
      <c r="AX188" s="3">
        <f t="shared" ref="AX188" si="5048">AL176*(1+$C$24)^(AX$2-AL$2)</f>
        <v>-1.8939988618531151E-5</v>
      </c>
      <c r="AY188" s="3">
        <f t="shared" ref="AY188" si="5049">AM176*(1+$C$24)^(AY$2-AM$2)</f>
        <v>-1.8939988618531151E-5</v>
      </c>
      <c r="AZ188" s="3">
        <f t="shared" ref="AZ188" si="5050">AN176*(1+$C$24)^(AZ$2-AN$2)</f>
        <v>-1.8939988618531151E-5</v>
      </c>
    </row>
    <row r="189" spans="2:52" x14ac:dyDescent="0.3">
      <c r="B189">
        <f t="shared" si="3737"/>
        <v>2024</v>
      </c>
      <c r="C189" t="str">
        <f t="shared" si="4600"/>
        <v>GR</v>
      </c>
      <c r="Q189" s="3">
        <f>D176*(1+$C$24)^(Q$2-D$2)</f>
        <v>129.14171305919902</v>
      </c>
      <c r="R189" s="3">
        <f t="shared" ref="R189" si="5051">E176*(1+$C$24)^(R$2-E$2)</f>
        <v>184.39487570143481</v>
      </c>
      <c r="S189" s="3">
        <f t="shared" ref="S189" si="5052">F176*(1+$C$24)^(S$2-F$2)</f>
        <v>174.40287624392627</v>
      </c>
      <c r="T189" s="3">
        <f t="shared" ref="T189" si="5053">G176*(1+$C$24)^(T$2-G$2)</f>
        <v>165.34316380605145</v>
      </c>
      <c r="U189" s="3">
        <f t="shared" ref="U189" si="5054">H176*(1+$C$24)^(U$2-H$2)</f>
        <v>157.08863966947496</v>
      </c>
      <c r="V189" s="3">
        <f t="shared" ref="V189" si="5055">I176*(1+$C$24)^(V$2-I$2)</f>
        <v>149.52943650392203</v>
      </c>
      <c r="W189" s="3">
        <f t="shared" ref="W189" si="5056">J176*(1+$C$24)^(W$2-J$2)</f>
        <v>142.08327124404701</v>
      </c>
      <c r="X189" s="3">
        <f t="shared" ref="X189" si="5057">K176*(1+$C$24)^(X$2-K$2)</f>
        <v>134.6369405628466</v>
      </c>
      <c r="Y189" s="3">
        <f t="shared" ref="Y189" si="5058">L176*(1+$C$24)^(Y$2-L$2)</f>
        <v>127.19067880719845</v>
      </c>
      <c r="Z189" s="3">
        <f t="shared" ref="Z189" si="5059">M176*(1+$C$24)^(Z$2-M$2)</f>
        <v>119.74441705155029</v>
      </c>
      <c r="AA189" s="3">
        <f t="shared" ref="AA189" si="5060">N176*(1+$C$24)^(AA$2-N$2)</f>
        <v>112.29815529590212</v>
      </c>
      <c r="AB189" s="3">
        <f t="shared" ref="AB189" si="5061">O176*(1+$C$24)^(AB$2-O$2)</f>
        <v>104.85189354025397</v>
      </c>
      <c r="AC189" s="3">
        <f t="shared" ref="AC189" si="5062">P176*(1+$C$24)^(AC$2-P$2)</f>
        <v>99.551160159924621</v>
      </c>
      <c r="AD189" s="3">
        <f t="shared" ref="AD189" si="5063">Q176*(1+$C$24)^(AD$2-Q$2)</f>
        <v>96.395955154914077</v>
      </c>
      <c r="AE189" s="3">
        <f t="shared" ref="AE189" si="5064">R176*(1+$C$24)^(AE$2-R$2)</f>
        <v>93.240722579682654</v>
      </c>
      <c r="AF189" s="3">
        <f t="shared" ref="AF189" si="5065">S176*(1+$C$24)^(AF$2-S$2)</f>
        <v>90.085517574672096</v>
      </c>
      <c r="AG189" s="3">
        <f t="shared" ref="AG189" si="5066">T176*(1+$C$24)^(AG$2-T$2)</f>
        <v>86.930298784551113</v>
      </c>
      <c r="AH189" s="3">
        <f t="shared" ref="AH189" si="5067">U176*(1+$C$24)^(AH$2-U$2)</f>
        <v>83.775079994430115</v>
      </c>
      <c r="AI189" s="3">
        <f t="shared" ref="AI189" si="5068">V176*(1+$C$24)^(AI$2-V$2)</f>
        <v>80.619874989419571</v>
      </c>
      <c r="AJ189" s="3">
        <f t="shared" ref="AJ189" si="5069">W176*(1+$C$24)^(AJ$2-W$2)</f>
        <v>77.464656199298588</v>
      </c>
      <c r="AK189" s="3">
        <f t="shared" ref="AK189" si="5070">X176*(1+$C$24)^(AK$2-X$2)</f>
        <v>74.309451194288044</v>
      </c>
      <c r="AL189" s="3">
        <f t="shared" ref="AL189" si="5071">Y176*(1+$C$24)^(AL$2-Y$2)</f>
        <v>71.154232404167047</v>
      </c>
      <c r="AM189" s="3">
        <f t="shared" ref="AM189" si="5072">Z176*(1+$C$24)^(AM$2-Z$2)</f>
        <v>67.999027399156518</v>
      </c>
      <c r="AN189" s="3">
        <f t="shared" ref="AN189" si="5073">AA176*(1+$C$24)^(AN$2-AA$2)</f>
        <v>64.84380860903552</v>
      </c>
      <c r="AO189" s="3">
        <f t="shared" ref="AO189" si="5074">AB176*(1+$C$24)^(AO$2-AB$2)</f>
        <v>61.688589818914537</v>
      </c>
      <c r="AP189" s="3">
        <f t="shared" ref="AP189" si="5075">AC176*(1+$C$24)^(AP$2-AC$2)</f>
        <v>58.533384813903986</v>
      </c>
      <c r="AQ189" s="3">
        <f t="shared" ref="AQ189" si="5076">AD176*(1+$C$24)^(AQ$2-AD$2)</f>
        <v>55.378166023782995</v>
      </c>
      <c r="AR189" s="3">
        <f t="shared" ref="AR189" si="5077">AE176*(1+$C$24)^(AR$2-AE$2)</f>
        <v>52.222961018772459</v>
      </c>
      <c r="AS189" s="3">
        <f t="shared" ref="AS189" si="5078">AF176*(1+$C$24)^(AS$2-AF$2)</f>
        <v>-1.9413488333994432E-5</v>
      </c>
      <c r="AT189" s="3">
        <f t="shared" ref="AT189" si="5079">AG176*(1+$C$24)^(AT$2-AG$2)</f>
        <v>-1.9413488333994432E-5</v>
      </c>
      <c r="AU189" s="3">
        <f t="shared" ref="AU189" si="5080">AH176*(1+$C$24)^(AU$2-AH$2)</f>
        <v>-1.9413488333994432E-5</v>
      </c>
      <c r="AV189" s="3">
        <f t="shared" ref="AV189" si="5081">AI176*(1+$C$24)^(AV$2-AI$2)</f>
        <v>-1.9413488333994432E-5</v>
      </c>
      <c r="AW189" s="3">
        <f t="shared" ref="AW189" si="5082">AJ176*(1+$C$24)^(AW$2-AJ$2)</f>
        <v>-1.9413488333994432E-5</v>
      </c>
      <c r="AX189" s="3">
        <f t="shared" ref="AX189" si="5083">AK176*(1+$C$24)^(AX$2-AK$2)</f>
        <v>-1.9413488333994432E-5</v>
      </c>
      <c r="AY189" s="3">
        <f t="shared" ref="AY189" si="5084">AL176*(1+$C$24)^(AY$2-AL$2)</f>
        <v>-1.9413488333994432E-5</v>
      </c>
      <c r="AZ189" s="3">
        <f t="shared" ref="AZ189" si="5085">AM176*(1+$C$24)^(AZ$2-AM$2)</f>
        <v>-1.9413488333994432E-5</v>
      </c>
    </row>
    <row r="190" spans="2:52" x14ac:dyDescent="0.3">
      <c r="B190">
        <f t="shared" si="3737"/>
        <v>2025</v>
      </c>
      <c r="C190" t="str">
        <f t="shared" si="4600"/>
        <v>GR</v>
      </c>
      <c r="R190" s="3">
        <f>D176*(1+$C$24)^(R$2-D$2)</f>
        <v>132.37025588567897</v>
      </c>
      <c r="S190" s="3">
        <f t="shared" ref="S190" si="5086">E176*(1+$C$24)^(S$2-E$2)</f>
        <v>189.00474759397065</v>
      </c>
      <c r="T190" s="3">
        <f t="shared" ref="T190" si="5087">F176*(1+$C$24)^(T$2-F$2)</f>
        <v>178.76294815002441</v>
      </c>
      <c r="U190" s="3">
        <f t="shared" ref="U190" si="5088">G176*(1+$C$24)^(U$2-G$2)</f>
        <v>169.4767429012027</v>
      </c>
      <c r="V190" s="3">
        <f t="shared" ref="V190" si="5089">H176*(1+$C$24)^(V$2-H$2)</f>
        <v>161.01585566121179</v>
      </c>
      <c r="W190" s="3">
        <f t="shared" ref="W190" si="5090">I176*(1+$C$24)^(W$2-I$2)</f>
        <v>153.26767241652007</v>
      </c>
      <c r="X190" s="3">
        <f t="shared" ref="X190" si="5091">J176*(1+$C$24)^(X$2-J$2)</f>
        <v>145.63535302514816</v>
      </c>
      <c r="Y190" s="3">
        <f t="shared" ref="Y190" si="5092">K176*(1+$C$24)^(Y$2-K$2)</f>
        <v>138.00286407691775</v>
      </c>
      <c r="Z190" s="3">
        <f t="shared" ref="Z190" si="5093">L176*(1+$C$24)^(Z$2-L$2)</f>
        <v>130.37044577737839</v>
      </c>
      <c r="AA190" s="3">
        <f t="shared" ref="AA190" si="5094">M176*(1+$C$24)^(AA$2-M$2)</f>
        <v>122.73802747783903</v>
      </c>
      <c r="AB190" s="3">
        <f t="shared" ref="AB190" si="5095">N176*(1+$C$24)^(AB$2-N$2)</f>
        <v>115.10560917829966</v>
      </c>
      <c r="AC190" s="3">
        <f t="shared" ref="AC190" si="5096">O176*(1+$C$24)^(AC$2-O$2)</f>
        <v>107.47319087876031</v>
      </c>
      <c r="AD190" s="3">
        <f t="shared" ref="AD190" si="5097">P176*(1+$C$24)^(AD$2-P$2)</f>
        <v>102.03993916392272</v>
      </c>
      <c r="AE190" s="3">
        <f t="shared" ref="AE190" si="5098">Q176*(1+$C$24)^(AE$2-Q$2)</f>
        <v>98.805854033786915</v>
      </c>
      <c r="AF190" s="3">
        <f t="shared" ref="AF190" si="5099">R176*(1+$C$24)^(AF$2-R$2)</f>
        <v>95.571740644174696</v>
      </c>
      <c r="AG190" s="3">
        <f t="shared" ref="AG190" si="5100">S176*(1+$C$24)^(AG$2-S$2)</f>
        <v>92.337655514038886</v>
      </c>
      <c r="AH190" s="3">
        <f t="shared" ref="AH190" si="5101">T176*(1+$C$24)^(AH$2-T$2)</f>
        <v>89.103556254164886</v>
      </c>
      <c r="AI190" s="3">
        <f t="shared" ref="AI190" si="5102">U176*(1+$C$24)^(AI$2-U$2)</f>
        <v>85.869456994290871</v>
      </c>
      <c r="AJ190" s="3">
        <f t="shared" ref="AJ190" si="5103">V176*(1+$C$24)^(AJ$2-V$2)</f>
        <v>82.635371864155061</v>
      </c>
      <c r="AK190" s="3">
        <f t="shared" ref="AK190" si="5104">W176*(1+$C$24)^(AK$2-W$2)</f>
        <v>79.401272604281047</v>
      </c>
      <c r="AL190" s="3">
        <f t="shared" ref="AL190" si="5105">X176*(1+$C$24)^(AL$2-X$2)</f>
        <v>76.167187474145237</v>
      </c>
      <c r="AM190" s="3">
        <f t="shared" ref="AM190" si="5106">Y176*(1+$C$24)^(AM$2-Y$2)</f>
        <v>72.933088214271223</v>
      </c>
      <c r="AN190" s="3">
        <f t="shared" ref="AN190" si="5107">Z176*(1+$C$24)^(AN$2-Z$2)</f>
        <v>69.699003084135413</v>
      </c>
      <c r="AO190" s="3">
        <f t="shared" ref="AO190" si="5108">AA176*(1+$C$24)^(AO$2-AA$2)</f>
        <v>66.464903824261398</v>
      </c>
      <c r="AP190" s="3">
        <f t="shared" ref="AP190" si="5109">AB176*(1+$C$24)^(AP$2-AB$2)</f>
        <v>63.230804564387391</v>
      </c>
      <c r="AQ190" s="3">
        <f t="shared" ref="AQ190" si="5110">AC176*(1+$C$24)^(AQ$2-AC$2)</f>
        <v>59.996719434251581</v>
      </c>
      <c r="AR190" s="3">
        <f t="shared" ref="AR190" si="5111">AD176*(1+$C$24)^(AR$2-AD$2)</f>
        <v>56.762620174377567</v>
      </c>
      <c r="AS190" s="3">
        <f t="shared" ref="AS190" si="5112">AE176*(1+$C$24)^(AS$2-AE$2)</f>
        <v>53.528535044241771</v>
      </c>
      <c r="AT190" s="3">
        <f t="shared" ref="AT190" si="5113">AF176*(1+$C$24)^(AT$2-AF$2)</f>
        <v>-1.9898825542344288E-5</v>
      </c>
      <c r="AU190" s="3">
        <f t="shared" ref="AU190" si="5114">AG176*(1+$C$24)^(AU$2-AG$2)</f>
        <v>-1.9898825542344288E-5</v>
      </c>
      <c r="AV190" s="3">
        <f t="shared" ref="AV190" si="5115">AH176*(1+$C$24)^(AV$2-AH$2)</f>
        <v>-1.9898825542344288E-5</v>
      </c>
      <c r="AW190" s="3">
        <f t="shared" ref="AW190" si="5116">AI176*(1+$C$24)^(AW$2-AI$2)</f>
        <v>-1.9898825542344288E-5</v>
      </c>
      <c r="AX190" s="3">
        <f t="shared" ref="AX190" si="5117">AJ176*(1+$C$24)^(AX$2-AJ$2)</f>
        <v>-1.9898825542344288E-5</v>
      </c>
      <c r="AY190" s="3">
        <f t="shared" ref="AY190" si="5118">AK176*(1+$C$24)^(AY$2-AK$2)</f>
        <v>-1.9898825542344288E-5</v>
      </c>
      <c r="AZ190" s="3">
        <f t="shared" ref="AZ190" si="5119">AL176*(1+$C$24)^(AZ$2-AL$2)</f>
        <v>-1.9898825542344288E-5</v>
      </c>
    </row>
    <row r="191" spans="2:52" x14ac:dyDescent="0.3">
      <c r="B191">
        <f t="shared" si="3737"/>
        <v>2026</v>
      </c>
      <c r="C191" t="str">
        <f t="shared" si="4600"/>
        <v>GR</v>
      </c>
      <c r="Q191" s="3"/>
      <c r="S191" s="3">
        <f>D176*(1+$C$24)^(S$2-D$2)</f>
        <v>135.67951228282098</v>
      </c>
      <c r="T191" s="3">
        <f>E176*(1+$C$24)^(T$2-E$2)</f>
        <v>193.72986628381994</v>
      </c>
      <c r="U191" s="3">
        <f t="shared" ref="U191" si="5120">F176*(1+$C$24)^(U$2-F$2)</f>
        <v>183.23202185377505</v>
      </c>
      <c r="V191" s="3">
        <f t="shared" ref="V191" si="5121">G176*(1+$C$24)^(V$2-G$2)</f>
        <v>173.7136614737328</v>
      </c>
      <c r="W191" s="3">
        <f t="shared" ref="W191" si="5122">H176*(1+$C$24)^(W$2-H$2)</f>
        <v>165.04125205274212</v>
      </c>
      <c r="X191" s="3">
        <f t="shared" ref="X191" si="5123">I176*(1+$C$24)^(X$2-I$2)</f>
        <v>157.09936422693309</v>
      </c>
      <c r="Y191" s="3">
        <f t="shared" ref="Y191" si="5124">J176*(1+$C$24)^(Y$2-J$2)</f>
        <v>149.27623685077688</v>
      </c>
      <c r="Z191" s="3">
        <f t="shared" ref="Z191" si="5125">K176*(1+$C$24)^(Z$2-K$2)</f>
        <v>141.45293567884073</v>
      </c>
      <c r="AA191" s="3">
        <f t="shared" ref="AA191" si="5126">L176*(1+$C$24)^(AA$2-L$2)</f>
        <v>133.62970692181287</v>
      </c>
      <c r="AB191" s="3">
        <f t="shared" ref="AB191" si="5127">M176*(1+$C$24)^(AB$2-M$2)</f>
        <v>125.80647816478502</v>
      </c>
      <c r="AC191" s="3">
        <f t="shared" ref="AC191" si="5128">N176*(1+$C$24)^(AC$2-N$2)</f>
        <v>117.98324940775717</v>
      </c>
      <c r="AD191" s="3">
        <f t="shared" ref="AD191" si="5129">O176*(1+$C$24)^(AD$2-O$2)</f>
        <v>110.16002065072934</v>
      </c>
      <c r="AE191" s="3">
        <f t="shared" ref="AE191" si="5130">P176*(1+$C$24)^(AE$2-P$2)</f>
        <v>104.59093764302081</v>
      </c>
      <c r="AF191" s="3">
        <f t="shared" ref="AF191" si="5131">Q176*(1+$C$24)^(AF$2-Q$2)</f>
        <v>101.2760003846316</v>
      </c>
      <c r="AG191" s="3">
        <f t="shared" ref="AG191" si="5132">R176*(1+$C$24)^(AG$2-R$2)</f>
        <v>97.961034160279084</v>
      </c>
      <c r="AH191" s="3">
        <f t="shared" ref="AH191" si="5133">S176*(1+$C$24)^(AH$2-S$2)</f>
        <v>94.646096901889877</v>
      </c>
      <c r="AI191" s="3">
        <f t="shared" ref="AI191" si="5134">T176*(1+$C$24)^(AI$2-T$2)</f>
        <v>91.331145160519014</v>
      </c>
      <c r="AJ191" s="3">
        <f t="shared" ref="AJ191" si="5135">U176*(1+$C$24)^(AJ$2-U$2)</f>
        <v>88.016193419148152</v>
      </c>
      <c r="AK191" s="3">
        <f t="shared" ref="AK191" si="5136">V176*(1+$C$24)^(AK$2-V$2)</f>
        <v>84.701256160758945</v>
      </c>
      <c r="AL191" s="3">
        <f t="shared" ref="AL191" si="5137">W176*(1+$C$24)^(AL$2-W$2)</f>
        <v>81.386304419388082</v>
      </c>
      <c r="AM191" s="3">
        <f t="shared" ref="AM191" si="5138">X176*(1+$C$24)^(AM$2-X$2)</f>
        <v>78.071367160998875</v>
      </c>
      <c r="AN191" s="3">
        <f t="shared" ref="AN191" si="5139">Y176*(1+$C$24)^(AN$2-Y$2)</f>
        <v>74.756415419628013</v>
      </c>
      <c r="AO191" s="3">
        <f t="shared" ref="AO191" si="5140">Z176*(1+$C$24)^(AO$2-Z$2)</f>
        <v>71.44147816123882</v>
      </c>
      <c r="AP191" s="3">
        <f t="shared" ref="AP191" si="5141">AA176*(1+$C$24)^(AP$2-AA$2)</f>
        <v>68.126526419867957</v>
      </c>
      <c r="AQ191" s="3">
        <f t="shared" ref="AQ191" si="5142">AB176*(1+$C$24)^(AQ$2-AB$2)</f>
        <v>64.811574678497081</v>
      </c>
      <c r="AR191" s="3">
        <f t="shared" ref="AR191" si="5143">AC176*(1+$C$24)^(AR$2-AC$2)</f>
        <v>61.496637420107881</v>
      </c>
      <c r="AS191" s="3">
        <f t="shared" ref="AS191" si="5144">AD176*(1+$C$24)^(AS$2-AD$2)</f>
        <v>58.181685678737018</v>
      </c>
      <c r="AT191" s="3">
        <f t="shared" ref="AT191" si="5145">AE176*(1+$C$24)^(AT$2-AE$2)</f>
        <v>54.866748420347818</v>
      </c>
      <c r="AU191" s="3">
        <f t="shared" ref="AU191" si="5146">AF176*(1+$C$24)^(AU$2-AF$2)</f>
        <v>-2.0396296180902899E-5</v>
      </c>
      <c r="AV191" s="3">
        <f t="shared" ref="AV191" si="5147">AG176*(1+$C$24)^(AV$2-AG$2)</f>
        <v>-2.0396296180902899E-5</v>
      </c>
      <c r="AW191" s="3">
        <f t="shared" ref="AW191" si="5148">AH176*(1+$C$24)^(AW$2-AH$2)</f>
        <v>-2.0396296180902899E-5</v>
      </c>
      <c r="AX191" s="3">
        <f t="shared" ref="AX191" si="5149">AI176*(1+$C$24)^(AX$2-AI$2)</f>
        <v>-2.0396296180902899E-5</v>
      </c>
      <c r="AY191" s="3">
        <f t="shared" ref="AY191" si="5150">AJ176*(1+$C$24)^(AY$2-AJ$2)</f>
        <v>-2.0396296180902899E-5</v>
      </c>
      <c r="AZ191" s="3">
        <f t="shared" ref="AZ191" si="5151">AK176*(1+$C$24)^(AZ$2-AK$2)</f>
        <v>-2.0396296180902899E-5</v>
      </c>
    </row>
    <row r="192" spans="2:52" x14ac:dyDescent="0.3">
      <c r="B192">
        <f t="shared" si="3737"/>
        <v>2027</v>
      </c>
      <c r="C192" t="str">
        <f t="shared" si="4600"/>
        <v>GR</v>
      </c>
      <c r="T192" s="3">
        <f>D176*(1+$C$24)^(T$2-D$2)</f>
        <v>139.07150008989149</v>
      </c>
      <c r="U192" s="3">
        <f t="shared" ref="U192" si="5152">E176*(1+$C$24)^(U$2-E$2)</f>
        <v>198.57311294091545</v>
      </c>
      <c r="V192" s="3">
        <f t="shared" ref="V192" si="5153">F176*(1+$C$24)^(V$2-F$2)</f>
        <v>187.81282240011942</v>
      </c>
      <c r="W192" s="3">
        <f t="shared" ref="W192" si="5154">G176*(1+$C$24)^(W$2-G$2)</f>
        <v>178.05650301057611</v>
      </c>
      <c r="X192" s="3">
        <f t="shared" ref="X192" si="5155">H176*(1+$C$24)^(X$2-H$2)</f>
        <v>169.16728335406066</v>
      </c>
      <c r="Y192" s="3">
        <f t="shared" ref="Y192" si="5156">I176*(1+$C$24)^(Y$2-I$2)</f>
        <v>161.02684833260639</v>
      </c>
      <c r="Z192" s="3">
        <f t="shared" ref="Z192" si="5157">J176*(1+$C$24)^(Z$2-J$2)</f>
        <v>153.00814277204631</v>
      </c>
      <c r="AA192" s="3">
        <f t="shared" ref="AA192" si="5158">K176*(1+$C$24)^(AA$2-K$2)</f>
        <v>144.98925907081173</v>
      </c>
      <c r="AB192" s="3">
        <f t="shared" ref="AB192" si="5159">L176*(1+$C$24)^(AB$2-L$2)</f>
        <v>136.9704495948582</v>
      </c>
      <c r="AC192" s="3">
        <f t="shared" ref="AC192" si="5160">M176*(1+$C$24)^(AC$2-M$2)</f>
        <v>128.95164011890463</v>
      </c>
      <c r="AD192" s="3">
        <f t="shared" ref="AD192" si="5161">N176*(1+$C$24)^(AD$2-N$2)</f>
        <v>120.93283064295109</v>
      </c>
      <c r="AE192" s="3">
        <f t="shared" ref="AE192" si="5162">O176*(1+$C$24)^(AE$2-O$2)</f>
        <v>112.91402116699756</v>
      </c>
      <c r="AF192" s="3">
        <f t="shared" ref="AF192" si="5163">P176*(1+$C$24)^(AF$2-P$2)</f>
        <v>107.20571108409632</v>
      </c>
      <c r="AG192" s="3">
        <f t="shared" ref="AG192" si="5164">Q176*(1+$C$24)^(AG$2-Q$2)</f>
        <v>103.80790039424738</v>
      </c>
      <c r="AH192" s="3">
        <f t="shared" ref="AH192" si="5165">R176*(1+$C$24)^(AH$2-R$2)</f>
        <v>100.41006001428606</v>
      </c>
      <c r="AI192" s="3">
        <f t="shared" ref="AI192" si="5166">S176*(1+$C$24)^(AI$2-S$2)</f>
        <v>97.012249324437107</v>
      </c>
      <c r="AJ192" s="3">
        <f t="shared" ref="AJ192" si="5167">T176*(1+$C$24)^(AJ$2-T$2)</f>
        <v>93.614423789531983</v>
      </c>
      <c r="AK192" s="3">
        <f t="shared" ref="AK192" si="5168">U176*(1+$C$24)^(AK$2-U$2)</f>
        <v>90.216598254626845</v>
      </c>
      <c r="AL192" s="3">
        <f t="shared" ref="AL192" si="5169">V176*(1+$C$24)^(AL$2-V$2)</f>
        <v>86.818787564777907</v>
      </c>
      <c r="AM192" s="3">
        <f t="shared" ref="AM192" si="5170">W176*(1+$C$24)^(AM$2-W$2)</f>
        <v>83.420962029872769</v>
      </c>
      <c r="AN192" s="3">
        <f t="shared" ref="AN192" si="5171">X176*(1+$C$24)^(AN$2-X$2)</f>
        <v>80.023151340023844</v>
      </c>
      <c r="AO192" s="3">
        <f t="shared" ref="AO192" si="5172">Y176*(1+$C$24)^(AO$2-Y$2)</f>
        <v>76.625325805118706</v>
      </c>
      <c r="AP192" s="3">
        <f t="shared" ref="AP192" si="5173">Z176*(1+$C$24)^(AP$2-Z$2)</f>
        <v>73.227515115269782</v>
      </c>
      <c r="AQ192" s="3">
        <f t="shared" ref="AQ192" si="5174">AA176*(1+$C$24)^(AQ$2-AA$2)</f>
        <v>69.829689580364644</v>
      </c>
      <c r="AR192" s="3">
        <f t="shared" ref="AR192" si="5175">AB176*(1+$C$24)^(AR$2-AB$2)</f>
        <v>66.431864045459506</v>
      </c>
      <c r="AS192" s="3">
        <f t="shared" ref="AS192" si="5176">AC176*(1+$C$24)^(AS$2-AC$2)</f>
        <v>63.034053355610574</v>
      </c>
      <c r="AT192" s="3">
        <f t="shared" ref="AT192" si="5177">AD176*(1+$C$24)^(AT$2-AD$2)</f>
        <v>59.636227820705436</v>
      </c>
      <c r="AU192" s="3">
        <f t="shared" ref="AU192" si="5178">AE176*(1+$C$24)^(AU$2-AE$2)</f>
        <v>56.238417130856512</v>
      </c>
      <c r="AV192" s="3">
        <f t="shared" ref="AV192" si="5179">AF176*(1+$C$24)^(AV$2-AF$2)</f>
        <v>-2.0906203585425471E-5</v>
      </c>
      <c r="AW192" s="3">
        <f t="shared" ref="AW192" si="5180">AG176*(1+$C$24)^(AW$2-AG$2)</f>
        <v>-2.0906203585425471E-5</v>
      </c>
      <c r="AX192" s="3">
        <f t="shared" ref="AX192" si="5181">AH176*(1+$C$24)^(AX$2-AH$2)</f>
        <v>-2.0906203585425471E-5</v>
      </c>
      <c r="AY192" s="3">
        <f t="shared" ref="AY192" si="5182">AI176*(1+$C$24)^(AY$2-AI$2)</f>
        <v>-2.0906203585425471E-5</v>
      </c>
      <c r="AZ192" s="3">
        <f t="shared" ref="AZ192" si="5183">AJ176*(1+$C$24)^(AZ$2-AJ$2)</f>
        <v>-2.0906203585425471E-5</v>
      </c>
    </row>
    <row r="193" spans="2:52" x14ac:dyDescent="0.3">
      <c r="B193">
        <f t="shared" si="3737"/>
        <v>2028</v>
      </c>
      <c r="C193" t="str">
        <f t="shared" si="4600"/>
        <v>GR</v>
      </c>
      <c r="U193" s="3">
        <f>D176*(1+$C$24)^(U$2-D$2)</f>
        <v>142.54828759213876</v>
      </c>
      <c r="V193" s="3">
        <f t="shared" ref="V193" si="5184">E176*(1+$C$24)^(V$2-E$2)</f>
        <v>203.53744076443829</v>
      </c>
      <c r="W193" s="3">
        <f t="shared" ref="W193" si="5185">F176*(1+$C$24)^(W$2-F$2)</f>
        <v>192.50814296012237</v>
      </c>
      <c r="X193" s="3">
        <f t="shared" ref="X193" si="5186">G176*(1+$C$24)^(X$2-G$2)</f>
        <v>182.50791558584049</v>
      </c>
      <c r="Y193" s="3">
        <f t="shared" ref="Y193" si="5187">H176*(1+$C$24)^(Y$2-H$2)</f>
        <v>173.39646543791216</v>
      </c>
      <c r="Z193" s="3">
        <f t="shared" ref="Z193" si="5188">I176*(1+$C$24)^(Z$2-I$2)</f>
        <v>165.05251954092154</v>
      </c>
      <c r="AA193" s="3">
        <f t="shared" ref="AA193" si="5189">J176*(1+$C$24)^(AA$2-J$2)</f>
        <v>156.83334634134744</v>
      </c>
      <c r="AB193" s="3">
        <f t="shared" ref="AB193" si="5190">K176*(1+$C$24)^(AB$2-K$2)</f>
        <v>148.61399054758201</v>
      </c>
      <c r="AC193" s="3">
        <f t="shared" ref="AC193" si="5191">L176*(1+$C$24)^(AC$2-L$2)</f>
        <v>140.39471083472964</v>
      </c>
      <c r="AD193" s="3">
        <f t="shared" ref="AD193" si="5192">M176*(1+$C$24)^(AD$2-M$2)</f>
        <v>132.17543112187724</v>
      </c>
      <c r="AE193" s="3">
        <f t="shared" ref="AE193" si="5193">N176*(1+$C$24)^(AE$2-N$2)</f>
        <v>123.95615140902486</v>
      </c>
      <c r="AF193" s="3">
        <f t="shared" ref="AF193" si="5194">O176*(1+$C$24)^(AF$2-O$2)</f>
        <v>115.73687169617249</v>
      </c>
      <c r="AG193" s="3">
        <f t="shared" ref="AG193" si="5195">P176*(1+$C$24)^(AG$2-P$2)</f>
        <v>109.88585386119873</v>
      </c>
      <c r="AH193" s="3">
        <f t="shared" ref="AH193" si="5196">Q176*(1+$C$24)^(AH$2-Q$2)</f>
        <v>106.40309790410355</v>
      </c>
      <c r="AI193" s="3">
        <f t="shared" ref="AI193" si="5197">R176*(1+$C$24)^(AI$2-R$2)</f>
        <v>102.92031151464319</v>
      </c>
      <c r="AJ193" s="3">
        <f t="shared" ref="AJ193" si="5198">S176*(1+$C$24)^(AJ$2-S$2)</f>
        <v>99.437555557548023</v>
      </c>
      <c r="AK193" s="3">
        <f t="shared" ref="AK193" si="5199">T176*(1+$C$24)^(AK$2-T$2)</f>
        <v>95.954784384270269</v>
      </c>
      <c r="AL193" s="3">
        <f t="shared" ref="AL193" si="5200">U176*(1+$C$24)^(AL$2-U$2)</f>
        <v>92.4720132109925</v>
      </c>
      <c r="AM193" s="3">
        <f t="shared" ref="AM193" si="5201">V176*(1+$C$24)^(AM$2-V$2)</f>
        <v>88.98925725389735</v>
      </c>
      <c r="AN193" s="3">
        <f t="shared" ref="AN193" si="5202">W176*(1+$C$24)^(AN$2-W$2)</f>
        <v>85.506486080619581</v>
      </c>
      <c r="AO193" s="3">
        <f t="shared" ref="AO193" si="5203">X176*(1+$C$24)^(AO$2-X$2)</f>
        <v>82.02373012352443</v>
      </c>
      <c r="AP193" s="3">
        <f t="shared" ref="AP193" si="5204">Y176*(1+$C$24)^(AP$2-Y$2)</f>
        <v>78.540958950246662</v>
      </c>
      <c r="AQ193" s="3">
        <f t="shared" ref="AQ193" si="5205">Z176*(1+$C$24)^(AQ$2-Z$2)</f>
        <v>75.058202993151511</v>
      </c>
      <c r="AR193" s="3">
        <f t="shared" ref="AR193" si="5206">AA176*(1+$C$24)^(AR$2-AA$2)</f>
        <v>71.575431819873742</v>
      </c>
      <c r="AS193" s="3">
        <f t="shared" ref="AS193" si="5207">AB176*(1+$C$24)^(AS$2-AB$2)</f>
        <v>68.092660646595988</v>
      </c>
      <c r="AT193" s="3">
        <f t="shared" ref="AT193" si="5208">AC176*(1+$C$24)^(AT$2-AC$2)</f>
        <v>64.609904689500823</v>
      </c>
      <c r="AU193" s="3">
        <f t="shared" ref="AU193" si="5209">AD176*(1+$C$24)^(AU$2-AD$2)</f>
        <v>61.127133516223061</v>
      </c>
      <c r="AV193" s="3">
        <f t="shared" ref="AV193" si="5210">AE176*(1+$C$24)^(AV$2-AE$2)</f>
        <v>57.644377559127918</v>
      </c>
      <c r="AW193" s="3">
        <f t="shared" ref="AW193" si="5211">AF176*(1+$C$24)^(AW$2-AF$2)</f>
        <v>-2.1428858675061104E-5</v>
      </c>
      <c r="AX193" s="3">
        <f t="shared" ref="AX193" si="5212">AG176*(1+$C$24)^(AX$2-AG$2)</f>
        <v>-2.1428858675061104E-5</v>
      </c>
      <c r="AY193" s="3">
        <f t="shared" ref="AY193" si="5213">AH176*(1+$C$24)^(AY$2-AH$2)</f>
        <v>-2.1428858675061104E-5</v>
      </c>
      <c r="AZ193" s="3">
        <f t="shared" ref="AZ193" si="5214">AI176*(1+$C$24)^(AZ$2-AI$2)</f>
        <v>-2.1428858675061104E-5</v>
      </c>
    </row>
    <row r="194" spans="2:52" x14ac:dyDescent="0.3">
      <c r="B194">
        <f t="shared" si="3737"/>
        <v>2029</v>
      </c>
      <c r="C194" t="str">
        <f t="shared" si="4600"/>
        <v>GR</v>
      </c>
      <c r="V194" s="3">
        <f>D176*(1+$C$24)^(V$2-D$2)</f>
        <v>146.11199478194223</v>
      </c>
      <c r="W194" s="3">
        <f t="shared" ref="W194" si="5215">E176*(1+$C$24)^(W$2-E$2)</f>
        <v>208.62587678354927</v>
      </c>
      <c r="X194" s="3">
        <f t="shared" ref="X194" si="5216">F176*(1+$C$24)^(X$2-F$2)</f>
        <v>197.32084653412542</v>
      </c>
      <c r="Y194" s="3">
        <f t="shared" ref="Y194" si="5217">G176*(1+$C$24)^(Y$2-G$2)</f>
        <v>187.07061347548651</v>
      </c>
      <c r="Z194" s="3">
        <f t="shared" ref="Z194" si="5218">H176*(1+$C$24)^(Z$2-H$2)</f>
        <v>177.73137707385996</v>
      </c>
      <c r="AA194" s="3">
        <f t="shared" ref="AA194" si="5219">I176*(1+$C$24)^(AA$2-I$2)</f>
        <v>169.17883252944458</v>
      </c>
      <c r="AB194" s="3">
        <f t="shared" ref="AB194" si="5220">J176*(1+$C$24)^(AB$2-J$2)</f>
        <v>160.75417999988113</v>
      </c>
      <c r="AC194" s="3">
        <f t="shared" ref="AC194" si="5221">K176*(1+$C$24)^(AC$2-K$2)</f>
        <v>152.32934031127155</v>
      </c>
      <c r="AD194" s="3">
        <f t="shared" ref="AD194" si="5222">L176*(1+$C$24)^(AD$2-L$2)</f>
        <v>143.90457860559786</v>
      </c>
      <c r="AE194" s="3">
        <f t="shared" ref="AE194" si="5223">M176*(1+$C$24)^(AE$2-M$2)</f>
        <v>135.47981689992417</v>
      </c>
      <c r="AF194" s="3">
        <f t="shared" ref="AF194" si="5224">N176*(1+$C$24)^(AF$2-N$2)</f>
        <v>127.05505519425049</v>
      </c>
      <c r="AG194" s="3">
        <f t="shared" ref="AG194" si="5225">O176*(1+$C$24)^(AG$2-O$2)</f>
        <v>118.6302934885768</v>
      </c>
      <c r="AH194" s="3">
        <f t="shared" ref="AH194" si="5226">P176*(1+$C$24)^(AH$2-P$2)</f>
        <v>112.6330002077287</v>
      </c>
      <c r="AI194" s="3">
        <f t="shared" ref="AI194" si="5227">Q176*(1+$C$24)^(AI$2-Q$2)</f>
        <v>109.06317535170615</v>
      </c>
      <c r="AJ194" s="3">
        <f t="shared" ref="AJ194" si="5228">R176*(1+$C$24)^(AJ$2-R$2)</f>
        <v>105.49331930250928</v>
      </c>
      <c r="AK194" s="3">
        <f t="shared" ref="AK194" si="5229">S176*(1+$C$24)^(AK$2-S$2)</f>
        <v>101.92349444648673</v>
      </c>
      <c r="AL194" s="3">
        <f t="shared" ref="AL194" si="5230">T176*(1+$C$24)^(AL$2-T$2)</f>
        <v>98.353653993877032</v>
      </c>
      <c r="AM194" s="3">
        <f t="shared" ref="AM194" si="5231">U176*(1+$C$24)^(AM$2-U$2)</f>
        <v>94.783813541267321</v>
      </c>
      <c r="AN194" s="3">
        <f t="shared" ref="AN194" si="5232">V176*(1+$C$24)^(AN$2-V$2)</f>
        <v>91.213988685244786</v>
      </c>
      <c r="AO194" s="3">
        <f t="shared" ref="AO194" si="5233">W176*(1+$C$24)^(AO$2-W$2)</f>
        <v>87.644148232635075</v>
      </c>
      <c r="AP194" s="3">
        <f t="shared" ref="AP194" si="5234">X176*(1+$C$24)^(AP$2-X$2)</f>
        <v>84.07432337661254</v>
      </c>
      <c r="AQ194" s="3">
        <f t="shared" ref="AQ194" si="5235">Y176*(1+$C$24)^(AQ$2-Y$2)</f>
        <v>80.504482924002829</v>
      </c>
      <c r="AR194" s="3">
        <f t="shared" ref="AR194" si="5236">Z176*(1+$C$24)^(AR$2-Z$2)</f>
        <v>76.934658067980308</v>
      </c>
      <c r="AS194" s="3">
        <f t="shared" ref="AS194" si="5237">AA176*(1+$C$24)^(AS$2-AA$2)</f>
        <v>73.364817615370598</v>
      </c>
      <c r="AT194" s="3">
        <f t="shared" ref="AT194" si="5238">AB176*(1+$C$24)^(AT$2-AB$2)</f>
        <v>69.794977162760887</v>
      </c>
      <c r="AU194" s="3">
        <f t="shared" ref="AU194" si="5239">AC176*(1+$C$24)^(AU$2-AC$2)</f>
        <v>66.225152306738352</v>
      </c>
      <c r="AV194" s="3">
        <f t="shared" ref="AV194" si="5240">AD176*(1+$C$24)^(AV$2-AD$2)</f>
        <v>62.655311854128641</v>
      </c>
      <c r="AW194" s="3">
        <f t="shared" ref="AW194" si="5241">AE176*(1+$C$24)^(AW$2-AE$2)</f>
        <v>59.08548699810612</v>
      </c>
      <c r="AX194" s="3">
        <f t="shared" ref="AX194" si="5242">AF176*(1+$C$24)^(AX$2-AF$2)</f>
        <v>-2.1964580141937635E-5</v>
      </c>
      <c r="AY194" s="3">
        <f t="shared" ref="AY194" si="5243">AG176*(1+$C$24)^(AY$2-AG$2)</f>
        <v>-2.1964580141937635E-5</v>
      </c>
      <c r="AZ194" s="3">
        <f t="shared" ref="AZ194" si="5244">AH176*(1+$C$24)^(AZ$2-AH$2)</f>
        <v>-2.1964580141937635E-5</v>
      </c>
    </row>
    <row r="195" spans="2:52" x14ac:dyDescent="0.3">
      <c r="B195">
        <f t="shared" si="3737"/>
        <v>2030</v>
      </c>
      <c r="C195" t="str">
        <f t="shared" si="4600"/>
        <v>GR</v>
      </c>
      <c r="W195" s="3">
        <f>D176*(1+$C$24)^(W$2-D$2)</f>
        <v>149.7647946514908</v>
      </c>
      <c r="X195" s="3">
        <f t="shared" ref="X195" si="5245">E176*(1+$C$24)^(X$2-E$2)</f>
        <v>213.84152370313799</v>
      </c>
      <c r="Y195" s="3">
        <f t="shared" ref="Y195" si="5246">F176*(1+$C$24)^(Y$2-F$2)</f>
        <v>202.25386769747857</v>
      </c>
      <c r="Z195" s="3">
        <f t="shared" ref="Z195" si="5247">G176*(1+$C$24)^(Z$2-G$2)</f>
        <v>191.74737881237368</v>
      </c>
      <c r="AA195" s="3">
        <f t="shared" ref="AA195" si="5248">H176*(1+$C$24)^(AA$2-H$2)</f>
        <v>182.17466150070646</v>
      </c>
      <c r="AB195" s="3">
        <f t="shared" ref="AB195" si="5249">I176*(1+$C$24)^(AB$2-I$2)</f>
        <v>173.40830334268071</v>
      </c>
      <c r="AC195" s="3">
        <f t="shared" ref="AC195" si="5250">J176*(1+$C$24)^(AC$2-J$2)</f>
        <v>164.77303449987815</v>
      </c>
      <c r="AD195" s="3">
        <f t="shared" ref="AD195" si="5251">K176*(1+$C$24)^(AD$2-K$2)</f>
        <v>156.13757381905336</v>
      </c>
      <c r="AE195" s="3">
        <f t="shared" ref="AE195" si="5252">L176*(1+$C$24)^(AE$2-L$2)</f>
        <v>147.50219307073783</v>
      </c>
      <c r="AF195" s="3">
        <f t="shared" ref="AF195" si="5253">M176*(1+$C$24)^(AF$2-M$2)</f>
        <v>138.86681232242228</v>
      </c>
      <c r="AG195" s="3">
        <f t="shared" ref="AG195" si="5254">N176*(1+$C$24)^(AG$2-N$2)</f>
        <v>130.23143157410675</v>
      </c>
      <c r="AH195" s="3">
        <f t="shared" ref="AH195" si="5255">O176*(1+$C$24)^(AH$2-O$2)</f>
        <v>121.59605082579122</v>
      </c>
      <c r="AI195" s="3">
        <f t="shared" ref="AI195" si="5256">P176*(1+$C$24)^(AI$2-P$2)</f>
        <v>115.44882521292192</v>
      </c>
      <c r="AJ195" s="3">
        <f t="shared" ref="AJ195" si="5257">Q176*(1+$C$24)^(AJ$2-Q$2)</f>
        <v>111.7897547354988</v>
      </c>
      <c r="AK195" s="3">
        <f t="shared" ref="AK195" si="5258">R176*(1+$C$24)^(AK$2-R$2)</f>
        <v>108.130652285072</v>
      </c>
      <c r="AL195" s="3">
        <f t="shared" ref="AL195" si="5259">S176*(1+$C$24)^(AL$2-S$2)</f>
        <v>104.4715818076489</v>
      </c>
      <c r="AM195" s="3">
        <f t="shared" ref="AM195" si="5260">T176*(1+$C$24)^(AM$2-T$2)</f>
        <v>100.81249534372395</v>
      </c>
      <c r="AN195" s="3">
        <f t="shared" ref="AN195" si="5261">U176*(1+$C$24)^(AN$2-U$2)</f>
        <v>97.153408879799002</v>
      </c>
      <c r="AO195" s="3">
        <f t="shared" ref="AO195" si="5262">V176*(1+$C$24)^(AO$2-V$2)</f>
        <v>93.494338402375902</v>
      </c>
      <c r="AP195" s="3">
        <f t="shared" ref="AP195" si="5263">W176*(1+$C$24)^(AP$2-W$2)</f>
        <v>89.835251938450952</v>
      </c>
      <c r="AQ195" s="3">
        <f t="shared" ref="AQ195" si="5264">X176*(1+$C$24)^(AQ$2-X$2)</f>
        <v>86.176181461027852</v>
      </c>
      <c r="AR195" s="3">
        <f t="shared" ref="AR195" si="5265">Y176*(1+$C$24)^(AR$2-Y$2)</f>
        <v>82.517094997102902</v>
      </c>
      <c r="AS195" s="3">
        <f t="shared" ref="AS195" si="5266">Z176*(1+$C$24)^(AS$2-Z$2)</f>
        <v>78.858024519679816</v>
      </c>
      <c r="AT195" s="3">
        <f t="shared" ref="AT195" si="5267">AA176*(1+$C$24)^(AT$2-AA$2)</f>
        <v>75.198938055754866</v>
      </c>
      <c r="AU195" s="3">
        <f t="shared" ref="AU195" si="5268">AB176*(1+$C$24)^(AU$2-AB$2)</f>
        <v>71.539851591829915</v>
      </c>
      <c r="AV195" s="3">
        <f t="shared" ref="AV195" si="5269">AC176*(1+$C$24)^(AV$2-AC$2)</f>
        <v>67.880781114406815</v>
      </c>
      <c r="AW195" s="3">
        <f t="shared" ref="AW195" si="5270">AD176*(1+$C$24)^(AW$2-AD$2)</f>
        <v>64.221694650481865</v>
      </c>
      <c r="AX195" s="3">
        <f t="shared" ref="AX195" si="5271">AE176*(1+$C$24)^(AX$2-AE$2)</f>
        <v>60.562624173058772</v>
      </c>
      <c r="AY195" s="3">
        <f t="shared" ref="AY195" si="5272">AF176*(1+$C$24)^(AY$2-AF$2)</f>
        <v>-2.2513694645486073E-5</v>
      </c>
      <c r="AZ195" s="3">
        <f t="shared" ref="AZ195" si="5273">AG176*(1+$C$24)^(AZ$2-AG$2)</f>
        <v>-2.2513694645486073E-5</v>
      </c>
    </row>
    <row r="196" spans="2:52" x14ac:dyDescent="0.3">
      <c r="B196">
        <f t="shared" si="3737"/>
        <v>2031</v>
      </c>
      <c r="C196" t="str">
        <f t="shared" si="4600"/>
        <v>GR</v>
      </c>
      <c r="X196" s="3">
        <f>D176*(1+$C$24)^(X$2-D$2)</f>
        <v>153.50891451777804</v>
      </c>
      <c r="Y196" s="3">
        <f t="shared" ref="Y196" si="5274">E176*(1+$C$24)^(Y$2-E$2)</f>
        <v>219.18756179571642</v>
      </c>
      <c r="Z196" s="3">
        <f t="shared" ref="Z196" si="5275">F176*(1+$C$24)^(Z$2-F$2)</f>
        <v>207.3102143899155</v>
      </c>
      <c r="AA196" s="3">
        <f t="shared" ref="AA196" si="5276">G176*(1+$C$24)^(AA$2-G$2)</f>
        <v>196.54106328268298</v>
      </c>
      <c r="AB196" s="3">
        <f t="shared" ref="AB196" si="5277">H176*(1+$C$24)^(AB$2-H$2)</f>
        <v>186.7290280382241</v>
      </c>
      <c r="AC196" s="3">
        <f t="shared" ref="AC196" si="5278">I176*(1+$C$24)^(AC$2-I$2)</f>
        <v>177.74351092624769</v>
      </c>
      <c r="AD196" s="3">
        <f t="shared" ref="AD196" si="5279">J176*(1+$C$24)^(AD$2-J$2)</f>
        <v>168.89236036237509</v>
      </c>
      <c r="AE196" s="3">
        <f t="shared" ref="AE196" si="5280">K176*(1+$C$24)^(AE$2-K$2)</f>
        <v>160.04101316452966</v>
      </c>
      <c r="AF196" s="3">
        <f t="shared" ref="AF196" si="5281">L176*(1+$C$24)^(AF$2-L$2)</f>
        <v>151.18974789750624</v>
      </c>
      <c r="AG196" s="3">
        <f t="shared" ref="AG196" si="5282">M176*(1+$C$24)^(AG$2-M$2)</f>
        <v>142.33848263048282</v>
      </c>
      <c r="AH196" s="3">
        <f t="shared" ref="AH196" si="5283">N176*(1+$C$24)^(AH$2-N$2)</f>
        <v>133.48721736345939</v>
      </c>
      <c r="AI196" s="3">
        <f t="shared" ref="AI196" si="5284">O176*(1+$C$24)^(AI$2-O$2)</f>
        <v>124.63595209643599</v>
      </c>
      <c r="AJ196" s="3">
        <f t="shared" ref="AJ196" si="5285">P176*(1+$C$24)^(AJ$2-P$2)</f>
        <v>118.33504584324494</v>
      </c>
      <c r="AK196" s="3">
        <f t="shared" ref="AK196" si="5286">Q176*(1+$C$24)^(AK$2-Q$2)</f>
        <v>114.58449860388625</v>
      </c>
      <c r="AL196" s="3">
        <f t="shared" ref="AL196" si="5287">R176*(1+$C$24)^(AL$2-R$2)</f>
        <v>110.8339185921988</v>
      </c>
      <c r="AM196" s="3">
        <f t="shared" ref="AM196" si="5288">S176*(1+$C$24)^(AM$2-S$2)</f>
        <v>107.0833713528401</v>
      </c>
      <c r="AN196" s="3">
        <f t="shared" ref="AN196" si="5289">T176*(1+$C$24)^(AN$2-T$2)</f>
        <v>103.33280772731705</v>
      </c>
      <c r="AO196" s="3">
        <f t="shared" ref="AO196" si="5290">U176*(1+$C$24)^(AO$2-U$2)</f>
        <v>99.582244101793961</v>
      </c>
      <c r="AP196" s="3">
        <f t="shared" ref="AP196" si="5291">V176*(1+$C$24)^(AP$2-V$2)</f>
        <v>95.831696862435294</v>
      </c>
      <c r="AQ196" s="3">
        <f t="shared" ref="AQ196" si="5292">W176*(1+$C$24)^(AQ$2-W$2)</f>
        <v>92.081133236912208</v>
      </c>
      <c r="AR196" s="3">
        <f t="shared" ref="AR196" si="5293">X176*(1+$C$24)^(AR$2-X$2)</f>
        <v>88.330585997553541</v>
      </c>
      <c r="AS196" s="3">
        <f t="shared" ref="AS196" si="5294">Y176*(1+$C$24)^(AS$2-Y$2)</f>
        <v>84.58002237203047</v>
      </c>
      <c r="AT196" s="3">
        <f t="shared" ref="AT196" si="5295">Z176*(1+$C$24)^(AT$2-Z$2)</f>
        <v>80.829475132671803</v>
      </c>
      <c r="AU196" s="3">
        <f t="shared" ref="AU196" si="5296">AA176*(1+$C$24)^(AU$2-AA$2)</f>
        <v>77.078911507148717</v>
      </c>
      <c r="AV196" s="3">
        <f t="shared" ref="AV196" si="5297">AB176*(1+$C$24)^(AV$2-AB$2)</f>
        <v>73.328347881625646</v>
      </c>
      <c r="AW196" s="3">
        <f t="shared" ref="AW196" si="5298">AC176*(1+$C$24)^(AW$2-AC$2)</f>
        <v>69.577800642266965</v>
      </c>
      <c r="AX196" s="3">
        <f t="shared" ref="AX196" si="5299">AD176*(1+$C$24)^(AX$2-AD$2)</f>
        <v>65.827237016743894</v>
      </c>
      <c r="AY196" s="3">
        <f t="shared" ref="AY196" si="5300">AE176*(1+$C$24)^(AY$2-AE$2)</f>
        <v>62.076689777385234</v>
      </c>
      <c r="AZ196" s="3">
        <f t="shared" ref="AZ196" si="5301">AF176*(1+$C$24)^(AZ$2-AF$2)</f>
        <v>-2.3076537011623223E-5</v>
      </c>
    </row>
    <row r="197" spans="2:52" x14ac:dyDescent="0.3">
      <c r="B197">
        <f t="shared" si="3737"/>
        <v>2032</v>
      </c>
      <c r="C197" t="str">
        <f t="shared" si="4600"/>
        <v>GR</v>
      </c>
      <c r="Y197" s="3">
        <f>D176*(1+$C$24)^(Y$2-D$2)</f>
        <v>157.34663738072248</v>
      </c>
      <c r="Z197" s="3">
        <f t="shared" ref="Z197" si="5302">E176*(1+$C$24)^(Z$2-E$2)</f>
        <v>224.66725084060931</v>
      </c>
      <c r="AA197" s="3">
        <f t="shared" ref="AA197" si="5303">F176*(1+$C$24)^(AA$2-F$2)</f>
        <v>212.49296974966336</v>
      </c>
      <c r="AB197" s="3">
        <f t="shared" ref="AB197" si="5304">G176*(1+$C$24)^(AB$2-G$2)</f>
        <v>201.45458986475003</v>
      </c>
      <c r="AC197" s="3">
        <f t="shared" ref="AC197" si="5305">H176*(1+$C$24)^(AC$2-H$2)</f>
        <v>191.39725373917969</v>
      </c>
      <c r="AD197" s="3">
        <f t="shared" ref="AD197" si="5306">I176*(1+$C$24)^(AD$2-I$2)</f>
        <v>182.18709869940386</v>
      </c>
      <c r="AE197" s="3">
        <f t="shared" ref="AE197" si="5307">J176*(1+$C$24)^(AE$2-J$2)</f>
        <v>173.11466937143445</v>
      </c>
      <c r="AF197" s="3">
        <f t="shared" ref="AF197" si="5308">K176*(1+$C$24)^(AF$2-K$2)</f>
        <v>164.04203849364288</v>
      </c>
      <c r="AG197" s="3">
        <f t="shared" ref="AG197" si="5309">L176*(1+$C$24)^(AG$2-L$2)</f>
        <v>154.96949159494389</v>
      </c>
      <c r="AH197" s="3">
        <f t="shared" ref="AH197" si="5310">M176*(1+$C$24)^(AH$2-M$2)</f>
        <v>145.89694469624487</v>
      </c>
      <c r="AI197" s="3">
        <f t="shared" ref="AI197" si="5311">N176*(1+$C$24)^(AI$2-N$2)</f>
        <v>136.82439779754586</v>
      </c>
      <c r="AJ197" s="3">
        <f t="shared" ref="AJ197" si="5312">O176*(1+$C$24)^(AJ$2-O$2)</f>
        <v>127.75185089884687</v>
      </c>
      <c r="AK197" s="3">
        <f t="shared" ref="AK197" si="5313">P176*(1+$C$24)^(AK$2-P$2)</f>
        <v>121.29342198932605</v>
      </c>
      <c r="AL197" s="3">
        <f t="shared" ref="AL197" si="5314">Q176*(1+$C$24)^(AL$2-Q$2)</f>
        <v>117.4491110689834</v>
      </c>
      <c r="AM197" s="3">
        <f t="shared" ref="AM197" si="5315">R176*(1+$C$24)^(AM$2-R$2)</f>
        <v>113.60476655700376</v>
      </c>
      <c r="AN197" s="3">
        <f t="shared" ref="AN197" si="5316">S176*(1+$C$24)^(AN$2-S$2)</f>
        <v>109.76045563666109</v>
      </c>
      <c r="AO197" s="3">
        <f t="shared" ref="AO197" si="5317">T176*(1+$C$24)^(AO$2-T$2)</f>
        <v>105.91612792049996</v>
      </c>
      <c r="AP197" s="3">
        <f t="shared" ref="AP197" si="5318">U176*(1+$C$24)^(AP$2-U$2)</f>
        <v>102.0718002043388</v>
      </c>
      <c r="AQ197" s="3">
        <f t="shared" ref="AQ197" si="5319">V176*(1+$C$24)^(AQ$2-V$2)</f>
        <v>98.227489283996164</v>
      </c>
      <c r="AR197" s="3">
        <f t="shared" ref="AR197" si="5320">W176*(1+$C$24)^(AR$2-W$2)</f>
        <v>94.383161567835003</v>
      </c>
      <c r="AS197" s="3">
        <f t="shared" ref="AS197" si="5321">X176*(1+$C$24)^(AS$2-X$2)</f>
        <v>90.538850647492367</v>
      </c>
      <c r="AT197" s="3">
        <f t="shared" ref="AT197" si="5322">Y176*(1+$C$24)^(AT$2-Y$2)</f>
        <v>86.694522931331221</v>
      </c>
      <c r="AU197" s="3">
        <f t="shared" ref="AU197" si="5323">Z176*(1+$C$24)^(AU$2-Z$2)</f>
        <v>82.850212010988585</v>
      </c>
      <c r="AV197" s="3">
        <f t="shared" ref="AV197" si="5324">AA176*(1+$C$24)^(AV$2-AA$2)</f>
        <v>79.005884294827439</v>
      </c>
      <c r="AW197" s="3">
        <f t="shared" ref="AW197" si="5325">AB176*(1+$C$24)^(AW$2-AB$2)</f>
        <v>75.161556578666278</v>
      </c>
      <c r="AX197" s="3">
        <f t="shared" ref="AX197" si="5326">AC176*(1+$C$24)^(AX$2-AC$2)</f>
        <v>71.317245658323642</v>
      </c>
      <c r="AY197" s="3">
        <f t="shared" ref="AY197" si="5327">AD176*(1+$C$24)^(AY$2-AD$2)</f>
        <v>67.472917942162482</v>
      </c>
      <c r="AZ197" s="3">
        <f t="shared" ref="AZ197" si="5328">AE176*(1+$C$24)^(AZ$2-AE$2)</f>
        <v>63.628607021819853</v>
      </c>
    </row>
    <row r="198" spans="2:52" x14ac:dyDescent="0.3">
      <c r="B198">
        <f t="shared" si="3737"/>
        <v>2033</v>
      </c>
      <c r="C198" t="str">
        <f t="shared" si="4600"/>
        <v>GR</v>
      </c>
      <c r="Z198" s="3">
        <f>D176*(1+$C$24)^(Z$2-D$2)</f>
        <v>161.28030331524053</v>
      </c>
      <c r="AA198" s="3">
        <f>E176*(1+$C$24)^(AA$2-E$2)</f>
        <v>230.28393211162452</v>
      </c>
      <c r="AB198" s="3">
        <f t="shared" ref="AB198" si="5329">F176*(1+$C$24)^(AB$2-F$2)</f>
        <v>217.80529399340494</v>
      </c>
      <c r="AC198" s="3">
        <f t="shared" ref="AC198" si="5330">G176*(1+$C$24)^(AC$2-G$2)</f>
        <v>206.49095461136878</v>
      </c>
      <c r="AD198" s="3">
        <f t="shared" ref="AD198" si="5331">H176*(1+$C$24)^(AD$2-H$2)</f>
        <v>196.18218508265917</v>
      </c>
      <c r="AE198" s="3">
        <f t="shared" ref="AE198" si="5332">I176*(1+$C$24)^(AE$2-I$2)</f>
        <v>186.74177616688897</v>
      </c>
      <c r="AF198" s="3">
        <f t="shared" ref="AF198" si="5333">J176*(1+$C$24)^(AF$2-J$2)</f>
        <v>177.44253610572031</v>
      </c>
      <c r="AG198" s="3">
        <f t="shared" ref="AG198" si="5334">K176*(1+$C$24)^(AG$2-K$2)</f>
        <v>168.14308945598395</v>
      </c>
      <c r="AH198" s="3">
        <f t="shared" ref="AH198" si="5335">L176*(1+$C$24)^(AH$2-L$2)</f>
        <v>158.84372888481747</v>
      </c>
      <c r="AI198" s="3">
        <f t="shared" ref="AI198" si="5336">M176*(1+$C$24)^(AI$2-M$2)</f>
        <v>149.54436831365098</v>
      </c>
      <c r="AJ198" s="3">
        <f t="shared" ref="AJ198" si="5337">N176*(1+$C$24)^(AJ$2-N$2)</f>
        <v>140.24500774248452</v>
      </c>
      <c r="AK198" s="3">
        <f t="shared" ref="AK198" si="5338">O176*(1+$C$24)^(AK$2-O$2)</f>
        <v>130.94564717131803</v>
      </c>
      <c r="AL198" s="3">
        <f t="shared" ref="AL198" si="5339">P176*(1+$C$24)^(AL$2-P$2)</f>
        <v>124.3257575390592</v>
      </c>
      <c r="AM198" s="3">
        <f t="shared" ref="AM198" si="5340">Q176*(1+$C$24)^(AM$2-Q$2)</f>
        <v>120.38533884570798</v>
      </c>
      <c r="AN198" s="3">
        <f t="shared" ref="AN198" si="5341">R176*(1+$C$24)^(AN$2-R$2)</f>
        <v>116.44488572092884</v>
      </c>
      <c r="AO198" s="3">
        <f t="shared" ref="AO198" si="5342">S176*(1+$C$24)^(AO$2-S$2)</f>
        <v>112.50446702757762</v>
      </c>
      <c r="AP198" s="3">
        <f t="shared" ref="AP198" si="5343">T176*(1+$C$24)^(AP$2-T$2)</f>
        <v>108.56403111851245</v>
      </c>
      <c r="AQ198" s="3">
        <f t="shared" ref="AQ198" si="5344">U176*(1+$C$24)^(AQ$2-U$2)</f>
        <v>104.62359520944727</v>
      </c>
      <c r="AR198" s="3">
        <f t="shared" ref="AR198" si="5345">V176*(1+$C$24)^(AR$2-V$2)</f>
        <v>100.68317651609607</v>
      </c>
      <c r="AS198" s="3">
        <f t="shared" ref="AS198" si="5346">W176*(1+$C$24)^(AS$2-W$2)</f>
        <v>96.742740607030882</v>
      </c>
      <c r="AT198" s="3">
        <f t="shared" ref="AT198" si="5347">X176*(1+$C$24)^(AT$2-X$2)</f>
        <v>92.802321913679677</v>
      </c>
      <c r="AU198" s="3">
        <f t="shared" ref="AU198" si="5348">Y176*(1+$C$24)^(AU$2-Y$2)</f>
        <v>88.86188600461449</v>
      </c>
      <c r="AV198" s="3">
        <f t="shared" ref="AV198" si="5349">Z176*(1+$C$24)^(AV$2-Z$2)</f>
        <v>84.921467311263299</v>
      </c>
      <c r="AW198" s="3">
        <f t="shared" ref="AW198" si="5350">AA176*(1+$C$24)^(AW$2-AA$2)</f>
        <v>80.981031402198113</v>
      </c>
      <c r="AX198" s="3">
        <f t="shared" ref="AX198" si="5351">AB176*(1+$C$24)^(AX$2-AB$2)</f>
        <v>77.04059549313294</v>
      </c>
      <c r="AY198" s="3">
        <f t="shared" ref="AY198" si="5352">AC176*(1+$C$24)^(AY$2-AC$2)</f>
        <v>73.100176799781721</v>
      </c>
      <c r="AZ198" s="3">
        <f t="shared" ref="AZ198" si="5353">AD176*(1+$C$24)^(AZ$2-AD$2)</f>
        <v>69.159740890716549</v>
      </c>
    </row>
    <row r="199" spans="2:52" x14ac:dyDescent="0.3">
      <c r="B199">
        <f t="shared" si="3737"/>
        <v>2034</v>
      </c>
      <c r="C199" t="str">
        <f t="shared" ref="C199:C207" si="5354">C198</f>
        <v>GR</v>
      </c>
      <c r="AA199" s="3">
        <f>D176*(1+$C$24)^(AA$2-D$2)</f>
        <v>165.31231089812155</v>
      </c>
      <c r="AB199" s="3">
        <f t="shared" ref="AB199" si="5355">E176*(1+$C$24)^(AB$2-E$2)</f>
        <v>236.04103041441516</v>
      </c>
      <c r="AC199" s="3">
        <f t="shared" ref="AC199" si="5356">F176*(1+$C$24)^(AC$2-F$2)</f>
        <v>223.25042634324009</v>
      </c>
      <c r="AD199" s="3">
        <f t="shared" ref="AD199" si="5357">G176*(1+$C$24)^(AD$2-G$2)</f>
        <v>211.65322847665303</v>
      </c>
      <c r="AE199" s="3">
        <f t="shared" ref="AE199" si="5358">H176*(1+$C$24)^(AE$2-H$2)</f>
        <v>201.08673970972566</v>
      </c>
      <c r="AF199" s="3">
        <f t="shared" ref="AF199" si="5359">I176*(1+$C$24)^(AF$2-I$2)</f>
        <v>191.41032057106119</v>
      </c>
      <c r="AG199" s="3">
        <f t="shared" ref="AG199" si="5360">J176*(1+$C$24)^(AG$2-J$2)</f>
        <v>181.87859950836332</v>
      </c>
      <c r="AH199" s="3">
        <f t="shared" ref="AH199" si="5361">K176*(1+$C$24)^(AH$2-K$2)</f>
        <v>172.34666669238356</v>
      </c>
      <c r="AI199" s="3">
        <f t="shared" ref="AI199" si="5362">L176*(1+$C$24)^(AI$2-L$2)</f>
        <v>162.81482210693792</v>
      </c>
      <c r="AJ199" s="3">
        <f t="shared" ref="AJ199" si="5363">M176*(1+$C$24)^(AJ$2-M$2)</f>
        <v>153.28297752149226</v>
      </c>
      <c r="AK199" s="3">
        <f t="shared" ref="AK199" si="5364">N176*(1+$C$24)^(AK$2-N$2)</f>
        <v>143.75113293604662</v>
      </c>
      <c r="AL199" s="3">
        <f t="shared" ref="AL199" si="5365">O176*(1+$C$24)^(AL$2-O$2)</f>
        <v>134.219288350601</v>
      </c>
      <c r="AM199" s="3">
        <f t="shared" ref="AM199" si="5366">P176*(1+$C$24)^(AM$2-P$2)</f>
        <v>127.43390147753568</v>
      </c>
      <c r="AN199" s="3">
        <f t="shared" ref="AN199" si="5367">Q176*(1+$C$24)^(AN$2-Q$2)</f>
        <v>123.39497231685068</v>
      </c>
      <c r="AO199" s="3">
        <f t="shared" ref="AO199" si="5368">R176*(1+$C$24)^(AO$2-R$2)</f>
        <v>119.35600786395207</v>
      </c>
      <c r="AP199" s="3">
        <f t="shared" ref="AP199" si="5369">S176*(1+$C$24)^(AP$2-S$2)</f>
        <v>115.31707870326706</v>
      </c>
      <c r="AQ199" s="3">
        <f t="shared" ref="AQ199" si="5370">T176*(1+$C$24)^(AQ$2-T$2)</f>
        <v>111.27813189647527</v>
      </c>
      <c r="AR199" s="3">
        <f t="shared" ref="AR199" si="5371">U176*(1+$C$24)^(AR$2-U$2)</f>
        <v>107.23918508968346</v>
      </c>
      <c r="AS199" s="3">
        <f t="shared" ref="AS199" si="5372">V176*(1+$C$24)^(AS$2-V$2)</f>
        <v>103.20025592899847</v>
      </c>
      <c r="AT199" s="3">
        <f t="shared" ref="AT199" si="5373">W176*(1+$C$24)^(AT$2-W$2)</f>
        <v>99.16130912220666</v>
      </c>
      <c r="AU199" s="3">
        <f t="shared" ref="AU199" si="5374">X176*(1+$C$24)^(AU$2-X$2)</f>
        <v>95.122379961521673</v>
      </c>
      <c r="AV199" s="3">
        <f t="shared" ref="AV199" si="5375">Y176*(1+$C$24)^(AV$2-Y$2)</f>
        <v>91.08343315472986</v>
      </c>
      <c r="AW199" s="3">
        <f t="shared" ref="AW199" si="5376">Z176*(1+$C$24)^(AW$2-Z$2)</f>
        <v>87.044503994044888</v>
      </c>
      <c r="AX199" s="3">
        <f t="shared" ref="AX199" si="5377">AA176*(1+$C$24)^(AX$2-AA$2)</f>
        <v>83.005557187253075</v>
      </c>
      <c r="AY199" s="3">
        <f t="shared" ref="AY199" si="5378">AB176*(1+$C$24)^(AY$2-AB$2)</f>
        <v>78.966610380461262</v>
      </c>
      <c r="AZ199" s="3">
        <f t="shared" ref="AZ199" si="5379">AC176*(1+$C$24)^(AZ$2-AC$2)</f>
        <v>74.927681219776275</v>
      </c>
    </row>
    <row r="200" spans="2:52" x14ac:dyDescent="0.3">
      <c r="B200">
        <f t="shared" si="3737"/>
        <v>2035</v>
      </c>
      <c r="C200" t="str">
        <f t="shared" si="5354"/>
        <v>GR</v>
      </c>
      <c r="AB200" s="3">
        <f>D176*(1+$C$24)^(AB$2-D$2)</f>
        <v>169.44511867057457</v>
      </c>
      <c r="AC200" s="3">
        <f t="shared" ref="AC200" si="5380">E176*(1+$C$24)^(AC$2-E$2)</f>
        <v>241.9420561747755</v>
      </c>
      <c r="AD200" s="3">
        <f t="shared" ref="AD200" si="5381">F176*(1+$C$24)^(AD$2-F$2)</f>
        <v>228.83168700182108</v>
      </c>
      <c r="AE200" s="3">
        <f t="shared" ref="AE200" si="5382">G176*(1+$C$24)^(AE$2-G$2)</f>
        <v>216.94455918856931</v>
      </c>
      <c r="AF200" s="3">
        <f t="shared" ref="AF200" si="5383">H176*(1+$C$24)^(AF$2-H$2)</f>
        <v>206.11390820246879</v>
      </c>
      <c r="AG200" s="3">
        <f t="shared" ref="AG200" si="5384">I176*(1+$C$24)^(AG$2-I$2)</f>
        <v>196.1955785853377</v>
      </c>
      <c r="AH200" s="3">
        <f t="shared" ref="AH200" si="5385">J176*(1+$C$24)^(AH$2-J$2)</f>
        <v>186.42556449607238</v>
      </c>
      <c r="AI200" s="3">
        <f t="shared" ref="AI200" si="5386">K176*(1+$C$24)^(AI$2-K$2)</f>
        <v>176.65533335969315</v>
      </c>
      <c r="AJ200" s="3">
        <f t="shared" ref="AJ200" si="5387">L176*(1+$C$24)^(AJ$2-L$2)</f>
        <v>166.88519265961136</v>
      </c>
      <c r="AK200" s="3">
        <f t="shared" ref="AK200" si="5388">M176*(1+$C$24)^(AK$2-M$2)</f>
        <v>157.11505195952955</v>
      </c>
      <c r="AL200" s="3">
        <f t="shared" ref="AL200" si="5389">N176*(1+$C$24)^(AL$2-N$2)</f>
        <v>147.34491125944777</v>
      </c>
      <c r="AM200" s="3">
        <f t="shared" ref="AM200" si="5390">O176*(1+$C$24)^(AM$2-O$2)</f>
        <v>137.57477055936602</v>
      </c>
      <c r="AN200" s="3">
        <f t="shared" ref="AN200" si="5391">P176*(1+$C$24)^(AN$2-P$2)</f>
        <v>130.61974901447408</v>
      </c>
      <c r="AO200" s="3">
        <f t="shared" ref="AO200" si="5392">Q176*(1+$C$24)^(AO$2-Q$2)</f>
        <v>126.47984662477194</v>
      </c>
      <c r="AP200" s="3">
        <f t="shared" ref="AP200" si="5393">R176*(1+$C$24)^(AP$2-R$2)</f>
        <v>122.33990806055085</v>
      </c>
      <c r="AQ200" s="3">
        <f t="shared" ref="AQ200" si="5394">S176*(1+$C$24)^(AQ$2-S$2)</f>
        <v>118.20000567084874</v>
      </c>
      <c r="AR200" s="3">
        <f t="shared" ref="AR200" si="5395">T176*(1+$C$24)^(AR$2-T$2)</f>
        <v>114.06008519388715</v>
      </c>
      <c r="AS200" s="3">
        <f t="shared" ref="AS200" si="5396">U176*(1+$C$24)^(AS$2-U$2)</f>
        <v>109.92016471692554</v>
      </c>
      <c r="AT200" s="3">
        <f t="shared" ref="AT200" si="5397">V176*(1+$C$24)^(AT$2-V$2)</f>
        <v>105.78026232722343</v>
      </c>
      <c r="AU200" s="3">
        <f t="shared" ref="AU200" si="5398">W176*(1+$C$24)^(AU$2-W$2)</f>
        <v>101.64034185026182</v>
      </c>
      <c r="AV200" s="3">
        <f t="shared" ref="AV200" si="5399">X176*(1+$C$24)^(AV$2-X$2)</f>
        <v>97.500439460559704</v>
      </c>
      <c r="AW200" s="3">
        <f t="shared" ref="AW200" si="5400">Y176*(1+$C$24)^(AW$2-Y$2)</f>
        <v>93.360518983598098</v>
      </c>
      <c r="AX200" s="3">
        <f t="shared" ref="AX200" si="5401">Z176*(1+$C$24)^(AX$2-Z$2)</f>
        <v>89.220616593895997</v>
      </c>
      <c r="AY200" s="3">
        <f t="shared" ref="AY200" si="5402">AA176*(1+$C$24)^(AY$2-AA$2)</f>
        <v>85.080696116934391</v>
      </c>
      <c r="AZ200" s="3">
        <f t="shared" ref="AZ200" si="5403">AB176*(1+$C$24)^(AZ$2-AB$2)</f>
        <v>80.940775639972784</v>
      </c>
    </row>
    <row r="201" spans="2:52" x14ac:dyDescent="0.3">
      <c r="B201">
        <f t="shared" si="3737"/>
        <v>2036</v>
      </c>
      <c r="C201" t="str">
        <f t="shared" si="5354"/>
        <v>GR</v>
      </c>
      <c r="AC201" s="3">
        <f>D176*(1+$C$24)^(AC$2-D$2)</f>
        <v>173.68124663733892</v>
      </c>
      <c r="AD201" s="3">
        <f t="shared" ref="AD201" si="5404">E176*(1+$C$24)^(AD$2-E$2)</f>
        <v>247.99060757914486</v>
      </c>
      <c r="AE201" s="3">
        <f t="shared" ref="AE201" si="5405">F176*(1+$C$24)^(AE$2-F$2)</f>
        <v>234.55247917686657</v>
      </c>
      <c r="AF201" s="3">
        <f t="shared" ref="AF201" si="5406">G176*(1+$C$24)^(AF$2-G$2)</f>
        <v>222.36817316828353</v>
      </c>
      <c r="AG201" s="3">
        <f t="shared" ref="AG201" si="5407">H176*(1+$C$24)^(AG$2-H$2)</f>
        <v>211.26675590753047</v>
      </c>
      <c r="AH201" s="3">
        <f t="shared" ref="AH201" si="5408">I176*(1+$C$24)^(AH$2-I$2)</f>
        <v>201.10046804997111</v>
      </c>
      <c r="AI201" s="3">
        <f t="shared" ref="AI201" si="5409">J176*(1+$C$24)^(AI$2-J$2)</f>
        <v>191.08620360847416</v>
      </c>
      <c r="AJ201" s="3">
        <f t="shared" ref="AJ201" si="5410">K176*(1+$C$24)^(AJ$2-K$2)</f>
        <v>181.07171669368543</v>
      </c>
      <c r="AK201" s="3">
        <f t="shared" ref="AK201" si="5411">L176*(1+$C$24)^(AK$2-L$2)</f>
        <v>171.0573224761016</v>
      </c>
      <c r="AL201" s="3">
        <f t="shared" ref="AL201" si="5412">M176*(1+$C$24)^(AL$2-M$2)</f>
        <v>161.04292825851778</v>
      </c>
      <c r="AM201" s="3">
        <f t="shared" ref="AM201" si="5413">N176*(1+$C$24)^(AM$2-N$2)</f>
        <v>151.02853404093395</v>
      </c>
      <c r="AN201" s="3">
        <f t="shared" ref="AN201" si="5414">O176*(1+$C$24)^(AN$2-O$2)</f>
        <v>141.01413982335012</v>
      </c>
      <c r="AO201" s="3">
        <f t="shared" ref="AO201" si="5415">P176*(1+$C$24)^(AO$2-P$2)</f>
        <v>133.88524273983589</v>
      </c>
      <c r="AP201" s="3">
        <f t="shared" ref="AP201" si="5416">Q176*(1+$C$24)^(AP$2-Q$2)</f>
        <v>129.64184279039122</v>
      </c>
      <c r="AQ201" s="3">
        <f t="shared" ref="AQ201" si="5417">R176*(1+$C$24)^(AQ$2-R$2)</f>
        <v>125.39840576206461</v>
      </c>
      <c r="AR201" s="3">
        <f t="shared" ref="AR201" si="5418">S176*(1+$C$24)^(AR$2-S$2)</f>
        <v>121.15500581261993</v>
      </c>
      <c r="AS201" s="3">
        <f t="shared" ref="AS201" si="5419">T176*(1+$C$24)^(AS$2-T$2)</f>
        <v>116.9115873237343</v>
      </c>
      <c r="AT201" s="3">
        <f t="shared" ref="AT201" si="5420">U176*(1+$C$24)^(AT$2-U$2)</f>
        <v>112.66816883484866</v>
      </c>
      <c r="AU201" s="3">
        <f t="shared" ref="AU201" si="5421">V176*(1+$C$24)^(AU$2-V$2)</f>
        <v>108.42476888540399</v>
      </c>
      <c r="AV201" s="3">
        <f t="shared" ref="AV201" si="5422">W176*(1+$C$24)^(AV$2-W$2)</f>
        <v>104.18135039651834</v>
      </c>
      <c r="AW201" s="3">
        <f t="shared" ref="AW201" si="5423">X176*(1+$C$24)^(AW$2-X$2)</f>
        <v>99.937950447073675</v>
      </c>
      <c r="AX201" s="3">
        <f t="shared" ref="AX201" si="5424">Y176*(1+$C$24)^(AX$2-Y$2)</f>
        <v>95.694531958188037</v>
      </c>
      <c r="AY201" s="3">
        <f t="shared" ref="AY201" si="5425">Z176*(1+$C$24)^(AY$2-Z$2)</f>
        <v>91.451132008743386</v>
      </c>
      <c r="AZ201" s="3">
        <f t="shared" ref="AZ201" si="5426">AA176*(1+$C$24)^(AZ$2-AA$2)</f>
        <v>87.207713519857734</v>
      </c>
    </row>
    <row r="202" spans="2:52" x14ac:dyDescent="0.3">
      <c r="B202">
        <f t="shared" si="3737"/>
        <v>2037</v>
      </c>
      <c r="C202" t="str">
        <f t="shared" si="5354"/>
        <v>GR</v>
      </c>
      <c r="AD202" s="3">
        <f>D176*(1+$C$24)^(AD$2-D$2)</f>
        <v>178.02327780327238</v>
      </c>
      <c r="AE202" s="3">
        <f t="shared" ref="AE202" si="5427">E176*(1+$C$24)^(AE$2-E$2)</f>
        <v>254.19037276862346</v>
      </c>
      <c r="AF202" s="3">
        <f t="shared" ref="AF202" si="5428">F176*(1+$C$24)^(AF$2-F$2)</f>
        <v>240.4162911562882</v>
      </c>
      <c r="AG202" s="3">
        <f t="shared" ref="AG202" si="5429">G176*(1+$C$24)^(AG$2-G$2)</f>
        <v>227.9273774974906</v>
      </c>
      <c r="AH202" s="3">
        <f t="shared" ref="AH202" si="5430">H176*(1+$C$24)^(AH$2-H$2)</f>
        <v>216.54842480521873</v>
      </c>
      <c r="AI202" s="3">
        <f t="shared" ref="AI202" si="5431">I176*(1+$C$24)^(AI$2-I$2)</f>
        <v>206.12797975122038</v>
      </c>
      <c r="AJ202" s="3">
        <f t="shared" ref="AJ202" si="5432">J176*(1+$C$24)^(AJ$2-J$2)</f>
        <v>195.863358698686</v>
      </c>
      <c r="AK202" s="3">
        <f t="shared" ref="AK202" si="5433">K176*(1+$C$24)^(AK$2-K$2)</f>
        <v>185.59850961102757</v>
      </c>
      <c r="AL202" s="3">
        <f t="shared" ref="AL202" si="5434">L176*(1+$C$24)^(AL$2-L$2)</f>
        <v>175.33375553800414</v>
      </c>
      <c r="AM202" s="3">
        <f t="shared" ref="AM202" si="5435">M176*(1+$C$24)^(AM$2-M$2)</f>
        <v>165.06900146498072</v>
      </c>
      <c r="AN202" s="3">
        <f t="shared" ref="AN202" si="5436">N176*(1+$C$24)^(AN$2-N$2)</f>
        <v>154.80424739195729</v>
      </c>
      <c r="AO202" s="3">
        <f t="shared" ref="AO202" si="5437">O176*(1+$C$24)^(AO$2-O$2)</f>
        <v>144.53949331893389</v>
      </c>
      <c r="AP202" s="3">
        <f t="shared" ref="AP202" si="5438">P176*(1+$C$24)^(AP$2-P$2)</f>
        <v>137.2323738083318</v>
      </c>
      <c r="AQ202" s="3">
        <f t="shared" ref="AQ202" si="5439">Q176*(1+$C$24)^(AQ$2-Q$2)</f>
        <v>132.88288886015098</v>
      </c>
      <c r="AR202" s="3">
        <f t="shared" ref="AR202" si="5440">R176*(1+$C$24)^(AR$2-R$2)</f>
        <v>128.53336590611622</v>
      </c>
      <c r="AS202" s="3">
        <f t="shared" ref="AS202" si="5441">S176*(1+$C$24)^(AS$2-S$2)</f>
        <v>124.18388095793543</v>
      </c>
      <c r="AT202" s="3">
        <f t="shared" ref="AT202" si="5442">T176*(1+$C$24)^(AT$2-T$2)</f>
        <v>119.83437700682765</v>
      </c>
      <c r="AU202" s="3">
        <f t="shared" ref="AU202" si="5443">U176*(1+$C$24)^(AU$2-U$2)</f>
        <v>115.48487305571987</v>
      </c>
      <c r="AV202" s="3">
        <f t="shared" ref="AV202" si="5444">V176*(1+$C$24)^(AV$2-V$2)</f>
        <v>111.13538810753909</v>
      </c>
      <c r="AW202" s="3">
        <f t="shared" ref="AW202" si="5445">W176*(1+$C$24)^(AW$2-W$2)</f>
        <v>106.78588415643129</v>
      </c>
      <c r="AX202" s="3">
        <f t="shared" ref="AX202" si="5446">X176*(1+$C$24)^(AX$2-X$2)</f>
        <v>102.43639920825052</v>
      </c>
      <c r="AY202" s="3">
        <f t="shared" ref="AY202" si="5447">Y176*(1+$C$24)^(AY$2-Y$2)</f>
        <v>98.086895257142729</v>
      </c>
      <c r="AZ202" s="3">
        <f t="shared" ref="AZ202" si="5448">Z176*(1+$C$24)^(AZ$2-Z$2)</f>
        <v>93.737410308961955</v>
      </c>
    </row>
    <row r="203" spans="2:52" x14ac:dyDescent="0.3">
      <c r="B203">
        <f t="shared" si="3737"/>
        <v>2038</v>
      </c>
      <c r="C203" t="str">
        <f t="shared" si="5354"/>
        <v>GR</v>
      </c>
      <c r="AE203" s="3">
        <f>D176*(1+$C$24)^(AE$2-D$2)</f>
        <v>182.47385974835419</v>
      </c>
      <c r="AF203" s="3">
        <f t="shared" ref="AF203" si="5449">E176*(1+$C$24)^(AF$2-E$2)</f>
        <v>260.54513208783902</v>
      </c>
      <c r="AG203" s="3">
        <f t="shared" ref="AG203" si="5450">F176*(1+$C$24)^(AG$2-F$2)</f>
        <v>246.42669843519539</v>
      </c>
      <c r="AH203" s="3">
        <f t="shared" ref="AH203" si="5451">G176*(1+$C$24)^(AH$2-G$2)</f>
        <v>233.62556193492784</v>
      </c>
      <c r="AI203" s="3">
        <f t="shared" ref="AI203" si="5452">H176*(1+$C$24)^(AI$2-H$2)</f>
        <v>221.96213542534917</v>
      </c>
      <c r="AJ203" s="3">
        <f t="shared" ref="AJ203" si="5453">I176*(1+$C$24)^(AJ$2-I$2)</f>
        <v>211.28117924500089</v>
      </c>
      <c r="AK203" s="3">
        <f t="shared" ref="AK203" si="5454">J176*(1+$C$24)^(AK$2-J$2)</f>
        <v>200.75994266615317</v>
      </c>
      <c r="AL203" s="3">
        <f t="shared" ref="AL203" si="5455">K176*(1+$C$24)^(AL$2-K$2)</f>
        <v>190.23847235130324</v>
      </c>
      <c r="AM203" s="3">
        <f t="shared" ref="AM203" si="5456">L176*(1+$C$24)^(AM$2-L$2)</f>
        <v>179.71709942645424</v>
      </c>
      <c r="AN203" s="3">
        <f t="shared" ref="AN203" si="5457">M176*(1+$C$24)^(AN$2-M$2)</f>
        <v>169.19572650160521</v>
      </c>
      <c r="AO203" s="3">
        <f t="shared" ref="AO203" si="5458">N176*(1+$C$24)^(AO$2-N$2)</f>
        <v>158.67435357675623</v>
      </c>
      <c r="AP203" s="3">
        <f t="shared" ref="AP203" si="5459">O176*(1+$C$24)^(AP$2-O$2)</f>
        <v>148.15298065190723</v>
      </c>
      <c r="AQ203" s="3">
        <f t="shared" ref="AQ203" si="5460">P176*(1+$C$24)^(AQ$2-P$2)</f>
        <v>140.66318315354007</v>
      </c>
      <c r="AR203" s="3">
        <f t="shared" ref="AR203" si="5461">Q176*(1+$C$24)^(AR$2-Q$2)</f>
        <v>136.20496108165477</v>
      </c>
      <c r="AS203" s="3">
        <f t="shared" ref="AS203" si="5462">R176*(1+$C$24)^(AS$2-R$2)</f>
        <v>131.74670005376913</v>
      </c>
      <c r="AT203" s="3">
        <f t="shared" ref="AT203" si="5463">S176*(1+$C$24)^(AT$2-S$2)</f>
        <v>127.2884779818838</v>
      </c>
      <c r="AU203" s="3">
        <f t="shared" ref="AU203" si="5464">T176*(1+$C$24)^(AU$2-T$2)</f>
        <v>122.83023643199834</v>
      </c>
      <c r="AV203" s="3">
        <f t="shared" ref="AV203" si="5465">U176*(1+$C$24)^(AV$2-U$2)</f>
        <v>118.37199488211286</v>
      </c>
      <c r="AW203" s="3">
        <f t="shared" ref="AW203" si="5466">V176*(1+$C$24)^(AW$2-V$2)</f>
        <v>113.91377281022756</v>
      </c>
      <c r="AX203" s="3">
        <f t="shared" ref="AX203" si="5467">W176*(1+$C$24)^(AX$2-W$2)</f>
        <v>109.45553126034208</v>
      </c>
      <c r="AY203" s="3">
        <f t="shared" ref="AY203" si="5468">X176*(1+$C$24)^(AY$2-X$2)</f>
        <v>104.99730918845677</v>
      </c>
      <c r="AZ203" s="3">
        <f t="shared" ref="AZ203" si="5469">Y176*(1+$C$24)^(AZ$2-Y$2)</f>
        <v>100.5390676385713</v>
      </c>
    </row>
    <row r="204" spans="2:52" x14ac:dyDescent="0.3">
      <c r="B204">
        <f t="shared" si="3737"/>
        <v>2039</v>
      </c>
      <c r="C204" t="str">
        <f t="shared" si="5354"/>
        <v>GR</v>
      </c>
      <c r="AF204" s="3">
        <f>D176*(1+$C$24)^(AF$2-D$2)</f>
        <v>187.03570624206301</v>
      </c>
      <c r="AG204" s="3">
        <f>E176*(1+$C$24)^(AG$2-E$2)</f>
        <v>267.05876039003499</v>
      </c>
      <c r="AH204" s="3">
        <f t="shared" ref="AH204" si="5470">F176*(1+$C$24)^(AH$2-F$2)</f>
        <v>252.58736589607526</v>
      </c>
      <c r="AI204" s="3">
        <f t="shared" ref="AI204" si="5471">G176*(1+$C$24)^(AI$2-G$2)</f>
        <v>239.46620098330104</v>
      </c>
      <c r="AJ204" s="3">
        <f t="shared" ref="AJ204" si="5472">H176*(1+$C$24)^(AJ$2-H$2)</f>
        <v>227.5111888109829</v>
      </c>
      <c r="AK204" s="3">
        <f t="shared" ref="AK204" si="5473">I176*(1+$C$24)^(AK$2-I$2)</f>
        <v>216.56320872612588</v>
      </c>
      <c r="AL204" s="3">
        <f t="shared" ref="AL204" si="5474">J176*(1+$C$24)^(AL$2-J$2)</f>
        <v>205.77894123280697</v>
      </c>
      <c r="AM204" s="3">
        <f t="shared" ref="AM204" si="5475">K176*(1+$C$24)^(AM$2-K$2)</f>
        <v>194.9944341600858</v>
      </c>
      <c r="AN204" s="3">
        <f t="shared" ref="AN204" si="5476">L176*(1+$C$24)^(AN$2-L$2)</f>
        <v>184.21002691211558</v>
      </c>
      <c r="AO204" s="3">
        <f t="shared" ref="AO204" si="5477">M176*(1+$C$24)^(AO$2-M$2)</f>
        <v>173.42561966414533</v>
      </c>
      <c r="AP204" s="3">
        <f t="shared" ref="AP204" si="5478">N176*(1+$C$24)^(AP$2-N$2)</f>
        <v>162.64121241617511</v>
      </c>
      <c r="AQ204" s="3">
        <f t="shared" ref="AQ204" si="5479">O176*(1+$C$24)^(AQ$2-O$2)</f>
        <v>151.85680516820489</v>
      </c>
      <c r="AR204" s="3">
        <f t="shared" ref="AR204" si="5480">P176*(1+$C$24)^(AR$2-P$2)</f>
        <v>144.17976273237858</v>
      </c>
      <c r="AS204" s="3">
        <f t="shared" ref="AS204" si="5481">Q176*(1+$C$24)^(AS$2-Q$2)</f>
        <v>139.61008510869613</v>
      </c>
      <c r="AT204" s="3">
        <f t="shared" ref="AT204" si="5482">R176*(1+$C$24)^(AT$2-R$2)</f>
        <v>135.04036755511333</v>
      </c>
      <c r="AU204" s="3">
        <f t="shared" ref="AU204" si="5483">S176*(1+$C$24)^(AU$2-S$2)</f>
        <v>130.47068993143088</v>
      </c>
      <c r="AV204" s="3">
        <f t="shared" ref="AV204" si="5484">T176*(1+$C$24)^(AV$2-T$2)</f>
        <v>125.90099234279829</v>
      </c>
      <c r="AW204" s="3">
        <f t="shared" ref="AW204" si="5485">U176*(1+$C$24)^(AW$2-U$2)</f>
        <v>121.33129475416567</v>
      </c>
      <c r="AX204" s="3">
        <f t="shared" ref="AX204" si="5486">V176*(1+$C$24)^(AX$2-V$2)</f>
        <v>116.76161713048323</v>
      </c>
      <c r="AY204" s="3">
        <f t="shared" ref="AY204" si="5487">W176*(1+$C$24)^(AY$2-W$2)</f>
        <v>112.19191954185062</v>
      </c>
      <c r="AZ204" s="3">
        <f t="shared" ref="AZ204" si="5488">X176*(1+$C$24)^(AZ$2-X$2)</f>
        <v>107.62224191816819</v>
      </c>
    </row>
    <row r="205" spans="2:52" x14ac:dyDescent="0.3">
      <c r="B205">
        <f t="shared" si="3737"/>
        <v>2040</v>
      </c>
      <c r="C205" t="str">
        <f t="shared" si="5354"/>
        <v>GR</v>
      </c>
      <c r="AG205" s="3">
        <f>D176*(1+$C$24)^(AG$2-D$2)</f>
        <v>191.7115988981146</v>
      </c>
      <c r="AH205" s="3">
        <f t="shared" ref="AH205" si="5489">E176*(1+$C$24)^(AH$2-E$2)</f>
        <v>273.73522939978591</v>
      </c>
      <c r="AI205" s="3">
        <f t="shared" ref="AI205" si="5490">F176*(1+$C$24)^(AI$2-F$2)</f>
        <v>258.90205004347717</v>
      </c>
      <c r="AJ205" s="3">
        <f t="shared" ref="AJ205" si="5491">G176*(1+$C$24)^(AJ$2-G$2)</f>
        <v>245.45285600788358</v>
      </c>
      <c r="AK205" s="3">
        <f t="shared" ref="AK205" si="5492">H176*(1+$C$24)^(AK$2-H$2)</f>
        <v>233.19896853125749</v>
      </c>
      <c r="AL205" s="3">
        <f t="shared" ref="AL205" si="5493">I176*(1+$C$24)^(AL$2-I$2)</f>
        <v>221.97728894427905</v>
      </c>
      <c r="AM205" s="3">
        <f t="shared" ref="AM205" si="5494">J176*(1+$C$24)^(AM$2-J$2)</f>
        <v>210.92341476362716</v>
      </c>
      <c r="AN205" s="3">
        <f t="shared" ref="AN205" si="5495">K176*(1+$C$24)^(AN$2-K$2)</f>
        <v>199.86929501408798</v>
      </c>
      <c r="AO205" s="3">
        <f t="shared" ref="AO205" si="5496">L176*(1+$C$24)^(AO$2-L$2)</f>
        <v>188.8152775849185</v>
      </c>
      <c r="AP205" s="3">
        <f t="shared" ref="AP205" si="5497">M176*(1+$C$24)^(AP$2-M$2)</f>
        <v>177.761260155749</v>
      </c>
      <c r="AQ205" s="3">
        <f t="shared" ref="AQ205" si="5498">N176*(1+$C$24)^(AQ$2-N$2)</f>
        <v>166.70724272657949</v>
      </c>
      <c r="AR205" s="3">
        <f t="shared" ref="AR205" si="5499">O176*(1+$C$24)^(AR$2-O$2)</f>
        <v>155.65322529741002</v>
      </c>
      <c r="AS205" s="3">
        <f t="shared" ref="AS205" si="5500">P176*(1+$C$24)^(AS$2-P$2)</f>
        <v>147.78425680068804</v>
      </c>
      <c r="AT205" s="3">
        <f t="shared" ref="AT205" si="5501">Q176*(1+$C$24)^(AT$2-Q$2)</f>
        <v>143.10033723641354</v>
      </c>
      <c r="AU205" s="3">
        <f t="shared" ref="AU205" si="5502">R176*(1+$C$24)^(AU$2-R$2)</f>
        <v>138.41637674399118</v>
      </c>
      <c r="AV205" s="3">
        <f t="shared" ref="AV205" si="5503">S176*(1+$C$24)^(AV$2-S$2)</f>
        <v>133.73245717971668</v>
      </c>
      <c r="AW205" s="3">
        <f t="shared" ref="AW205" si="5504">T176*(1+$C$24)^(AW$2-T$2)</f>
        <v>129.04851715136826</v>
      </c>
      <c r="AX205" s="3">
        <f t="shared" ref="AX205" si="5505">U176*(1+$C$24)^(AX$2-U$2)</f>
        <v>124.36457712301983</v>
      </c>
      <c r="AY205" s="3">
        <f t="shared" ref="AY205" si="5506">V176*(1+$C$24)^(AY$2-V$2)</f>
        <v>119.68065755874532</v>
      </c>
      <c r="AZ205" s="3">
        <f t="shared" ref="AZ205" si="5507">W176*(1+$C$24)^(AZ$2-W$2)</f>
        <v>114.99671753039689</v>
      </c>
    </row>
    <row r="206" spans="2:52" x14ac:dyDescent="0.3">
      <c r="B206">
        <f t="shared" si="3737"/>
        <v>2011</v>
      </c>
      <c r="C206" t="s">
        <v>82</v>
      </c>
      <c r="D206" s="4">
        <v>93.682029999999997</v>
      </c>
      <c r="E206" s="4">
        <v>136.55529999999999</v>
      </c>
      <c r="F206" s="4">
        <v>129.12379999999999</v>
      </c>
      <c r="G206" s="4">
        <v>122.3686</v>
      </c>
      <c r="H206" s="4">
        <v>116.19750000000001</v>
      </c>
      <c r="I206" s="4">
        <v>110.5308</v>
      </c>
      <c r="J206" s="4">
        <v>104.946</v>
      </c>
      <c r="K206" s="4">
        <v>99.361230000000006</v>
      </c>
      <c r="L206" s="4">
        <v>93.776439999999994</v>
      </c>
      <c r="M206" s="4">
        <v>88.191670000000002</v>
      </c>
      <c r="N206" s="4">
        <v>82.606890000000007</v>
      </c>
      <c r="O206" s="4">
        <v>77.022120000000001</v>
      </c>
      <c r="P206" s="4">
        <v>72.993740000000003</v>
      </c>
      <c r="Q206" s="4">
        <v>70.521770000000004</v>
      </c>
      <c r="R206" s="4">
        <v>68.049800000000005</v>
      </c>
      <c r="S206" s="4">
        <v>65.577839999999995</v>
      </c>
      <c r="T206" s="4">
        <v>63.105879999999999</v>
      </c>
      <c r="U206" s="4">
        <v>60.63391</v>
      </c>
      <c r="V206" s="4">
        <v>58.161940000000001</v>
      </c>
      <c r="W206" s="4">
        <v>55.689970000000002</v>
      </c>
      <c r="X206" s="4">
        <v>53.21801</v>
      </c>
      <c r="Y206" s="4">
        <v>50.746040000000001</v>
      </c>
      <c r="Z206" s="4">
        <v>48.274070000000002</v>
      </c>
      <c r="AA206" s="4">
        <v>45.802100000000003</v>
      </c>
      <c r="AB206" s="4">
        <v>43.330129999999997</v>
      </c>
      <c r="AC206" s="4">
        <v>40.858159999999998</v>
      </c>
      <c r="AD206" s="4">
        <v>-9.3886239999999992E-6</v>
      </c>
      <c r="AE206" s="4">
        <v>-9.3886239999999992E-6</v>
      </c>
      <c r="AF206" s="4">
        <v>-9.3886239999999992E-6</v>
      </c>
      <c r="AG206" s="4">
        <v>-9.3886239999999992E-6</v>
      </c>
      <c r="AH206" s="4">
        <v>-9.3886239999999992E-6</v>
      </c>
      <c r="AI206" s="4">
        <v>-9.3886239999999992E-6</v>
      </c>
      <c r="AJ206" s="4">
        <v>-9.3886239999999992E-6</v>
      </c>
      <c r="AK206" s="4">
        <v>-9.3886239999999992E-6</v>
      </c>
      <c r="AL206" s="4">
        <v>-9.3886239999999992E-6</v>
      </c>
      <c r="AM206" s="4">
        <v>-9.3886239999999992E-6</v>
      </c>
      <c r="AN206" s="4">
        <v>-9.3886239999999992E-6</v>
      </c>
      <c r="AO206" s="4">
        <v>-9.3886239999999992E-6</v>
      </c>
      <c r="AP206" s="4">
        <v>-9.3886239999999992E-6</v>
      </c>
      <c r="AQ206" s="4">
        <v>-9.3886239999999992E-6</v>
      </c>
      <c r="AR206" s="4">
        <v>-9.3886239999999992E-6</v>
      </c>
      <c r="AS206" s="4">
        <v>-9.3886239999999992E-6</v>
      </c>
      <c r="AT206" s="4">
        <v>-9.3886239999999992E-6</v>
      </c>
      <c r="AU206" s="4">
        <v>-9.3886239999999992E-6</v>
      </c>
      <c r="AV206" s="4">
        <v>-9.3886239999999992E-6</v>
      </c>
      <c r="AW206" s="4">
        <v>-9.3886239999999992E-6</v>
      </c>
      <c r="AX206" s="4">
        <v>-9.3886239999999992E-6</v>
      </c>
      <c r="AY206" s="4">
        <v>-9.3886239999999992E-6</v>
      </c>
      <c r="AZ206" s="4">
        <v>-9.3886239999999992E-6</v>
      </c>
    </row>
    <row r="207" spans="2:52" x14ac:dyDescent="0.3">
      <c r="B207">
        <f t="shared" si="3737"/>
        <v>2012</v>
      </c>
      <c r="C207" t="str">
        <f t="shared" si="5354"/>
        <v>TY</v>
      </c>
      <c r="D207" s="3"/>
      <c r="E207" s="3">
        <f>D206*(1+$C$24)^(E$2-D$2)</f>
        <v>96.024080749999996</v>
      </c>
      <c r="F207" s="3">
        <f>E206*(1+$C$24)^(F$2-E$2)</f>
        <v>139.96918249999999</v>
      </c>
      <c r="G207" s="3">
        <f t="shared" ref="G207" si="5508">F206*(1+$C$24)^(G$2-F$2)</f>
        <v>132.35189499999998</v>
      </c>
      <c r="H207" s="3">
        <f t="shared" ref="H207" si="5509">G206*(1+$C$24)^(H$2-G$2)</f>
        <v>125.427815</v>
      </c>
      <c r="I207" s="3">
        <f t="shared" ref="I207" si="5510">H206*(1+$C$24)^(I$2-H$2)</f>
        <v>119.10243749999999</v>
      </c>
      <c r="J207" s="3">
        <f t="shared" ref="J207" si="5511">I206*(1+$C$24)^(J$2-I$2)</f>
        <v>113.29406999999999</v>
      </c>
      <c r="K207" s="3">
        <f t="shared" ref="K207" si="5512">J206*(1+$C$24)^(K$2-J$2)</f>
        <v>107.56964999999998</v>
      </c>
      <c r="L207" s="3">
        <f t="shared" ref="L207" si="5513">K206*(1+$C$24)^(L$2-K$2)</f>
        <v>101.84526074999999</v>
      </c>
      <c r="M207" s="3">
        <f t="shared" ref="M207" si="5514">L206*(1+$C$24)^(M$2-L$2)</f>
        <v>96.120850999999988</v>
      </c>
      <c r="N207" s="3">
        <f t="shared" ref="N207" si="5515">M206*(1+$C$24)^(N$2-M$2)</f>
        <v>90.39646175</v>
      </c>
      <c r="O207" s="3">
        <f t="shared" ref="O207" si="5516">N206*(1+$C$24)^(O$2-N$2)</f>
        <v>84.672062249999996</v>
      </c>
      <c r="P207" s="3">
        <f t="shared" ref="P207" si="5517">O206*(1+$C$24)^(P$2-O$2)</f>
        <v>78.947672999999995</v>
      </c>
      <c r="Q207" s="3">
        <f t="shared" ref="Q207" si="5518">P206*(1+$C$24)^(Q$2-P$2)</f>
        <v>74.818583500000003</v>
      </c>
      <c r="R207" s="3">
        <f t="shared" ref="R207" si="5519">Q206*(1+$C$24)^(R$2-Q$2)</f>
        <v>72.284814249999997</v>
      </c>
      <c r="S207" s="3">
        <f t="shared" ref="S207" si="5520">R206*(1+$C$24)^(S$2-R$2)</f>
        <v>69.751045000000005</v>
      </c>
      <c r="T207" s="3">
        <f t="shared" ref="T207" si="5521">S206*(1+$C$24)^(T$2-S$2)</f>
        <v>67.217285999999987</v>
      </c>
      <c r="U207" s="3">
        <f t="shared" ref="U207" si="5522">T206*(1+$C$24)^(U$2-T$2)</f>
        <v>64.683526999999998</v>
      </c>
      <c r="V207" s="3">
        <f t="shared" ref="V207" si="5523">U206*(1+$C$24)^(V$2-U$2)</f>
        <v>62.149757749999992</v>
      </c>
      <c r="W207" s="3">
        <f t="shared" ref="W207" si="5524">V206*(1+$C$24)^(W$2-V$2)</f>
        <v>59.615988499999993</v>
      </c>
      <c r="X207" s="3">
        <f t="shared" ref="X207" si="5525">W206*(1+$C$24)^(X$2-W$2)</f>
        <v>57.082219249999994</v>
      </c>
      <c r="Y207" s="3">
        <f t="shared" ref="Y207" si="5526">X206*(1+$C$24)^(Y$2-X$2)</f>
        <v>54.548460249999998</v>
      </c>
      <c r="Z207" s="3">
        <f t="shared" ref="Z207" si="5527">Y206*(1+$C$24)^(Z$2-Y$2)</f>
        <v>52.014690999999999</v>
      </c>
      <c r="AA207" s="3">
        <f t="shared" ref="AA207" si="5528">Z206*(1+$C$24)^(AA$2-Z$2)</f>
        <v>49.48092175</v>
      </c>
      <c r="AB207" s="3">
        <f t="shared" ref="AB207" si="5529">AA206*(1+$C$24)^(AB$2-AA$2)</f>
        <v>46.947152500000001</v>
      </c>
      <c r="AC207" s="3">
        <f t="shared" ref="AC207" si="5530">AB206*(1+$C$24)^(AC$2-AB$2)</f>
        <v>44.413383249999995</v>
      </c>
      <c r="AD207" s="3">
        <f t="shared" ref="AD207" si="5531">AC206*(1+$C$24)^(AD$2-AC$2)</f>
        <v>41.879613999999997</v>
      </c>
      <c r="AE207" s="3">
        <f t="shared" ref="AE207" si="5532">AD206*(1+$C$24)^(AE$2-AD$2)</f>
        <v>-9.6233395999999978E-6</v>
      </c>
      <c r="AF207" s="3">
        <f t="shared" ref="AF207" si="5533">AE206*(1+$C$24)^(AF$2-AE$2)</f>
        <v>-9.6233395999999978E-6</v>
      </c>
      <c r="AG207" s="3">
        <f t="shared" ref="AG207" si="5534">AF206*(1+$C$24)^(AG$2-AF$2)</f>
        <v>-9.6233395999999978E-6</v>
      </c>
      <c r="AH207" s="3">
        <f t="shared" ref="AH207" si="5535">AG206*(1+$C$24)^(AH$2-AG$2)</f>
        <v>-9.6233395999999978E-6</v>
      </c>
      <c r="AI207" s="3">
        <f t="shared" ref="AI207" si="5536">AH206*(1+$C$24)^(AI$2-AH$2)</f>
        <v>-9.6233395999999978E-6</v>
      </c>
      <c r="AJ207" s="3">
        <f t="shared" ref="AJ207" si="5537">AI206*(1+$C$24)^(AJ$2-AI$2)</f>
        <v>-9.6233395999999978E-6</v>
      </c>
      <c r="AK207" s="3">
        <f t="shared" ref="AK207" si="5538">AJ206*(1+$C$24)^(AK$2-AJ$2)</f>
        <v>-9.6233395999999978E-6</v>
      </c>
      <c r="AL207" s="3">
        <f t="shared" ref="AL207" si="5539">AK206*(1+$C$24)^(AL$2-AK$2)</f>
        <v>-9.6233395999999978E-6</v>
      </c>
      <c r="AM207" s="3">
        <f t="shared" ref="AM207" si="5540">AL206*(1+$C$24)^(AM$2-AL$2)</f>
        <v>-9.6233395999999978E-6</v>
      </c>
      <c r="AN207" s="3">
        <f t="shared" ref="AN207" si="5541">AM206*(1+$C$24)^(AN$2-AM$2)</f>
        <v>-9.6233395999999978E-6</v>
      </c>
      <c r="AO207" s="3">
        <f t="shared" ref="AO207" si="5542">AN206*(1+$C$24)^(AO$2-AN$2)</f>
        <v>-9.6233395999999978E-6</v>
      </c>
      <c r="AP207" s="3">
        <f t="shared" ref="AP207" si="5543">AO206*(1+$C$24)^(AP$2-AO$2)</f>
        <v>-9.6233395999999978E-6</v>
      </c>
      <c r="AQ207" s="3">
        <f t="shared" ref="AQ207" si="5544">AP206*(1+$C$24)^(AQ$2-AP$2)</f>
        <v>-9.6233395999999978E-6</v>
      </c>
      <c r="AR207" s="3">
        <f t="shared" ref="AR207" si="5545">AQ206*(1+$C$24)^(AR$2-AQ$2)</f>
        <v>-9.6233395999999978E-6</v>
      </c>
      <c r="AS207" s="3">
        <f t="shared" ref="AS207" si="5546">AR206*(1+$C$24)^(AS$2-AR$2)</f>
        <v>-9.6233395999999978E-6</v>
      </c>
      <c r="AT207" s="3">
        <f t="shared" ref="AT207" si="5547">AS206*(1+$C$24)^(AT$2-AS$2)</f>
        <v>-9.6233395999999978E-6</v>
      </c>
      <c r="AU207" s="3">
        <f t="shared" ref="AU207" si="5548">AT206*(1+$C$24)^(AU$2-AT$2)</f>
        <v>-9.6233395999999978E-6</v>
      </c>
      <c r="AV207" s="3">
        <f t="shared" ref="AV207" si="5549">AU206*(1+$C$24)^(AV$2-AU$2)</f>
        <v>-9.6233395999999978E-6</v>
      </c>
      <c r="AW207" s="3">
        <f t="shared" ref="AW207" si="5550">AV206*(1+$C$24)^(AW$2-AV$2)</f>
        <v>-9.6233395999999978E-6</v>
      </c>
      <c r="AX207" s="3">
        <f t="shared" ref="AX207" si="5551">AW206*(1+$C$24)^(AX$2-AW$2)</f>
        <v>-9.6233395999999978E-6</v>
      </c>
      <c r="AY207" s="3">
        <f t="shared" ref="AY207" si="5552">AX206*(1+$C$24)^(AY$2-AX$2)</f>
        <v>-9.6233395999999978E-6</v>
      </c>
      <c r="AZ207" s="3">
        <f t="shared" ref="AZ207" si="5553">AY206*(1+$C$24)^(AZ$2-AY$2)</f>
        <v>-9.6233395999999978E-6</v>
      </c>
    </row>
    <row r="208" spans="2:52" x14ac:dyDescent="0.3">
      <c r="B208">
        <f t="shared" si="3737"/>
        <v>2013</v>
      </c>
      <c r="C208" t="str">
        <f t="shared" ref="C208:C230" si="5554">C207</f>
        <v>TY</v>
      </c>
      <c r="D208" s="3"/>
      <c r="E208" s="3"/>
      <c r="F208" s="3">
        <f>D206*(1+$C$24)^(F$2-D$2)</f>
        <v>98.424682768749989</v>
      </c>
      <c r="G208" s="3">
        <f t="shared" ref="G208" si="5555">E206*(1+$C$24)^(G$2-E$2)</f>
        <v>143.46841206249997</v>
      </c>
      <c r="H208" s="3">
        <f t="shared" ref="H208" si="5556">F206*(1+$C$24)^(H$2-F$2)</f>
        <v>135.66069237499997</v>
      </c>
      <c r="I208" s="3">
        <f t="shared" ref="I208" si="5557">G206*(1+$C$24)^(I$2-G$2)</f>
        <v>128.56351037499999</v>
      </c>
      <c r="J208" s="3">
        <f t="shared" ref="J208" si="5558">H206*(1+$C$24)^(J$2-H$2)</f>
        <v>122.0799984375</v>
      </c>
      <c r="K208" s="3">
        <f t="shared" ref="K208" si="5559">I206*(1+$C$24)^(K$2-I$2)</f>
        <v>116.12642174999999</v>
      </c>
      <c r="L208" s="3">
        <f t="shared" ref="L208" si="5560">J206*(1+$C$24)^(L$2-J$2)</f>
        <v>110.25889124999999</v>
      </c>
      <c r="M208" s="3">
        <f t="shared" ref="M208" si="5561">K206*(1+$C$24)^(M$2-K$2)</f>
        <v>104.39139226875</v>
      </c>
      <c r="N208" s="3">
        <f t="shared" ref="N208" si="5562">L206*(1+$C$24)^(N$2-L$2)</f>
        <v>98.523872274999988</v>
      </c>
      <c r="O208" s="3">
        <f t="shared" ref="O208" si="5563">M206*(1+$C$24)^(O$2-M$2)</f>
        <v>92.656373293749994</v>
      </c>
      <c r="P208" s="3">
        <f t="shared" ref="P208" si="5564">N206*(1+$C$24)^(P$2-N$2)</f>
        <v>86.788863806250006</v>
      </c>
      <c r="Q208" s="3">
        <f t="shared" ref="Q208" si="5565">O206*(1+$C$24)^(Q$2-O$2)</f>
        <v>80.921364824999998</v>
      </c>
      <c r="R208" s="3">
        <f t="shared" ref="R208" si="5566">P206*(1+$C$24)^(R$2-P$2)</f>
        <v>76.689048087499998</v>
      </c>
      <c r="S208" s="3">
        <f t="shared" ref="S208" si="5567">Q206*(1+$C$24)^(S$2-Q$2)</f>
        <v>74.091934606249993</v>
      </c>
      <c r="T208" s="3">
        <f t="shared" ref="T208" si="5568">R206*(1+$C$24)^(T$2-R$2)</f>
        <v>71.494821125000001</v>
      </c>
      <c r="U208" s="3">
        <f t="shared" ref="U208" si="5569">S206*(1+$C$24)^(U$2-S$2)</f>
        <v>68.897718149999989</v>
      </c>
      <c r="V208" s="3">
        <f t="shared" ref="V208" si="5570">T206*(1+$C$24)^(V$2-T$2)</f>
        <v>66.30061517499999</v>
      </c>
      <c r="W208" s="3">
        <f t="shared" ref="W208" si="5571">U206*(1+$C$24)^(W$2-U$2)</f>
        <v>63.703501693749992</v>
      </c>
      <c r="X208" s="3">
        <f t="shared" ref="X208" si="5572">V206*(1+$C$24)^(X$2-V$2)</f>
        <v>61.106388212499994</v>
      </c>
      <c r="Y208" s="3">
        <f t="shared" ref="Y208" si="5573">W206*(1+$C$24)^(Y$2-W$2)</f>
        <v>58.509274731249995</v>
      </c>
      <c r="Z208" s="3">
        <f t="shared" ref="Z208" si="5574">X206*(1+$C$24)^(Z$2-X$2)</f>
        <v>55.912171756249997</v>
      </c>
      <c r="AA208" s="3">
        <f t="shared" ref="AA208" si="5575">Y206*(1+$C$24)^(AA$2-Y$2)</f>
        <v>53.315058274999998</v>
      </c>
      <c r="AB208" s="3">
        <f t="shared" ref="AB208" si="5576">Z206*(1+$C$24)^(AB$2-Z$2)</f>
        <v>50.71794479375</v>
      </c>
      <c r="AC208" s="3">
        <f t="shared" ref="AC208" si="5577">AA206*(1+$C$24)^(AC$2-AA$2)</f>
        <v>48.120831312500002</v>
      </c>
      <c r="AD208" s="3">
        <f t="shared" ref="AD208" si="5578">AB206*(1+$C$24)^(AD$2-AB$2)</f>
        <v>45.523717831249996</v>
      </c>
      <c r="AE208" s="3">
        <f t="shared" ref="AE208" si="5579">AC206*(1+$C$24)^(AE$2-AC$2)</f>
        <v>42.926604349999998</v>
      </c>
      <c r="AF208" s="3">
        <f t="shared" ref="AF208" si="5580">AD206*(1+$C$24)^(AF$2-AD$2)</f>
        <v>-9.8639230899999985E-6</v>
      </c>
      <c r="AG208" s="3">
        <f t="shared" ref="AG208" si="5581">AE206*(1+$C$24)^(AG$2-AE$2)</f>
        <v>-9.8639230899999985E-6</v>
      </c>
      <c r="AH208" s="3">
        <f t="shared" ref="AH208" si="5582">AF206*(1+$C$24)^(AH$2-AF$2)</f>
        <v>-9.8639230899999985E-6</v>
      </c>
      <c r="AI208" s="3">
        <f t="shared" ref="AI208" si="5583">AG206*(1+$C$24)^(AI$2-AG$2)</f>
        <v>-9.8639230899999985E-6</v>
      </c>
      <c r="AJ208" s="3">
        <f t="shared" ref="AJ208" si="5584">AH206*(1+$C$24)^(AJ$2-AH$2)</f>
        <v>-9.8639230899999985E-6</v>
      </c>
      <c r="AK208" s="3">
        <f t="shared" ref="AK208" si="5585">AI206*(1+$C$24)^(AK$2-AI$2)</f>
        <v>-9.8639230899999985E-6</v>
      </c>
      <c r="AL208" s="3">
        <f t="shared" ref="AL208" si="5586">AJ206*(1+$C$24)^(AL$2-AJ$2)</f>
        <v>-9.8639230899999985E-6</v>
      </c>
      <c r="AM208" s="3">
        <f t="shared" ref="AM208" si="5587">AK206*(1+$C$24)^(AM$2-AK$2)</f>
        <v>-9.8639230899999985E-6</v>
      </c>
      <c r="AN208" s="3">
        <f t="shared" ref="AN208" si="5588">AL206*(1+$C$24)^(AN$2-AL$2)</f>
        <v>-9.8639230899999985E-6</v>
      </c>
      <c r="AO208" s="3">
        <f t="shared" ref="AO208" si="5589">AM206*(1+$C$24)^(AO$2-AM$2)</f>
        <v>-9.8639230899999985E-6</v>
      </c>
      <c r="AP208" s="3">
        <f t="shared" ref="AP208" si="5590">AN206*(1+$C$24)^(AP$2-AN$2)</f>
        <v>-9.8639230899999985E-6</v>
      </c>
      <c r="AQ208" s="3">
        <f t="shared" ref="AQ208" si="5591">AO206*(1+$C$24)^(AQ$2-AO$2)</f>
        <v>-9.8639230899999985E-6</v>
      </c>
      <c r="AR208" s="3">
        <f t="shared" ref="AR208" si="5592">AP206*(1+$C$24)^(AR$2-AP$2)</f>
        <v>-9.8639230899999985E-6</v>
      </c>
      <c r="AS208" s="3">
        <f t="shared" ref="AS208" si="5593">AQ206*(1+$C$24)^(AS$2-AQ$2)</f>
        <v>-9.8639230899999985E-6</v>
      </c>
      <c r="AT208" s="3">
        <f t="shared" ref="AT208" si="5594">AR206*(1+$C$24)^(AT$2-AR$2)</f>
        <v>-9.8639230899999985E-6</v>
      </c>
      <c r="AU208" s="3">
        <f t="shared" ref="AU208" si="5595">AS206*(1+$C$24)^(AU$2-AS$2)</f>
        <v>-9.8639230899999985E-6</v>
      </c>
      <c r="AV208" s="3">
        <f t="shared" ref="AV208" si="5596">AT206*(1+$C$24)^(AV$2-AT$2)</f>
        <v>-9.8639230899999985E-6</v>
      </c>
      <c r="AW208" s="3">
        <f t="shared" ref="AW208" si="5597">AU206*(1+$C$24)^(AW$2-AU$2)</f>
        <v>-9.8639230899999985E-6</v>
      </c>
      <c r="AX208" s="3">
        <f t="shared" ref="AX208" si="5598">AV206*(1+$C$24)^(AX$2-AV$2)</f>
        <v>-9.8639230899999985E-6</v>
      </c>
      <c r="AY208" s="3">
        <f t="shared" ref="AY208" si="5599">AW206*(1+$C$24)^(AY$2-AW$2)</f>
        <v>-9.8639230899999985E-6</v>
      </c>
      <c r="AZ208" s="3">
        <f t="shared" ref="AZ208" si="5600">AX206*(1+$C$24)^(AZ$2-AX$2)</f>
        <v>-9.8639230899999985E-6</v>
      </c>
    </row>
    <row r="209" spans="2:52" x14ac:dyDescent="0.3">
      <c r="B209">
        <f t="shared" si="3737"/>
        <v>2014</v>
      </c>
      <c r="C209" t="str">
        <f t="shared" si="5554"/>
        <v>TY</v>
      </c>
      <c r="D209" s="3"/>
      <c r="E209" s="3"/>
      <c r="F209" s="3"/>
      <c r="G209" s="3">
        <f>D206*(1+$C$24)^(G$2-D$2)</f>
        <v>100.88529983796873</v>
      </c>
      <c r="H209" s="3">
        <f t="shared" ref="H209" si="5601">E206*(1+$C$24)^(H$2-E$2)</f>
        <v>147.05512236406247</v>
      </c>
      <c r="I209" s="3">
        <f t="shared" ref="I209" si="5602">F206*(1+$C$24)^(I$2-F$2)</f>
        <v>139.05220968437496</v>
      </c>
      <c r="J209" s="3">
        <f t="shared" ref="J209" si="5603">G206*(1+$C$24)^(J$2-G$2)</f>
        <v>131.77759813437498</v>
      </c>
      <c r="K209" s="3">
        <f t="shared" ref="K209" si="5604">H206*(1+$C$24)^(K$2-H$2)</f>
        <v>125.13199839843749</v>
      </c>
      <c r="L209" s="3">
        <f t="shared" ref="L209" si="5605">I206*(1+$C$24)^(L$2-I$2)</f>
        <v>119.02958229374998</v>
      </c>
      <c r="M209" s="3">
        <f t="shared" ref="M209" si="5606">J206*(1+$C$24)^(M$2-J$2)</f>
        <v>113.01536353124999</v>
      </c>
      <c r="N209" s="3">
        <f t="shared" ref="N209" si="5607">K206*(1+$C$24)^(N$2-K$2)</f>
        <v>107.00117707546875</v>
      </c>
      <c r="O209" s="3">
        <f t="shared" ref="O209" si="5608">L206*(1+$C$24)^(O$2-L$2)</f>
        <v>100.98696908187499</v>
      </c>
      <c r="P209" s="3">
        <f t="shared" ref="P209" si="5609">M206*(1+$C$24)^(P$2-M$2)</f>
        <v>94.972782626093746</v>
      </c>
      <c r="Q209" s="3">
        <f t="shared" ref="Q209" si="5610">N206*(1+$C$24)^(Q$2-N$2)</f>
        <v>88.958585401406253</v>
      </c>
      <c r="R209" s="3">
        <f t="shared" ref="R209" si="5611">O206*(1+$C$24)^(R$2-O$2)</f>
        <v>82.944398945624997</v>
      </c>
      <c r="S209" s="3">
        <f t="shared" ref="S209" si="5612">P206*(1+$C$24)^(S$2-P$2)</f>
        <v>78.606274289687491</v>
      </c>
      <c r="T209" s="3">
        <f t="shared" ref="T209" si="5613">Q206*(1+$C$24)^(T$2-Q$2)</f>
        <v>75.944232971406251</v>
      </c>
      <c r="U209" s="3">
        <f t="shared" ref="U209" si="5614">R206*(1+$C$24)^(U$2-R$2)</f>
        <v>73.282191653124997</v>
      </c>
      <c r="V209" s="3">
        <f t="shared" ref="V209" si="5615">S206*(1+$C$24)^(V$2-S$2)</f>
        <v>70.620161103749993</v>
      </c>
      <c r="W209" s="3">
        <f t="shared" ref="W209" si="5616">T206*(1+$C$24)^(W$2-T$2)</f>
        <v>67.958130554374989</v>
      </c>
      <c r="X209" s="3">
        <f t="shared" ref="X209" si="5617">U206*(1+$C$24)^(X$2-U$2)</f>
        <v>65.296089236093749</v>
      </c>
      <c r="Y209" s="3">
        <f t="shared" ref="Y209" si="5618">V206*(1+$C$24)^(Y$2-V$2)</f>
        <v>62.634047917812495</v>
      </c>
      <c r="Z209" s="3">
        <f t="shared" ref="Z209" si="5619">W206*(1+$C$24)^(Z$2-W$2)</f>
        <v>59.972006599531248</v>
      </c>
      <c r="AA209" s="3">
        <f t="shared" ref="AA209" si="5620">X206*(1+$C$24)^(AA$2-X$2)</f>
        <v>57.309976050156244</v>
      </c>
      <c r="AB209" s="3">
        <f t="shared" ref="AB209" si="5621">Y206*(1+$C$24)^(AB$2-Y$2)</f>
        <v>54.647934731874997</v>
      </c>
      <c r="AC209" s="3">
        <f t="shared" ref="AC209" si="5622">Z206*(1+$C$24)^(AC$2-Z$2)</f>
        <v>51.985893413593743</v>
      </c>
      <c r="AD209" s="3">
        <f t="shared" ref="AD209" si="5623">AA206*(1+$C$24)^(AD$2-AA$2)</f>
        <v>49.323852095312496</v>
      </c>
      <c r="AE209" s="3">
        <f t="shared" ref="AE209" si="5624">AB206*(1+$C$24)^(AE$2-AB$2)</f>
        <v>46.661810777031242</v>
      </c>
      <c r="AF209" s="3">
        <f t="shared" ref="AF209" si="5625">AC206*(1+$C$24)^(AF$2-AC$2)</f>
        <v>43.999769458749995</v>
      </c>
      <c r="AG209" s="3">
        <f t="shared" ref="AG209" si="5626">AD206*(1+$C$24)^(AG$2-AD$2)</f>
        <v>-1.0110521167249998E-5</v>
      </c>
      <c r="AH209" s="3">
        <f t="shared" ref="AH209" si="5627">AE206*(1+$C$24)^(AH$2-AE$2)</f>
        <v>-1.0110521167249998E-5</v>
      </c>
      <c r="AI209" s="3">
        <f t="shared" ref="AI209" si="5628">AF206*(1+$C$24)^(AI$2-AF$2)</f>
        <v>-1.0110521167249998E-5</v>
      </c>
      <c r="AJ209" s="3">
        <f t="shared" ref="AJ209" si="5629">AG206*(1+$C$24)^(AJ$2-AG$2)</f>
        <v>-1.0110521167249998E-5</v>
      </c>
      <c r="AK209" s="3">
        <f t="shared" ref="AK209" si="5630">AH206*(1+$C$24)^(AK$2-AH$2)</f>
        <v>-1.0110521167249998E-5</v>
      </c>
      <c r="AL209" s="3">
        <f t="shared" ref="AL209" si="5631">AI206*(1+$C$24)^(AL$2-AI$2)</f>
        <v>-1.0110521167249998E-5</v>
      </c>
      <c r="AM209" s="3">
        <f t="shared" ref="AM209" si="5632">AJ206*(1+$C$24)^(AM$2-AJ$2)</f>
        <v>-1.0110521167249998E-5</v>
      </c>
      <c r="AN209" s="3">
        <f t="shared" ref="AN209" si="5633">AK206*(1+$C$24)^(AN$2-AK$2)</f>
        <v>-1.0110521167249998E-5</v>
      </c>
      <c r="AO209" s="3">
        <f t="shared" ref="AO209" si="5634">AL206*(1+$C$24)^(AO$2-AL$2)</f>
        <v>-1.0110521167249998E-5</v>
      </c>
      <c r="AP209" s="3">
        <f t="shared" ref="AP209" si="5635">AM206*(1+$C$24)^(AP$2-AM$2)</f>
        <v>-1.0110521167249998E-5</v>
      </c>
      <c r="AQ209" s="3">
        <f t="shared" ref="AQ209" si="5636">AN206*(1+$C$24)^(AQ$2-AN$2)</f>
        <v>-1.0110521167249998E-5</v>
      </c>
      <c r="AR209" s="3">
        <f t="shared" ref="AR209" si="5637">AO206*(1+$C$24)^(AR$2-AO$2)</f>
        <v>-1.0110521167249998E-5</v>
      </c>
      <c r="AS209" s="3">
        <f t="shared" ref="AS209" si="5638">AP206*(1+$C$24)^(AS$2-AP$2)</f>
        <v>-1.0110521167249998E-5</v>
      </c>
      <c r="AT209" s="3">
        <f t="shared" ref="AT209" si="5639">AQ206*(1+$C$24)^(AT$2-AQ$2)</f>
        <v>-1.0110521167249998E-5</v>
      </c>
      <c r="AU209" s="3">
        <f t="shared" ref="AU209" si="5640">AR206*(1+$C$24)^(AU$2-AR$2)</f>
        <v>-1.0110521167249998E-5</v>
      </c>
      <c r="AV209" s="3">
        <f t="shared" ref="AV209" si="5641">AS206*(1+$C$24)^(AV$2-AS$2)</f>
        <v>-1.0110521167249998E-5</v>
      </c>
      <c r="AW209" s="3">
        <f t="shared" ref="AW209" si="5642">AT206*(1+$C$24)^(AW$2-AT$2)</f>
        <v>-1.0110521167249998E-5</v>
      </c>
      <c r="AX209" s="3">
        <f t="shared" ref="AX209" si="5643">AU206*(1+$C$24)^(AX$2-AU$2)</f>
        <v>-1.0110521167249998E-5</v>
      </c>
      <c r="AY209" s="3">
        <f t="shared" ref="AY209" si="5644">AV206*(1+$C$24)^(AY$2-AV$2)</f>
        <v>-1.0110521167249998E-5</v>
      </c>
      <c r="AZ209" s="3">
        <f t="shared" ref="AZ209" si="5645">AW206*(1+$C$24)^(AZ$2-AW$2)</f>
        <v>-1.0110521167249998E-5</v>
      </c>
    </row>
    <row r="210" spans="2:52" x14ac:dyDescent="0.3">
      <c r="B210">
        <f t="shared" si="3737"/>
        <v>2015</v>
      </c>
      <c r="C210" t="str">
        <f t="shared" si="5554"/>
        <v>TY</v>
      </c>
      <c r="D210" s="3"/>
      <c r="E210" s="3"/>
      <c r="F210" s="3"/>
      <c r="G210" s="3"/>
      <c r="H210" s="3">
        <f>D206*(1+$C$24)^(H$2-D$2)</f>
        <v>103.40743233391794</v>
      </c>
      <c r="I210" s="3">
        <f t="shared" ref="I210" si="5646">E206*(1+$C$24)^(I$2-E$2)</f>
        <v>150.73150042316402</v>
      </c>
      <c r="J210" s="3">
        <f t="shared" ref="J210" si="5647">F206*(1+$C$24)^(J$2-F$2)</f>
        <v>142.52851492648432</v>
      </c>
      <c r="K210" s="3">
        <f t="shared" ref="K210" si="5648">G206*(1+$C$24)^(K$2-G$2)</f>
        <v>135.07203808773434</v>
      </c>
      <c r="L210" s="3">
        <f t="shared" ref="L210" si="5649">H206*(1+$C$24)^(L$2-H$2)</f>
        <v>128.26029835839842</v>
      </c>
      <c r="M210" s="3">
        <f t="shared" ref="M210" si="5650">I206*(1+$C$24)^(M$2-I$2)</f>
        <v>122.00532185109373</v>
      </c>
      <c r="N210" s="3">
        <f t="shared" ref="N210" si="5651">J206*(1+$C$24)^(N$2-J$2)</f>
        <v>115.84074761953123</v>
      </c>
      <c r="O210" s="3">
        <f t="shared" ref="O210" si="5652">K206*(1+$C$24)^(O$2-K$2)</f>
        <v>109.67620650235546</v>
      </c>
      <c r="P210" s="3">
        <f t="shared" ref="P210" si="5653">L206*(1+$C$24)^(P$2-L$2)</f>
        <v>103.51164330892185</v>
      </c>
      <c r="Q210" s="3">
        <f t="shared" ref="Q210" si="5654">M206*(1+$C$24)^(Q$2-M$2)</f>
        <v>97.347102191746075</v>
      </c>
      <c r="R210" s="3">
        <f t="shared" ref="R210" si="5655">N206*(1+$C$24)^(R$2-N$2)</f>
        <v>91.182550036441398</v>
      </c>
      <c r="S210" s="3">
        <f t="shared" ref="S210" si="5656">O206*(1+$C$24)^(S$2-O$2)</f>
        <v>85.018008919265611</v>
      </c>
      <c r="T210" s="3">
        <f t="shared" ref="T210" si="5657">P206*(1+$C$24)^(T$2-P$2)</f>
        <v>80.571431146929669</v>
      </c>
      <c r="U210" s="3">
        <f t="shared" ref="U210" si="5658">Q206*(1+$C$24)^(U$2-Q$2)</f>
        <v>77.842838795691392</v>
      </c>
      <c r="V210" s="3">
        <f t="shared" ref="V210" si="5659">R206*(1+$C$24)^(V$2-R$2)</f>
        <v>75.114246444453116</v>
      </c>
      <c r="W210" s="3">
        <f t="shared" ref="W210" si="5660">S206*(1+$C$24)^(W$2-S$2)</f>
        <v>72.385665131343728</v>
      </c>
      <c r="X210" s="3">
        <f t="shared" ref="X210" si="5661">T206*(1+$C$24)^(X$2-T$2)</f>
        <v>69.657083818234355</v>
      </c>
      <c r="Y210" s="3">
        <f t="shared" ref="Y210" si="5662">U206*(1+$C$24)^(Y$2-U$2)</f>
        <v>66.928491466996078</v>
      </c>
      <c r="Z210" s="3">
        <f t="shared" ref="Z210" si="5663">V206*(1+$C$24)^(Z$2-V$2)</f>
        <v>64.199899115757802</v>
      </c>
      <c r="AA210" s="3">
        <f t="shared" ref="AA210" si="5664">W206*(1+$C$24)^(AA$2-W$2)</f>
        <v>61.471306764519518</v>
      </c>
      <c r="AB210" s="3">
        <f t="shared" ref="AB210" si="5665">X206*(1+$C$24)^(AB$2-X$2)</f>
        <v>58.742725451410145</v>
      </c>
      <c r="AC210" s="3">
        <f t="shared" ref="AC210" si="5666">Y206*(1+$C$24)^(AC$2-Y$2)</f>
        <v>56.014133100171861</v>
      </c>
      <c r="AD210" s="3">
        <f t="shared" ref="AD210" si="5667">Z206*(1+$C$24)^(AD$2-Z$2)</f>
        <v>53.285540748933585</v>
      </c>
      <c r="AE210" s="3">
        <f t="shared" ref="AE210" si="5668">AA206*(1+$C$24)^(AE$2-AA$2)</f>
        <v>50.556948397695308</v>
      </c>
      <c r="AF210" s="3">
        <f t="shared" ref="AF210" si="5669">AB206*(1+$C$24)^(AF$2-AB$2)</f>
        <v>47.828356046457017</v>
      </c>
      <c r="AG210" s="3">
        <f t="shared" ref="AG210" si="5670">AC206*(1+$C$24)^(AG$2-AC$2)</f>
        <v>45.099763695218741</v>
      </c>
      <c r="AH210" s="3">
        <f t="shared" ref="AH210" si="5671">AD206*(1+$C$24)^(AH$2-AD$2)</f>
        <v>-1.0363284196431248E-5</v>
      </c>
      <c r="AI210" s="3">
        <f t="shared" ref="AI210" si="5672">AE206*(1+$C$24)^(AI$2-AE$2)</f>
        <v>-1.0363284196431248E-5</v>
      </c>
      <c r="AJ210" s="3">
        <f t="shared" ref="AJ210" si="5673">AF206*(1+$C$24)^(AJ$2-AF$2)</f>
        <v>-1.0363284196431248E-5</v>
      </c>
      <c r="AK210" s="3">
        <f t="shared" ref="AK210" si="5674">AG206*(1+$C$24)^(AK$2-AG$2)</f>
        <v>-1.0363284196431248E-5</v>
      </c>
      <c r="AL210" s="3">
        <f t="shared" ref="AL210" si="5675">AH206*(1+$C$24)^(AL$2-AH$2)</f>
        <v>-1.0363284196431248E-5</v>
      </c>
      <c r="AM210" s="3">
        <f t="shared" ref="AM210" si="5676">AI206*(1+$C$24)^(AM$2-AI$2)</f>
        <v>-1.0363284196431248E-5</v>
      </c>
      <c r="AN210" s="3">
        <f t="shared" ref="AN210" si="5677">AJ206*(1+$C$24)^(AN$2-AJ$2)</f>
        <v>-1.0363284196431248E-5</v>
      </c>
      <c r="AO210" s="3">
        <f t="shared" ref="AO210" si="5678">AK206*(1+$C$24)^(AO$2-AK$2)</f>
        <v>-1.0363284196431248E-5</v>
      </c>
      <c r="AP210" s="3">
        <f t="shared" ref="AP210" si="5679">AL206*(1+$C$24)^(AP$2-AL$2)</f>
        <v>-1.0363284196431248E-5</v>
      </c>
      <c r="AQ210" s="3">
        <f t="shared" ref="AQ210" si="5680">AM206*(1+$C$24)^(AQ$2-AM$2)</f>
        <v>-1.0363284196431248E-5</v>
      </c>
      <c r="AR210" s="3">
        <f t="shared" ref="AR210" si="5681">AN206*(1+$C$24)^(AR$2-AN$2)</f>
        <v>-1.0363284196431248E-5</v>
      </c>
      <c r="AS210" s="3">
        <f t="shared" ref="AS210" si="5682">AO206*(1+$C$24)^(AS$2-AO$2)</f>
        <v>-1.0363284196431248E-5</v>
      </c>
      <c r="AT210" s="3">
        <f t="shared" ref="AT210" si="5683">AP206*(1+$C$24)^(AT$2-AP$2)</f>
        <v>-1.0363284196431248E-5</v>
      </c>
      <c r="AU210" s="3">
        <f t="shared" ref="AU210" si="5684">AQ206*(1+$C$24)^(AU$2-AQ$2)</f>
        <v>-1.0363284196431248E-5</v>
      </c>
      <c r="AV210" s="3">
        <f t="shared" ref="AV210" si="5685">AR206*(1+$C$24)^(AV$2-AR$2)</f>
        <v>-1.0363284196431248E-5</v>
      </c>
      <c r="AW210" s="3">
        <f t="shared" ref="AW210" si="5686">AS206*(1+$C$24)^(AW$2-AS$2)</f>
        <v>-1.0363284196431248E-5</v>
      </c>
      <c r="AX210" s="3">
        <f t="shared" ref="AX210" si="5687">AT206*(1+$C$24)^(AX$2-AT$2)</f>
        <v>-1.0363284196431248E-5</v>
      </c>
      <c r="AY210" s="3">
        <f t="shared" ref="AY210" si="5688">AU206*(1+$C$24)^(AY$2-AU$2)</f>
        <v>-1.0363284196431248E-5</v>
      </c>
      <c r="AZ210" s="3">
        <f t="shared" ref="AZ210" si="5689">AV206*(1+$C$24)^(AZ$2-AV$2)</f>
        <v>-1.0363284196431248E-5</v>
      </c>
    </row>
    <row r="211" spans="2:52" x14ac:dyDescent="0.3">
      <c r="B211">
        <f t="shared" si="3737"/>
        <v>2016</v>
      </c>
      <c r="C211" t="str">
        <f t="shared" si="5554"/>
        <v>TY</v>
      </c>
      <c r="I211" s="3">
        <f>D206*(1+$C$24)^(I$2-D$2)</f>
        <v>105.99261814226588</v>
      </c>
      <c r="J211" s="3">
        <f t="shared" ref="J211" si="5690">E206*(1+$C$24)^(J$2-E$2)</f>
        <v>154.49978793374311</v>
      </c>
      <c r="K211" s="3">
        <f t="shared" ref="K211" si="5691">F206*(1+$C$24)^(K$2-F$2)</f>
        <v>146.09172779964643</v>
      </c>
      <c r="L211" s="3">
        <f t="shared" ref="L211" si="5692">G206*(1+$C$24)^(L$2-G$2)</f>
        <v>138.44883903992769</v>
      </c>
      <c r="M211" s="3">
        <f t="shared" ref="M211" si="5693">H206*(1+$C$24)^(M$2-H$2)</f>
        <v>131.46680581735836</v>
      </c>
      <c r="N211" s="3">
        <f t="shared" ref="N211" si="5694">I206*(1+$C$24)^(N$2-I$2)</f>
        <v>125.05545489737105</v>
      </c>
      <c r="O211" s="3">
        <f t="shared" ref="O211" si="5695">J206*(1+$C$24)^(O$2-J$2)</f>
        <v>118.73676631001949</v>
      </c>
      <c r="P211" s="3">
        <f t="shared" ref="P211" si="5696">K206*(1+$C$24)^(P$2-K$2)</f>
        <v>112.41811166491433</v>
      </c>
      <c r="Q211" s="3">
        <f t="shared" ref="Q211" si="5697">L206*(1+$C$24)^(Q$2-L$2)</f>
        <v>106.09943439164488</v>
      </c>
      <c r="R211" s="3">
        <f t="shared" ref="R211" si="5698">M206*(1+$C$24)^(R$2-M$2)</f>
        <v>99.780779746539721</v>
      </c>
      <c r="S211" s="3">
        <f t="shared" ref="S211" si="5699">N206*(1+$C$24)^(S$2-N$2)</f>
        <v>93.462113787352422</v>
      </c>
      <c r="T211" s="3">
        <f t="shared" ref="T211" si="5700">O206*(1+$C$24)^(T$2-O$2)</f>
        <v>87.143459142247238</v>
      </c>
      <c r="U211" s="3">
        <f t="shared" ref="U211" si="5701">P206*(1+$C$24)^(U$2-P$2)</f>
        <v>82.58571692560291</v>
      </c>
      <c r="V211" s="3">
        <f t="shared" ref="V211" si="5702">Q206*(1+$C$24)^(V$2-Q$2)</f>
        <v>79.788909765583668</v>
      </c>
      <c r="W211" s="3">
        <f t="shared" ref="W211" si="5703">R206*(1+$C$24)^(W$2-R$2)</f>
        <v>76.99210260556444</v>
      </c>
      <c r="X211" s="3">
        <f t="shared" ref="X211" si="5704">S206*(1+$C$24)^(X$2-S$2)</f>
        <v>74.195306759627314</v>
      </c>
      <c r="Y211" s="3">
        <f t="shared" ref="Y211" si="5705">T206*(1+$C$24)^(Y$2-T$2)</f>
        <v>71.398510913690217</v>
      </c>
      <c r="Z211" s="3">
        <f t="shared" ref="Z211" si="5706">U206*(1+$C$24)^(Z$2-U$2)</f>
        <v>68.601703753670975</v>
      </c>
      <c r="AA211" s="3">
        <f t="shared" ref="AA211" si="5707">V206*(1+$C$24)^(AA$2-V$2)</f>
        <v>65.804896593651733</v>
      </c>
      <c r="AB211" s="3">
        <f t="shared" ref="AB211" si="5708">W206*(1+$C$24)^(AB$2-W$2)</f>
        <v>63.008089433632506</v>
      </c>
      <c r="AC211" s="3">
        <f t="shared" ref="AC211" si="5709">X206*(1+$C$24)^(AC$2-X$2)</f>
        <v>60.211293587695394</v>
      </c>
      <c r="AD211" s="3">
        <f t="shared" ref="AD211" si="5710">Y206*(1+$C$24)^(AD$2-Y$2)</f>
        <v>57.414486427676152</v>
      </c>
      <c r="AE211" s="3">
        <f t="shared" ref="AE211" si="5711">Z206*(1+$C$24)^(AE$2-Z$2)</f>
        <v>54.617679267656918</v>
      </c>
      <c r="AF211" s="3">
        <f t="shared" ref="AF211" si="5712">AA206*(1+$C$24)^(AF$2-AA$2)</f>
        <v>51.820872107637683</v>
      </c>
      <c r="AG211" s="3">
        <f t="shared" ref="AG211" si="5713">AB206*(1+$C$24)^(AG$2-AB$2)</f>
        <v>49.024064947618442</v>
      </c>
      <c r="AH211" s="3">
        <f t="shared" ref="AH211" si="5714">AC206*(1+$C$24)^(AH$2-AC$2)</f>
        <v>46.2272577875992</v>
      </c>
      <c r="AI211" s="3">
        <f t="shared" ref="AI211" si="5715">AD206*(1+$C$24)^(AI$2-AD$2)</f>
        <v>-1.0622366301342027E-5</v>
      </c>
      <c r="AJ211" s="3">
        <f t="shared" ref="AJ211" si="5716">AE206*(1+$C$24)^(AJ$2-AE$2)</f>
        <v>-1.0622366301342027E-5</v>
      </c>
      <c r="AK211" s="3">
        <f t="shared" ref="AK211" si="5717">AF206*(1+$C$24)^(AK$2-AF$2)</f>
        <v>-1.0622366301342027E-5</v>
      </c>
      <c r="AL211" s="3">
        <f t="shared" ref="AL211" si="5718">AG206*(1+$C$24)^(AL$2-AG$2)</f>
        <v>-1.0622366301342027E-5</v>
      </c>
      <c r="AM211" s="3">
        <f t="shared" ref="AM211" si="5719">AH206*(1+$C$24)^(AM$2-AH$2)</f>
        <v>-1.0622366301342027E-5</v>
      </c>
      <c r="AN211" s="3">
        <f t="shared" ref="AN211" si="5720">AI206*(1+$C$24)^(AN$2-AI$2)</f>
        <v>-1.0622366301342027E-5</v>
      </c>
      <c r="AO211" s="3">
        <f t="shared" ref="AO211" si="5721">AJ206*(1+$C$24)^(AO$2-AJ$2)</f>
        <v>-1.0622366301342027E-5</v>
      </c>
      <c r="AP211" s="3">
        <f t="shared" ref="AP211" si="5722">AK206*(1+$C$24)^(AP$2-AK$2)</f>
        <v>-1.0622366301342027E-5</v>
      </c>
      <c r="AQ211" s="3">
        <f t="shared" ref="AQ211" si="5723">AL206*(1+$C$24)^(AQ$2-AL$2)</f>
        <v>-1.0622366301342027E-5</v>
      </c>
      <c r="AR211" s="3">
        <f t="shared" ref="AR211" si="5724">AM206*(1+$C$24)^(AR$2-AM$2)</f>
        <v>-1.0622366301342027E-5</v>
      </c>
      <c r="AS211" s="3">
        <f t="shared" ref="AS211" si="5725">AN206*(1+$C$24)^(AS$2-AN$2)</f>
        <v>-1.0622366301342027E-5</v>
      </c>
      <c r="AT211" s="3">
        <f t="shared" ref="AT211" si="5726">AO206*(1+$C$24)^(AT$2-AO$2)</f>
        <v>-1.0622366301342027E-5</v>
      </c>
      <c r="AU211" s="3">
        <f t="shared" ref="AU211" si="5727">AP206*(1+$C$24)^(AU$2-AP$2)</f>
        <v>-1.0622366301342027E-5</v>
      </c>
      <c r="AV211" s="3">
        <f t="shared" ref="AV211" si="5728">AQ206*(1+$C$24)^(AV$2-AQ$2)</f>
        <v>-1.0622366301342027E-5</v>
      </c>
      <c r="AW211" s="3">
        <f t="shared" ref="AW211" si="5729">AR206*(1+$C$24)^(AW$2-AR$2)</f>
        <v>-1.0622366301342027E-5</v>
      </c>
      <c r="AX211" s="3">
        <f t="shared" ref="AX211" si="5730">AS206*(1+$C$24)^(AX$2-AS$2)</f>
        <v>-1.0622366301342027E-5</v>
      </c>
      <c r="AY211" s="3">
        <f t="shared" ref="AY211" si="5731">AT206*(1+$C$24)^(AY$2-AT$2)</f>
        <v>-1.0622366301342027E-5</v>
      </c>
      <c r="AZ211" s="3">
        <f t="shared" ref="AZ211" si="5732">AU206*(1+$C$24)^(AZ$2-AU$2)</f>
        <v>-1.0622366301342027E-5</v>
      </c>
    </row>
    <row r="212" spans="2:52" x14ac:dyDescent="0.3">
      <c r="B212">
        <f t="shared" si="3737"/>
        <v>2017</v>
      </c>
      <c r="C212" t="str">
        <f t="shared" si="5554"/>
        <v>TY</v>
      </c>
      <c r="J212" s="3">
        <f>D206*(1+$C$24)^(J$2-D$2)</f>
        <v>108.64243359582252</v>
      </c>
      <c r="K212" s="3">
        <f t="shared" ref="K212" si="5733">E206*(1+$C$24)^(K$2-E$2)</f>
        <v>158.36228263208667</v>
      </c>
      <c r="L212" s="3">
        <f t="shared" ref="L212" si="5734">F206*(1+$C$24)^(L$2-F$2)</f>
        <v>149.74402099463757</v>
      </c>
      <c r="M212" s="3">
        <f t="shared" ref="M212" si="5735">G206*(1+$C$24)^(M$2-G$2)</f>
        <v>141.91006001592586</v>
      </c>
      <c r="N212" s="3">
        <f t="shared" ref="N212" si="5736">H206*(1+$C$24)^(N$2-H$2)</f>
        <v>134.75347596279232</v>
      </c>
      <c r="O212" s="3">
        <f t="shared" ref="O212" si="5737">I206*(1+$C$24)^(O$2-I$2)</f>
        <v>128.18184126980532</v>
      </c>
      <c r="P212" s="3">
        <f t="shared" ref="P212" si="5738">J206*(1+$C$24)^(P$2-J$2)</f>
        <v>121.70518546776997</v>
      </c>
      <c r="Q212" s="3">
        <f t="shared" ref="Q212" si="5739">K206*(1+$C$24)^(Q$2-K$2)</f>
        <v>115.22856445653717</v>
      </c>
      <c r="R212" s="3">
        <f t="shared" ref="R212" si="5740">L206*(1+$C$24)^(R$2-L$2)</f>
        <v>108.75192025143599</v>
      </c>
      <c r="S212" s="3">
        <f t="shared" ref="S212" si="5741">M206*(1+$C$24)^(S$2-M$2)</f>
        <v>102.2752992402032</v>
      </c>
      <c r="T212" s="3">
        <f t="shared" ref="T212" si="5742">N206*(1+$C$24)^(T$2-N$2)</f>
        <v>95.79866663203623</v>
      </c>
      <c r="U212" s="3">
        <f t="shared" ref="U212" si="5743">O206*(1+$C$24)^(U$2-O$2)</f>
        <v>89.322045620803408</v>
      </c>
      <c r="V212" s="3">
        <f t="shared" ref="V212" si="5744">P206*(1+$C$24)^(V$2-P$2)</f>
        <v>84.65035984874298</v>
      </c>
      <c r="W212" s="3">
        <f t="shared" ref="W212" si="5745">Q206*(1+$C$24)^(W$2-Q$2)</f>
        <v>81.783632509723262</v>
      </c>
      <c r="X212" s="3">
        <f t="shared" ref="X212" si="5746">R206*(1+$C$24)^(X$2-R$2)</f>
        <v>78.916905170703544</v>
      </c>
      <c r="Y212" s="3">
        <f t="shared" ref="Y212" si="5747">S206*(1+$C$24)^(Y$2-S$2)</f>
        <v>76.050189428617998</v>
      </c>
      <c r="Z212" s="3">
        <f t="shared" ref="Z212" si="5748">T206*(1+$C$24)^(Z$2-T$2)</f>
        <v>73.183473686532466</v>
      </c>
      <c r="AA212" s="3">
        <f t="shared" ref="AA212" si="5749">U206*(1+$C$24)^(AA$2-U$2)</f>
        <v>70.316746347512748</v>
      </c>
      <c r="AB212" s="3">
        <f t="shared" ref="AB212" si="5750">V206*(1+$C$24)^(AB$2-V$2)</f>
        <v>67.45001900849303</v>
      </c>
      <c r="AC212" s="3">
        <f t="shared" ref="AC212" si="5751">W206*(1+$C$24)^(AC$2-W$2)</f>
        <v>64.583291669473311</v>
      </c>
      <c r="AD212" s="3">
        <f t="shared" ref="AD212" si="5752">X206*(1+$C$24)^(AD$2-X$2)</f>
        <v>61.716575927387773</v>
      </c>
      <c r="AE212" s="3">
        <f t="shared" ref="AE212" si="5753">Y206*(1+$C$24)^(AE$2-Y$2)</f>
        <v>58.849848588368054</v>
      </c>
      <c r="AF212" s="3">
        <f t="shared" ref="AF212" si="5754">Z206*(1+$C$24)^(AF$2-Z$2)</f>
        <v>55.983121249348336</v>
      </c>
      <c r="AG212" s="3">
        <f t="shared" ref="AG212" si="5755">AA206*(1+$C$24)^(AG$2-AA$2)</f>
        <v>53.116393910328618</v>
      </c>
      <c r="AH212" s="3">
        <f t="shared" ref="AH212" si="5756">AB206*(1+$C$24)^(AH$2-AB$2)</f>
        <v>50.249666571308893</v>
      </c>
      <c r="AI212" s="3">
        <f t="shared" ref="AI212" si="5757">AC206*(1+$C$24)^(AI$2-AC$2)</f>
        <v>47.382939232289182</v>
      </c>
      <c r="AJ212" s="3">
        <f t="shared" ref="AJ212" si="5758">AD206*(1+$C$24)^(AJ$2-AD$2)</f>
        <v>-1.0887925458875577E-5</v>
      </c>
      <c r="AK212" s="3">
        <f t="shared" ref="AK212" si="5759">AE206*(1+$C$24)^(AK$2-AE$2)</f>
        <v>-1.0887925458875577E-5</v>
      </c>
      <c r="AL212" s="3">
        <f t="shared" ref="AL212" si="5760">AF206*(1+$C$24)^(AL$2-AF$2)</f>
        <v>-1.0887925458875577E-5</v>
      </c>
      <c r="AM212" s="3">
        <f t="shared" ref="AM212" si="5761">AG206*(1+$C$24)^(AM$2-AG$2)</f>
        <v>-1.0887925458875577E-5</v>
      </c>
      <c r="AN212" s="3">
        <f t="shared" ref="AN212" si="5762">AH206*(1+$C$24)^(AN$2-AH$2)</f>
        <v>-1.0887925458875577E-5</v>
      </c>
      <c r="AO212" s="3">
        <f t="shared" ref="AO212" si="5763">AI206*(1+$C$24)^(AO$2-AI$2)</f>
        <v>-1.0887925458875577E-5</v>
      </c>
      <c r="AP212" s="3">
        <f t="shared" ref="AP212" si="5764">AJ206*(1+$C$24)^(AP$2-AJ$2)</f>
        <v>-1.0887925458875577E-5</v>
      </c>
      <c r="AQ212" s="3">
        <f t="shared" ref="AQ212" si="5765">AK206*(1+$C$24)^(AQ$2-AK$2)</f>
        <v>-1.0887925458875577E-5</v>
      </c>
      <c r="AR212" s="3">
        <f t="shared" ref="AR212" si="5766">AL206*(1+$C$24)^(AR$2-AL$2)</f>
        <v>-1.0887925458875577E-5</v>
      </c>
      <c r="AS212" s="3">
        <f t="shared" ref="AS212" si="5767">AM206*(1+$C$24)^(AS$2-AM$2)</f>
        <v>-1.0887925458875577E-5</v>
      </c>
      <c r="AT212" s="3">
        <f t="shared" ref="AT212" si="5768">AN206*(1+$C$24)^(AT$2-AN$2)</f>
        <v>-1.0887925458875577E-5</v>
      </c>
      <c r="AU212" s="3">
        <f t="shared" ref="AU212" si="5769">AO206*(1+$C$24)^(AU$2-AO$2)</f>
        <v>-1.0887925458875577E-5</v>
      </c>
      <c r="AV212" s="3">
        <f t="shared" ref="AV212" si="5770">AP206*(1+$C$24)^(AV$2-AP$2)</f>
        <v>-1.0887925458875577E-5</v>
      </c>
      <c r="AW212" s="3">
        <f t="shared" ref="AW212" si="5771">AQ206*(1+$C$24)^(AW$2-AQ$2)</f>
        <v>-1.0887925458875577E-5</v>
      </c>
      <c r="AX212" s="3">
        <f t="shared" ref="AX212" si="5772">AR206*(1+$C$24)^(AX$2-AR$2)</f>
        <v>-1.0887925458875577E-5</v>
      </c>
      <c r="AY212" s="3">
        <f t="shared" ref="AY212" si="5773">AS206*(1+$C$24)^(AY$2-AS$2)</f>
        <v>-1.0887925458875577E-5</v>
      </c>
      <c r="AZ212" s="3">
        <f t="shared" ref="AZ212" si="5774">AT206*(1+$C$24)^(AZ$2-AT$2)</f>
        <v>-1.0887925458875577E-5</v>
      </c>
    </row>
    <row r="213" spans="2:52" x14ac:dyDescent="0.3">
      <c r="B213">
        <f t="shared" si="3737"/>
        <v>2018</v>
      </c>
      <c r="C213" t="str">
        <f t="shared" si="5554"/>
        <v>TY</v>
      </c>
      <c r="K213" s="3">
        <f>D206*(1+$C$24)^(K$2-D$2)</f>
        <v>111.35849443571809</v>
      </c>
      <c r="L213" s="3">
        <f t="shared" ref="L213" si="5775">E206*(1+$C$24)^(L$2-E$2)</f>
        <v>162.32133969788885</v>
      </c>
      <c r="M213" s="3">
        <f t="shared" ref="M213" si="5776">F206*(1+$C$24)^(M$2-F$2)</f>
        <v>153.48762151950353</v>
      </c>
      <c r="N213" s="3">
        <f t="shared" ref="N213" si="5777">G206*(1+$C$24)^(N$2-G$2)</f>
        <v>145.45781151632403</v>
      </c>
      <c r="O213" s="3">
        <f t="shared" ref="O213" si="5778">H206*(1+$C$24)^(O$2-H$2)</f>
        <v>138.12231286186213</v>
      </c>
      <c r="P213" s="3">
        <f t="shared" ref="P213" si="5779">I206*(1+$C$24)^(P$2-I$2)</f>
        <v>131.38638730155046</v>
      </c>
      <c r="Q213" s="3">
        <f t="shared" ref="Q213" si="5780">J206*(1+$C$24)^(Q$2-J$2)</f>
        <v>124.74781510446422</v>
      </c>
      <c r="R213" s="3">
        <f t="shared" ref="R213" si="5781">K206*(1+$C$24)^(R$2-K$2)</f>
        <v>118.10927856795061</v>
      </c>
      <c r="S213" s="3">
        <f t="shared" ref="S213" si="5782">L206*(1+$C$24)^(S$2-L$2)</f>
        <v>111.4707182577219</v>
      </c>
      <c r="T213" s="3">
        <f t="shared" ref="T213" si="5783">M206*(1+$C$24)^(T$2-M$2)</f>
        <v>104.83218172120829</v>
      </c>
      <c r="U213" s="3">
        <f t="shared" ref="U213" si="5784">N206*(1+$C$24)^(U$2-N$2)</f>
        <v>98.193633297837138</v>
      </c>
      <c r="V213" s="3">
        <f t="shared" ref="V213" si="5785">O206*(1+$C$24)^(V$2-O$2)</f>
        <v>91.555096761323497</v>
      </c>
      <c r="W213" s="3">
        <f t="shared" ref="W213" si="5786">P206*(1+$C$24)^(W$2-P$2)</f>
        <v>86.766618844961556</v>
      </c>
      <c r="X213" s="3">
        <f t="shared" ref="X213" si="5787">Q206*(1+$C$24)^(X$2-Q$2)</f>
        <v>83.828223322466343</v>
      </c>
      <c r="Y213" s="3">
        <f t="shared" ref="Y213" si="5788">R206*(1+$C$24)^(Y$2-R$2)</f>
        <v>80.88982779997113</v>
      </c>
      <c r="Z213" s="3">
        <f t="shared" ref="Z213" si="5789">S206*(1+$C$24)^(Z$2-S$2)</f>
        <v>77.951444164333452</v>
      </c>
      <c r="AA213" s="3">
        <f t="shared" ref="AA213" si="5790">T206*(1+$C$24)^(AA$2-T$2)</f>
        <v>75.013060528695775</v>
      </c>
      <c r="AB213" s="3">
        <f t="shared" ref="AB213" si="5791">U206*(1+$C$24)^(AB$2-U$2)</f>
        <v>72.074665006200561</v>
      </c>
      <c r="AC213" s="3">
        <f t="shared" ref="AC213" si="5792">V206*(1+$C$24)^(AC$2-V$2)</f>
        <v>69.136269483705362</v>
      </c>
      <c r="AD213" s="3">
        <f t="shared" ref="AD213" si="5793">W206*(1+$C$24)^(AD$2-W$2)</f>
        <v>66.197873961210149</v>
      </c>
      <c r="AE213" s="3">
        <f t="shared" ref="AE213" si="5794">X206*(1+$C$24)^(AE$2-X$2)</f>
        <v>63.259490325572472</v>
      </c>
      <c r="AF213" s="3">
        <f t="shared" ref="AF213" si="5795">Y206*(1+$C$24)^(AF$2-Y$2)</f>
        <v>60.321094803077258</v>
      </c>
      <c r="AG213" s="3">
        <f t="shared" ref="AG213" si="5796">Z206*(1+$C$24)^(AG$2-Z$2)</f>
        <v>57.382699280582052</v>
      </c>
      <c r="AH213" s="3">
        <f t="shared" ref="AH213" si="5797">AA206*(1+$C$24)^(AH$2-AA$2)</f>
        <v>54.444303758086839</v>
      </c>
      <c r="AI213" s="3">
        <f t="shared" ref="AI213" si="5798">AB206*(1+$C$24)^(AI$2-AB$2)</f>
        <v>51.505908235591619</v>
      </c>
      <c r="AJ213" s="3">
        <f t="shared" ref="AJ213" si="5799">AC206*(1+$C$24)^(AJ$2-AC$2)</f>
        <v>48.567512713096413</v>
      </c>
      <c r="AK213" s="3">
        <f t="shared" ref="AK213" si="5800">AD206*(1+$C$24)^(AK$2-AD$2)</f>
        <v>-1.1160123595347468E-5</v>
      </c>
      <c r="AL213" s="3">
        <f t="shared" ref="AL213" si="5801">AE206*(1+$C$24)^(AL$2-AE$2)</f>
        <v>-1.1160123595347468E-5</v>
      </c>
      <c r="AM213" s="3">
        <f t="shared" ref="AM213" si="5802">AF206*(1+$C$24)^(AM$2-AF$2)</f>
        <v>-1.1160123595347468E-5</v>
      </c>
      <c r="AN213" s="3">
        <f t="shared" ref="AN213" si="5803">AG206*(1+$C$24)^(AN$2-AG$2)</f>
        <v>-1.1160123595347468E-5</v>
      </c>
      <c r="AO213" s="3">
        <f t="shared" ref="AO213" si="5804">AH206*(1+$C$24)^(AO$2-AH$2)</f>
        <v>-1.1160123595347468E-5</v>
      </c>
      <c r="AP213" s="3">
        <f t="shared" ref="AP213" si="5805">AI206*(1+$C$24)^(AP$2-AI$2)</f>
        <v>-1.1160123595347468E-5</v>
      </c>
      <c r="AQ213" s="3">
        <f t="shared" ref="AQ213" si="5806">AJ206*(1+$C$24)^(AQ$2-AJ$2)</f>
        <v>-1.1160123595347468E-5</v>
      </c>
      <c r="AR213" s="3">
        <f t="shared" ref="AR213" si="5807">AK206*(1+$C$24)^(AR$2-AK$2)</f>
        <v>-1.1160123595347468E-5</v>
      </c>
      <c r="AS213" s="3">
        <f t="shared" ref="AS213" si="5808">AL206*(1+$C$24)^(AS$2-AL$2)</f>
        <v>-1.1160123595347468E-5</v>
      </c>
      <c r="AT213" s="3">
        <f t="shared" ref="AT213" si="5809">AM206*(1+$C$24)^(AT$2-AM$2)</f>
        <v>-1.1160123595347468E-5</v>
      </c>
      <c r="AU213" s="3">
        <f t="shared" ref="AU213" si="5810">AN206*(1+$C$24)^(AU$2-AN$2)</f>
        <v>-1.1160123595347468E-5</v>
      </c>
      <c r="AV213" s="3">
        <f t="shared" ref="AV213" si="5811">AO206*(1+$C$24)^(AV$2-AO$2)</f>
        <v>-1.1160123595347468E-5</v>
      </c>
      <c r="AW213" s="3">
        <f t="shared" ref="AW213" si="5812">AP206*(1+$C$24)^(AW$2-AP$2)</f>
        <v>-1.1160123595347468E-5</v>
      </c>
      <c r="AX213" s="3">
        <f t="shared" ref="AX213" si="5813">AQ206*(1+$C$24)^(AX$2-AQ$2)</f>
        <v>-1.1160123595347468E-5</v>
      </c>
      <c r="AY213" s="3">
        <f t="shared" ref="AY213" si="5814">AR206*(1+$C$24)^(AY$2-AR$2)</f>
        <v>-1.1160123595347468E-5</v>
      </c>
      <c r="AZ213" s="3">
        <f t="shared" ref="AZ213" si="5815">AS206*(1+$C$24)^(AZ$2-AS$2)</f>
        <v>-1.1160123595347468E-5</v>
      </c>
    </row>
    <row r="214" spans="2:52" x14ac:dyDescent="0.3">
      <c r="B214">
        <f t="shared" ref="B214:B235" si="5816">B184</f>
        <v>2019</v>
      </c>
      <c r="C214" t="str">
        <f t="shared" si="5554"/>
        <v>TY</v>
      </c>
      <c r="L214" s="3">
        <f>D206*(1+$C$24)^(L$2-D$2)</f>
        <v>114.14245679661103</v>
      </c>
      <c r="M214" s="3">
        <f>E206*(1+$C$24)^(M$2-E$2)</f>
        <v>166.37937319033605</v>
      </c>
      <c r="N214" s="3">
        <f t="shared" ref="N214" si="5817">F206*(1+$C$24)^(N$2-F$2)</f>
        <v>157.3248120574911</v>
      </c>
      <c r="O214" s="3">
        <f t="shared" ref="O214" si="5818">G206*(1+$C$24)^(O$2-G$2)</f>
        <v>149.09425680423212</v>
      </c>
      <c r="P214" s="3">
        <f t="shared" ref="P214" si="5819">H206*(1+$C$24)^(P$2-H$2)</f>
        <v>141.57537068340866</v>
      </c>
      <c r="Q214" s="3">
        <f t="shared" ref="Q214" si="5820">I206*(1+$C$24)^(Q$2-I$2)</f>
        <v>134.6710469840892</v>
      </c>
      <c r="R214" s="3">
        <f t="shared" ref="R214" si="5821">J206*(1+$C$24)^(R$2-J$2)</f>
        <v>127.86651048207582</v>
      </c>
      <c r="S214" s="3">
        <f t="shared" ref="S214" si="5822">K206*(1+$C$24)^(S$2-K$2)</f>
        <v>121.06201053214937</v>
      </c>
      <c r="T214" s="3">
        <f t="shared" ref="T214" si="5823">L206*(1+$C$24)^(T$2-L$2)</f>
        <v>114.25748621416494</v>
      </c>
      <c r="U214" s="3">
        <f t="shared" ref="U214" si="5824">M206*(1+$C$24)^(U$2-M$2)</f>
        <v>107.45298626423849</v>
      </c>
      <c r="V214" s="3">
        <f t="shared" ref="V214" si="5825">N206*(1+$C$24)^(V$2-N$2)</f>
        <v>100.64847413028305</v>
      </c>
      <c r="W214" s="3">
        <f t="shared" ref="W214" si="5826">O206*(1+$C$24)^(W$2-O$2)</f>
        <v>93.843974180356582</v>
      </c>
      <c r="X214" s="3">
        <f t="shared" ref="X214" si="5827">P206*(1+$C$24)^(X$2-P$2)</f>
        <v>88.935784316085588</v>
      </c>
      <c r="Y214" s="3">
        <f t="shared" ref="Y214" si="5828">Q206*(1+$C$24)^(Y$2-Q$2)</f>
        <v>85.923928905527987</v>
      </c>
      <c r="Z214" s="3">
        <f t="shared" ref="Z214" si="5829">R206*(1+$C$24)^(Z$2-R$2)</f>
        <v>82.9120734949704</v>
      </c>
      <c r="AA214" s="3">
        <f t="shared" ref="AA214" si="5830">S206*(1+$C$24)^(AA$2-S$2)</f>
        <v>79.900230268441774</v>
      </c>
      <c r="AB214" s="3">
        <f t="shared" ref="AB214" si="5831">T206*(1+$C$24)^(AB$2-T$2)</f>
        <v>76.888387041913163</v>
      </c>
      <c r="AC214" s="3">
        <f t="shared" ref="AC214" si="5832">U206*(1+$C$24)^(AC$2-U$2)</f>
        <v>73.876531631355576</v>
      </c>
      <c r="AD214" s="3">
        <f t="shared" ref="AD214" si="5833">V206*(1+$C$24)^(AD$2-V$2)</f>
        <v>70.864676220797989</v>
      </c>
      <c r="AE214" s="3">
        <f t="shared" ref="AE214" si="5834">W206*(1+$C$24)^(AE$2-W$2)</f>
        <v>67.852820810240388</v>
      </c>
      <c r="AF214" s="3">
        <f t="shared" ref="AF214" si="5835">X206*(1+$C$24)^(AF$2-X$2)</f>
        <v>64.840977583711776</v>
      </c>
      <c r="AG214" s="3">
        <f t="shared" ref="AG214" si="5836">Y206*(1+$C$24)^(AG$2-Y$2)</f>
        <v>61.829122173154182</v>
      </c>
      <c r="AH214" s="3">
        <f t="shared" ref="AH214" si="5837">Z206*(1+$C$24)^(AH$2-Z$2)</f>
        <v>58.817266762596596</v>
      </c>
      <c r="AI214" s="3">
        <f t="shared" ref="AI214" si="5838">AA206*(1+$C$24)^(AI$2-AA$2)</f>
        <v>55.805411352039002</v>
      </c>
      <c r="AJ214" s="3">
        <f t="shared" ref="AJ214" si="5839">AB206*(1+$C$24)^(AJ$2-AB$2)</f>
        <v>52.793555941481408</v>
      </c>
      <c r="AK214" s="3">
        <f t="shared" ref="AK214" si="5840">AC206*(1+$C$24)^(AK$2-AC$2)</f>
        <v>49.781700530923814</v>
      </c>
      <c r="AL214" s="3">
        <f t="shared" ref="AL214" si="5841">AD206*(1+$C$24)^(AL$2-AD$2)</f>
        <v>-1.1439126685231153E-5</v>
      </c>
      <c r="AM214" s="3">
        <f t="shared" ref="AM214" si="5842">AE206*(1+$C$24)^(AM$2-AE$2)</f>
        <v>-1.1439126685231153E-5</v>
      </c>
      <c r="AN214" s="3">
        <f t="shared" ref="AN214" si="5843">AF206*(1+$C$24)^(AN$2-AF$2)</f>
        <v>-1.1439126685231153E-5</v>
      </c>
      <c r="AO214" s="3">
        <f t="shared" ref="AO214" si="5844">AG206*(1+$C$24)^(AO$2-AG$2)</f>
        <v>-1.1439126685231153E-5</v>
      </c>
      <c r="AP214" s="3">
        <f t="shared" ref="AP214" si="5845">AH206*(1+$C$24)^(AP$2-AH$2)</f>
        <v>-1.1439126685231153E-5</v>
      </c>
      <c r="AQ214" s="3">
        <f t="shared" ref="AQ214" si="5846">AI206*(1+$C$24)^(AQ$2-AI$2)</f>
        <v>-1.1439126685231153E-5</v>
      </c>
      <c r="AR214" s="3">
        <f t="shared" ref="AR214" si="5847">AJ206*(1+$C$24)^(AR$2-AJ$2)</f>
        <v>-1.1439126685231153E-5</v>
      </c>
      <c r="AS214" s="3">
        <f t="shared" ref="AS214" si="5848">AK206*(1+$C$24)^(AS$2-AK$2)</f>
        <v>-1.1439126685231153E-5</v>
      </c>
      <c r="AT214" s="3">
        <f t="shared" ref="AT214" si="5849">AL206*(1+$C$24)^(AT$2-AL$2)</f>
        <v>-1.1439126685231153E-5</v>
      </c>
      <c r="AU214" s="3">
        <f t="shared" ref="AU214" si="5850">AM206*(1+$C$24)^(AU$2-AM$2)</f>
        <v>-1.1439126685231153E-5</v>
      </c>
      <c r="AV214" s="3">
        <f t="shared" ref="AV214" si="5851">AN206*(1+$C$24)^(AV$2-AN$2)</f>
        <v>-1.1439126685231153E-5</v>
      </c>
      <c r="AW214" s="3">
        <f t="shared" ref="AW214" si="5852">AO206*(1+$C$24)^(AW$2-AO$2)</f>
        <v>-1.1439126685231153E-5</v>
      </c>
      <c r="AX214" s="3">
        <f t="shared" ref="AX214" si="5853">AP206*(1+$C$24)^(AX$2-AP$2)</f>
        <v>-1.1439126685231153E-5</v>
      </c>
      <c r="AY214" s="3">
        <f t="shared" ref="AY214" si="5854">AQ206*(1+$C$24)^(AY$2-AQ$2)</f>
        <v>-1.1439126685231153E-5</v>
      </c>
      <c r="AZ214" s="3">
        <f t="shared" ref="AZ214" si="5855">AR206*(1+$C$24)^(AZ$2-AR$2)</f>
        <v>-1.1439126685231153E-5</v>
      </c>
    </row>
    <row r="215" spans="2:52" x14ac:dyDescent="0.3">
      <c r="B215">
        <f t="shared" si="5816"/>
        <v>2020</v>
      </c>
      <c r="C215" t="str">
        <f t="shared" si="5554"/>
        <v>TY</v>
      </c>
      <c r="M215" s="3">
        <f>D206*(1+$C$24)^(M$2-D$2)</f>
        <v>116.99601821652629</v>
      </c>
      <c r="N215" s="3">
        <f t="shared" ref="N215" si="5856">E206*(1+$C$24)^(N$2-E$2)</f>
        <v>170.53885752009441</v>
      </c>
      <c r="O215" s="3">
        <f t="shared" ref="O215" si="5857">F206*(1+$C$24)^(O$2-F$2)</f>
        <v>161.25793235892834</v>
      </c>
      <c r="P215" s="3">
        <f t="shared" ref="P215" si="5858">G206*(1+$C$24)^(P$2-G$2)</f>
        <v>152.82161322433788</v>
      </c>
      <c r="Q215" s="3">
        <f t="shared" ref="Q215" si="5859">H206*(1+$C$24)^(Q$2-H$2)</f>
        <v>145.11475495049385</v>
      </c>
      <c r="R215" s="3">
        <f t="shared" ref="R215" si="5860">I206*(1+$C$24)^(R$2-I$2)</f>
        <v>138.03782315869142</v>
      </c>
      <c r="S215" s="3">
        <f t="shared" ref="S215" si="5861">J206*(1+$C$24)^(S$2-J$2)</f>
        <v>131.06317324412768</v>
      </c>
      <c r="T215" s="3">
        <f t="shared" ref="T215" si="5862">K206*(1+$C$24)^(T$2-K$2)</f>
        <v>124.08856079545308</v>
      </c>
      <c r="U215" s="3">
        <f t="shared" ref="U215" si="5863">L206*(1+$C$24)^(U$2-L$2)</f>
        <v>117.11392336951904</v>
      </c>
      <c r="V215" s="3">
        <f t="shared" ref="V215" si="5864">M206*(1+$C$24)^(V$2-M$2)</f>
        <v>110.13931092084442</v>
      </c>
      <c r="W215" s="3">
        <f t="shared" ref="W215" si="5865">N206*(1+$C$24)^(W$2-N$2)</f>
        <v>103.16468598354011</v>
      </c>
      <c r="X215" s="3">
        <f t="shared" ref="X215" si="5866">O206*(1+$C$24)^(X$2-O$2)</f>
        <v>96.190073534865476</v>
      </c>
      <c r="Y215" s="3">
        <f t="shared" ref="Y215" si="5867">P206*(1+$C$24)^(Y$2-P$2)</f>
        <v>91.15917892398771</v>
      </c>
      <c r="Z215" s="3">
        <f t="shared" ref="Z215" si="5868">Q206*(1+$C$24)^(Z$2-Q$2)</f>
        <v>88.072027128166184</v>
      </c>
      <c r="AA215" s="3">
        <f t="shared" ref="AA215" si="5869">R206*(1+$C$24)^(AA$2-R$2)</f>
        <v>84.984875332344643</v>
      </c>
      <c r="AB215" s="3">
        <f t="shared" ref="AB215" si="5870">S206*(1+$C$24)^(AB$2-S$2)</f>
        <v>81.89773602515281</v>
      </c>
      <c r="AC215" s="3">
        <f t="shared" ref="AC215" si="5871">T206*(1+$C$24)^(AC$2-T$2)</f>
        <v>78.810596717960976</v>
      </c>
      <c r="AD215" s="3">
        <f t="shared" ref="AD215" si="5872">U206*(1+$C$24)^(AD$2-U$2)</f>
        <v>75.72344492213945</v>
      </c>
      <c r="AE215" s="3">
        <f t="shared" ref="AE215" si="5873">V206*(1+$C$24)^(AE$2-V$2)</f>
        <v>72.636293126317923</v>
      </c>
      <c r="AF215" s="3">
        <f t="shared" ref="AF215" si="5874">W206*(1+$C$24)^(AF$2-W$2)</f>
        <v>69.549141330496397</v>
      </c>
      <c r="AG215" s="3">
        <f t="shared" ref="AG215" si="5875">X206*(1+$C$24)^(AG$2-X$2)</f>
        <v>66.462002023304564</v>
      </c>
      <c r="AH215" s="3">
        <f t="shared" ref="AH215" si="5876">Y206*(1+$C$24)^(AH$2-Y$2)</f>
        <v>63.37485022748303</v>
      </c>
      <c r="AI215" s="3">
        <f t="shared" ref="AI215" si="5877">Z206*(1+$C$24)^(AI$2-Z$2)</f>
        <v>60.287698431661497</v>
      </c>
      <c r="AJ215" s="3">
        <f t="shared" ref="AJ215" si="5878">AA206*(1+$C$24)^(AJ$2-AA$2)</f>
        <v>57.20054663583997</v>
      </c>
      <c r="AK215" s="3">
        <f t="shared" ref="AK215" si="5879">AB206*(1+$C$24)^(AK$2-AB$2)</f>
        <v>54.113394840018429</v>
      </c>
      <c r="AL215" s="3">
        <f t="shared" ref="AL215" si="5880">AC206*(1+$C$24)^(AL$2-AC$2)</f>
        <v>51.026243044196903</v>
      </c>
      <c r="AM215" s="3">
        <f t="shared" ref="AM215" si="5881">AD206*(1+$C$24)^(AM$2-AD$2)</f>
        <v>-1.172510485236193E-5</v>
      </c>
      <c r="AN215" s="3">
        <f t="shared" ref="AN215" si="5882">AE206*(1+$C$24)^(AN$2-AE$2)</f>
        <v>-1.172510485236193E-5</v>
      </c>
      <c r="AO215" s="3">
        <f t="shared" ref="AO215" si="5883">AF206*(1+$C$24)^(AO$2-AF$2)</f>
        <v>-1.172510485236193E-5</v>
      </c>
      <c r="AP215" s="3">
        <f t="shared" ref="AP215" si="5884">AG206*(1+$C$24)^(AP$2-AG$2)</f>
        <v>-1.172510485236193E-5</v>
      </c>
      <c r="AQ215" s="3">
        <f t="shared" ref="AQ215" si="5885">AH206*(1+$C$24)^(AQ$2-AH$2)</f>
        <v>-1.172510485236193E-5</v>
      </c>
      <c r="AR215" s="3">
        <f t="shared" ref="AR215" si="5886">AI206*(1+$C$24)^(AR$2-AI$2)</f>
        <v>-1.172510485236193E-5</v>
      </c>
      <c r="AS215" s="3">
        <f t="shared" ref="AS215" si="5887">AJ206*(1+$C$24)^(AS$2-AJ$2)</f>
        <v>-1.172510485236193E-5</v>
      </c>
      <c r="AT215" s="3">
        <f t="shared" ref="AT215" si="5888">AK206*(1+$C$24)^(AT$2-AK$2)</f>
        <v>-1.172510485236193E-5</v>
      </c>
      <c r="AU215" s="3">
        <f t="shared" ref="AU215" si="5889">AL206*(1+$C$24)^(AU$2-AL$2)</f>
        <v>-1.172510485236193E-5</v>
      </c>
      <c r="AV215" s="3">
        <f t="shared" ref="AV215" si="5890">AM206*(1+$C$24)^(AV$2-AM$2)</f>
        <v>-1.172510485236193E-5</v>
      </c>
      <c r="AW215" s="3">
        <f t="shared" ref="AW215" si="5891">AN206*(1+$C$24)^(AW$2-AN$2)</f>
        <v>-1.172510485236193E-5</v>
      </c>
      <c r="AX215" s="3">
        <f t="shared" ref="AX215" si="5892">AO206*(1+$C$24)^(AX$2-AO$2)</f>
        <v>-1.172510485236193E-5</v>
      </c>
      <c r="AY215" s="3">
        <f t="shared" ref="AY215" si="5893">AP206*(1+$C$24)^(AY$2-AP$2)</f>
        <v>-1.172510485236193E-5</v>
      </c>
      <c r="AZ215" s="3">
        <f t="shared" ref="AZ215" si="5894">AQ206*(1+$C$24)^(AZ$2-AQ$2)</f>
        <v>-1.172510485236193E-5</v>
      </c>
    </row>
    <row r="216" spans="2:52" x14ac:dyDescent="0.3">
      <c r="B216">
        <f t="shared" si="5816"/>
        <v>2021</v>
      </c>
      <c r="C216" t="str">
        <f t="shared" si="5554"/>
        <v>TY</v>
      </c>
      <c r="N216" s="3">
        <f>D206*(1+$C$24)^(N$2-D$2)</f>
        <v>119.92091867193945</v>
      </c>
      <c r="O216" s="3">
        <f t="shared" ref="O216" si="5895">E206*(1+$C$24)^(O$2-E$2)</f>
        <v>174.80232895809678</v>
      </c>
      <c r="P216" s="3">
        <f t="shared" ref="P216" si="5896">F206*(1+$C$24)^(P$2-F$2)</f>
        <v>165.28938066790155</v>
      </c>
      <c r="Q216" s="3">
        <f t="shared" ref="Q216" si="5897">G206*(1+$C$24)^(Q$2-G$2)</f>
        <v>156.64215355494633</v>
      </c>
      <c r="R216" s="3">
        <f t="shared" ref="R216" si="5898">H206*(1+$C$24)^(R$2-H$2)</f>
        <v>148.74262382425621</v>
      </c>
      <c r="S216" s="3">
        <f t="shared" ref="S216" si="5899">I206*(1+$C$24)^(S$2-I$2)</f>
        <v>141.48876873765872</v>
      </c>
      <c r="T216" s="3">
        <f t="shared" ref="T216" si="5900">J206*(1+$C$24)^(T$2-J$2)</f>
        <v>134.33975257523088</v>
      </c>
      <c r="U216" s="3">
        <f t="shared" ref="U216" si="5901">K206*(1+$C$24)^(U$2-K$2)</f>
        <v>127.19077481533941</v>
      </c>
      <c r="V216" s="3">
        <f t="shared" ref="V216" si="5902">L206*(1+$C$24)^(V$2-L$2)</f>
        <v>120.04177145375702</v>
      </c>
      <c r="W216" s="3">
        <f t="shared" ref="W216" si="5903">M206*(1+$C$24)^(W$2-M$2)</f>
        <v>112.89279369386554</v>
      </c>
      <c r="X216" s="3">
        <f t="shared" ref="X216" si="5904">N206*(1+$C$24)^(X$2-N$2)</f>
        <v>105.74380313312862</v>
      </c>
      <c r="Y216" s="3">
        <f t="shared" ref="Y216" si="5905">O206*(1+$C$24)^(Y$2-O$2)</f>
        <v>98.594825373237114</v>
      </c>
      <c r="Z216" s="3">
        <f t="shared" ref="Z216" si="5906">P206*(1+$C$24)^(Z$2-P$2)</f>
        <v>93.438158397087406</v>
      </c>
      <c r="AA216" s="3">
        <f t="shared" ref="AA216" si="5907">Q206*(1+$C$24)^(AA$2-Q$2)</f>
        <v>90.273827806370335</v>
      </c>
      <c r="AB216" s="3">
        <f t="shared" ref="AB216" si="5908">R206*(1+$C$24)^(AB$2-R$2)</f>
        <v>87.109497215653263</v>
      </c>
      <c r="AC216" s="3">
        <f t="shared" ref="AC216" si="5909">S206*(1+$C$24)^(AC$2-S$2)</f>
        <v>83.945179425781632</v>
      </c>
      <c r="AD216" s="3">
        <f t="shared" ref="AD216" si="5910">T206*(1+$C$24)^(AD$2-T$2)</f>
        <v>80.78086163591</v>
      </c>
      <c r="AE216" s="3">
        <f t="shared" ref="AE216" si="5911">U206*(1+$C$24)^(AE$2-U$2)</f>
        <v>77.616531045192943</v>
      </c>
      <c r="AF216" s="3">
        <f t="shared" ref="AF216" si="5912">V206*(1+$C$24)^(AF$2-V$2)</f>
        <v>74.452200454475872</v>
      </c>
      <c r="AG216" s="3">
        <f t="shared" ref="AG216" si="5913">W206*(1+$C$24)^(AG$2-W$2)</f>
        <v>71.2878698637588</v>
      </c>
      <c r="AH216" s="3">
        <f t="shared" ref="AH216" si="5914">X206*(1+$C$24)^(AH$2-X$2)</f>
        <v>68.123552073887168</v>
      </c>
      <c r="AI216" s="3">
        <f t="shared" ref="AI216" si="5915">Y206*(1+$C$24)^(AI$2-Y$2)</f>
        <v>64.959221483170111</v>
      </c>
      <c r="AJ216" s="3">
        <f t="shared" ref="AJ216" si="5916">Z206*(1+$C$24)^(AJ$2-Z$2)</f>
        <v>61.79489089245304</v>
      </c>
      <c r="AK216" s="3">
        <f t="shared" ref="AK216" si="5917">AA206*(1+$C$24)^(AK$2-AA$2)</f>
        <v>58.630560301735969</v>
      </c>
      <c r="AL216" s="3">
        <f t="shared" ref="AL216" si="5918">AB206*(1+$C$24)^(AL$2-AB$2)</f>
        <v>55.466229711018897</v>
      </c>
      <c r="AM216" s="3">
        <f t="shared" ref="AM216" si="5919">AC206*(1+$C$24)^(AM$2-AC$2)</f>
        <v>52.301899120301826</v>
      </c>
      <c r="AN216" s="3">
        <f t="shared" ref="AN216" si="5920">AD206*(1+$C$24)^(AN$2-AD$2)</f>
        <v>-1.2018232473670977E-5</v>
      </c>
      <c r="AO216" s="3">
        <f t="shared" ref="AO216" si="5921">AE206*(1+$C$24)^(AO$2-AE$2)</f>
        <v>-1.2018232473670977E-5</v>
      </c>
      <c r="AP216" s="3">
        <f t="shared" ref="AP216" si="5922">AF206*(1+$C$24)^(AP$2-AF$2)</f>
        <v>-1.2018232473670977E-5</v>
      </c>
      <c r="AQ216" s="3">
        <f t="shared" ref="AQ216" si="5923">AG206*(1+$C$24)^(AQ$2-AG$2)</f>
        <v>-1.2018232473670977E-5</v>
      </c>
      <c r="AR216" s="3">
        <f t="shared" ref="AR216" si="5924">AH206*(1+$C$24)^(AR$2-AH$2)</f>
        <v>-1.2018232473670977E-5</v>
      </c>
      <c r="AS216" s="3">
        <f t="shared" ref="AS216" si="5925">AI206*(1+$C$24)^(AS$2-AI$2)</f>
        <v>-1.2018232473670977E-5</v>
      </c>
      <c r="AT216" s="3">
        <f t="shared" ref="AT216" si="5926">AJ206*(1+$C$24)^(AT$2-AJ$2)</f>
        <v>-1.2018232473670977E-5</v>
      </c>
      <c r="AU216" s="3">
        <f t="shared" ref="AU216" si="5927">AK206*(1+$C$24)^(AU$2-AK$2)</f>
        <v>-1.2018232473670977E-5</v>
      </c>
      <c r="AV216" s="3">
        <f t="shared" ref="AV216" si="5928">AL206*(1+$C$24)^(AV$2-AL$2)</f>
        <v>-1.2018232473670977E-5</v>
      </c>
      <c r="AW216" s="3">
        <f t="shared" ref="AW216" si="5929">AM206*(1+$C$24)^(AW$2-AM$2)</f>
        <v>-1.2018232473670977E-5</v>
      </c>
      <c r="AX216" s="3">
        <f t="shared" ref="AX216" si="5930">AN206*(1+$C$24)^(AX$2-AN$2)</f>
        <v>-1.2018232473670977E-5</v>
      </c>
      <c r="AY216" s="3">
        <f t="shared" ref="AY216" si="5931">AO206*(1+$C$24)^(AY$2-AO$2)</f>
        <v>-1.2018232473670977E-5</v>
      </c>
      <c r="AZ216" s="3">
        <f t="shared" ref="AZ216" si="5932">AP206*(1+$C$24)^(AZ$2-AP$2)</f>
        <v>-1.2018232473670977E-5</v>
      </c>
    </row>
    <row r="217" spans="2:52" x14ac:dyDescent="0.3">
      <c r="B217">
        <f t="shared" si="5816"/>
        <v>2022</v>
      </c>
      <c r="C217" t="str">
        <f t="shared" si="5554"/>
        <v>TY</v>
      </c>
      <c r="O217" s="3">
        <f>D206*(1+$C$24)^(O$2-D$2)</f>
        <v>122.91894163873793</v>
      </c>
      <c r="P217" s="3">
        <f t="shared" ref="P217" si="5933">E206*(1+$C$24)^(P$2-E$2)</f>
        <v>179.17238718204919</v>
      </c>
      <c r="Q217" s="3">
        <f t="shared" ref="Q217" si="5934">F206*(1+$C$24)^(Q$2-F$2)</f>
        <v>169.42161518459909</v>
      </c>
      <c r="R217" s="3">
        <f t="shared" ref="R217" si="5935">G206*(1+$C$24)^(R$2-G$2)</f>
        <v>160.55820739382</v>
      </c>
      <c r="S217" s="3">
        <f t="shared" ref="S217" si="5936">H206*(1+$C$24)^(S$2-H$2)</f>
        <v>152.46118941986262</v>
      </c>
      <c r="T217" s="3">
        <f t="shared" ref="T217" si="5937">I206*(1+$C$24)^(T$2-I$2)</f>
        <v>145.02598795610018</v>
      </c>
      <c r="U217" s="3">
        <f t="shared" ref="U217" si="5938">J206*(1+$C$24)^(U$2-J$2)</f>
        <v>137.69824638961165</v>
      </c>
      <c r="V217" s="3">
        <f t="shared" ref="V217" si="5939">K206*(1+$C$24)^(V$2-K$2)</f>
        <v>130.37054418572291</v>
      </c>
      <c r="W217" s="3">
        <f t="shared" ref="W217" si="5940">L206*(1+$C$24)^(W$2-L$2)</f>
        <v>123.04281574010095</v>
      </c>
      <c r="X217" s="3">
        <f t="shared" ref="X217" si="5941">M206*(1+$C$24)^(X$2-M$2)</f>
        <v>115.71511353621217</v>
      </c>
      <c r="Y217" s="3">
        <f t="shared" ref="Y217" si="5942">N206*(1+$C$24)^(Y$2-N$2)</f>
        <v>108.38739821145683</v>
      </c>
      <c r="Z217" s="3">
        <f t="shared" ref="Z217" si="5943">O206*(1+$C$24)^(Z$2-O$2)</f>
        <v>101.05969600756805</v>
      </c>
      <c r="AA217" s="3">
        <f t="shared" ref="AA217" si="5944">P206*(1+$C$24)^(AA$2-P$2)</f>
        <v>95.774112357014587</v>
      </c>
      <c r="AB217" s="3">
        <f t="shared" ref="AB217" si="5945">Q206*(1+$C$24)^(AB$2-Q$2)</f>
        <v>92.530673501529591</v>
      </c>
      <c r="AC217" s="3">
        <f t="shared" ref="AC217" si="5946">R206*(1+$C$24)^(AC$2-R$2)</f>
        <v>89.287234646044595</v>
      </c>
      <c r="AD217" s="3">
        <f t="shared" ref="AD217" si="5947">S206*(1+$C$24)^(AD$2-S$2)</f>
        <v>86.043808911426169</v>
      </c>
      <c r="AE217" s="3">
        <f t="shared" ref="AE217" si="5948">T206*(1+$C$24)^(AE$2-T$2)</f>
        <v>82.800383176807756</v>
      </c>
      <c r="AF217" s="3">
        <f t="shared" ref="AF217" si="5949">U206*(1+$C$24)^(AF$2-U$2)</f>
        <v>79.55694432132276</v>
      </c>
      <c r="AG217" s="3">
        <f t="shared" ref="AG217" si="5950">V206*(1+$C$24)^(AG$2-V$2)</f>
        <v>76.313505465837764</v>
      </c>
      <c r="AH217" s="3">
        <f t="shared" ref="AH217" si="5951">W206*(1+$C$24)^(AH$2-W$2)</f>
        <v>73.070066610352768</v>
      </c>
      <c r="AI217" s="3">
        <f t="shared" ref="AI217" si="5952">X206*(1+$C$24)^(AI$2-X$2)</f>
        <v>69.826640875734356</v>
      </c>
      <c r="AJ217" s="3">
        <f t="shared" ref="AJ217" si="5953">Y206*(1+$C$24)^(AJ$2-Y$2)</f>
        <v>66.58320202024936</v>
      </c>
      <c r="AK217" s="3">
        <f t="shared" ref="AK217" si="5954">Z206*(1+$C$24)^(AK$2-Z$2)</f>
        <v>63.339763164764364</v>
      </c>
      <c r="AL217" s="3">
        <f t="shared" ref="AL217" si="5955">AA206*(1+$C$24)^(AL$2-AA$2)</f>
        <v>60.096324309279368</v>
      </c>
      <c r="AM217" s="3">
        <f t="shared" ref="AM217" si="5956">AB206*(1+$C$24)^(AM$2-AB$2)</f>
        <v>56.852885453794364</v>
      </c>
      <c r="AN217" s="3">
        <f t="shared" ref="AN217" si="5957">AC206*(1+$C$24)^(AN$2-AC$2)</f>
        <v>53.609446598309368</v>
      </c>
      <c r="AO217" s="3">
        <f t="shared" ref="AO217" si="5958">AD206*(1+$C$24)^(AO$2-AD$2)</f>
        <v>-1.2318688285512751E-5</v>
      </c>
      <c r="AP217" s="3">
        <f t="shared" ref="AP217" si="5959">AE206*(1+$C$24)^(AP$2-AE$2)</f>
        <v>-1.2318688285512751E-5</v>
      </c>
      <c r="AQ217" s="3">
        <f t="shared" ref="AQ217" si="5960">AF206*(1+$C$24)^(AQ$2-AF$2)</f>
        <v>-1.2318688285512751E-5</v>
      </c>
      <c r="AR217" s="3">
        <f t="shared" ref="AR217" si="5961">AG206*(1+$C$24)^(AR$2-AG$2)</f>
        <v>-1.2318688285512751E-5</v>
      </c>
      <c r="AS217" s="3">
        <f t="shared" ref="AS217" si="5962">AH206*(1+$C$24)^(AS$2-AH$2)</f>
        <v>-1.2318688285512751E-5</v>
      </c>
      <c r="AT217" s="3">
        <f t="shared" ref="AT217" si="5963">AI206*(1+$C$24)^(AT$2-AI$2)</f>
        <v>-1.2318688285512751E-5</v>
      </c>
      <c r="AU217" s="3">
        <f t="shared" ref="AU217" si="5964">AJ206*(1+$C$24)^(AU$2-AJ$2)</f>
        <v>-1.2318688285512751E-5</v>
      </c>
      <c r="AV217" s="3">
        <f t="shared" ref="AV217" si="5965">AK206*(1+$C$24)^(AV$2-AK$2)</f>
        <v>-1.2318688285512751E-5</v>
      </c>
      <c r="AW217" s="3">
        <f t="shared" ref="AW217" si="5966">AL206*(1+$C$24)^(AW$2-AL$2)</f>
        <v>-1.2318688285512751E-5</v>
      </c>
      <c r="AX217" s="3">
        <f t="shared" ref="AX217" si="5967">AM206*(1+$C$24)^(AX$2-AM$2)</f>
        <v>-1.2318688285512751E-5</v>
      </c>
      <c r="AY217" s="3">
        <f t="shared" ref="AY217" si="5968">AN206*(1+$C$24)^(AY$2-AN$2)</f>
        <v>-1.2318688285512751E-5</v>
      </c>
      <c r="AZ217" s="3">
        <f t="shared" ref="AZ217" si="5969">AO206*(1+$C$24)^(AZ$2-AO$2)</f>
        <v>-1.2318688285512751E-5</v>
      </c>
    </row>
    <row r="218" spans="2:52" x14ac:dyDescent="0.3">
      <c r="B218">
        <f t="shared" si="5816"/>
        <v>2023</v>
      </c>
      <c r="C218" t="str">
        <f t="shared" si="5554"/>
        <v>TY</v>
      </c>
      <c r="P218" s="3">
        <f>D206*(1+$C$24)^(P$2-D$2)</f>
        <v>125.99191517970637</v>
      </c>
      <c r="Q218" s="3">
        <f t="shared" ref="Q218" si="5970">E206*(1+$C$24)^(Q$2-E$2)</f>
        <v>183.65169686160041</v>
      </c>
      <c r="R218" s="3">
        <f t="shared" ref="R218" si="5971">F206*(1+$C$24)^(R$2-F$2)</f>
        <v>173.65715556421407</v>
      </c>
      <c r="S218" s="3">
        <f t="shared" ref="S218" si="5972">G206*(1+$C$24)^(S$2-G$2)</f>
        <v>164.57216257866548</v>
      </c>
      <c r="T218" s="3">
        <f t="shared" ref="T218" si="5973">H206*(1+$C$24)^(T$2-H$2)</f>
        <v>156.27271915535917</v>
      </c>
      <c r="U218" s="3">
        <f t="shared" ref="U218" si="5974">I206*(1+$C$24)^(U$2-I$2)</f>
        <v>148.65163765500267</v>
      </c>
      <c r="V218" s="3">
        <f t="shared" ref="V218" si="5975">J206*(1+$C$24)^(V$2-J$2)</f>
        <v>141.14070254935194</v>
      </c>
      <c r="W218" s="3">
        <f t="shared" ref="W218" si="5976">K206*(1+$C$24)^(W$2-K$2)</f>
        <v>133.62980779036596</v>
      </c>
      <c r="X218" s="3">
        <f t="shared" ref="X218" si="5977">L206*(1+$C$24)^(X$2-L$2)</f>
        <v>126.11888613360345</v>
      </c>
      <c r="Y218" s="3">
        <f t="shared" ref="Y218" si="5978">M206*(1+$C$24)^(Y$2-M$2)</f>
        <v>118.60799137461747</v>
      </c>
      <c r="Z218" s="3">
        <f t="shared" ref="Z218" si="5979">N206*(1+$C$24)^(Z$2-N$2)</f>
        <v>111.09708316674325</v>
      </c>
      <c r="AA218" s="3">
        <f t="shared" ref="AA218" si="5980">O206*(1+$C$24)^(AA$2-O$2)</f>
        <v>103.58618840775723</v>
      </c>
      <c r="AB218" s="3">
        <f t="shared" ref="AB218" si="5981">P206*(1+$C$24)^(AB$2-P$2)</f>
        <v>98.168465165939935</v>
      </c>
      <c r="AC218" s="3">
        <f t="shared" ref="AC218" si="5982">Q206*(1+$C$24)^(AC$2-Q$2)</f>
        <v>94.843940339067828</v>
      </c>
      <c r="AD218" s="3">
        <f t="shared" ref="AD218" si="5983">R206*(1+$C$24)^(AD$2-R$2)</f>
        <v>91.519415512195707</v>
      </c>
      <c r="AE218" s="3">
        <f t="shared" ref="AE218" si="5984">S206*(1+$C$24)^(AE$2-S$2)</f>
        <v>88.194904134211811</v>
      </c>
      <c r="AF218" s="3">
        <f t="shared" ref="AF218" si="5985">T206*(1+$C$24)^(AF$2-T$2)</f>
        <v>84.870392756227943</v>
      </c>
      <c r="AG218" s="3">
        <f t="shared" ref="AG218" si="5986">U206*(1+$C$24)^(AG$2-U$2)</f>
        <v>81.545867929355822</v>
      </c>
      <c r="AH218" s="3">
        <f t="shared" ref="AH218" si="5987">V206*(1+$C$24)^(AH$2-V$2)</f>
        <v>78.221343102483701</v>
      </c>
      <c r="AI218" s="3">
        <f t="shared" ref="AI218" si="5988">W206*(1+$C$24)^(AI$2-W$2)</f>
        <v>74.896818275611579</v>
      </c>
      <c r="AJ218" s="3">
        <f t="shared" ref="AJ218" si="5989">X206*(1+$C$24)^(AJ$2-X$2)</f>
        <v>71.572306897627698</v>
      </c>
      <c r="AK218" s="3">
        <f t="shared" ref="AK218" si="5990">Y206*(1+$C$24)^(AK$2-Y$2)</f>
        <v>68.247782070755591</v>
      </c>
      <c r="AL218" s="3">
        <f t="shared" ref="AL218" si="5991">Z206*(1+$C$24)^(AL$2-Z$2)</f>
        <v>64.923257243883469</v>
      </c>
      <c r="AM218" s="3">
        <f t="shared" ref="AM218" si="5992">AA206*(1+$C$24)^(AM$2-AA$2)</f>
        <v>61.598732417011348</v>
      </c>
      <c r="AN218" s="3">
        <f t="shared" ref="AN218" si="5993">AB206*(1+$C$24)^(AN$2-AB$2)</f>
        <v>58.27420759013922</v>
      </c>
      <c r="AO218" s="3">
        <f t="shared" ref="AO218" si="5994">AC206*(1+$C$24)^(AO$2-AC$2)</f>
        <v>54.949682763267099</v>
      </c>
      <c r="AP218" s="3">
        <f t="shared" ref="AP218" si="5995">AD206*(1+$C$24)^(AP$2-AD$2)</f>
        <v>-1.262665549265057E-5</v>
      </c>
      <c r="AQ218" s="3">
        <f t="shared" ref="AQ218" si="5996">AE206*(1+$C$24)^(AQ$2-AE$2)</f>
        <v>-1.262665549265057E-5</v>
      </c>
      <c r="AR218" s="3">
        <f t="shared" ref="AR218" si="5997">AF206*(1+$C$24)^(AR$2-AF$2)</f>
        <v>-1.262665549265057E-5</v>
      </c>
      <c r="AS218" s="3">
        <f t="shared" ref="AS218" si="5998">AG206*(1+$C$24)^(AS$2-AG$2)</f>
        <v>-1.262665549265057E-5</v>
      </c>
      <c r="AT218" s="3">
        <f t="shared" ref="AT218" si="5999">AH206*(1+$C$24)^(AT$2-AH$2)</f>
        <v>-1.262665549265057E-5</v>
      </c>
      <c r="AU218" s="3">
        <f t="shared" ref="AU218" si="6000">AI206*(1+$C$24)^(AU$2-AI$2)</f>
        <v>-1.262665549265057E-5</v>
      </c>
      <c r="AV218" s="3">
        <f t="shared" ref="AV218" si="6001">AJ206*(1+$C$24)^(AV$2-AJ$2)</f>
        <v>-1.262665549265057E-5</v>
      </c>
      <c r="AW218" s="3">
        <f t="shared" ref="AW218" si="6002">AK206*(1+$C$24)^(AW$2-AK$2)</f>
        <v>-1.262665549265057E-5</v>
      </c>
      <c r="AX218" s="3">
        <f t="shared" ref="AX218" si="6003">AL206*(1+$C$24)^(AX$2-AL$2)</f>
        <v>-1.262665549265057E-5</v>
      </c>
      <c r="AY218" s="3">
        <f t="shared" ref="AY218" si="6004">AM206*(1+$C$24)^(AY$2-AM$2)</f>
        <v>-1.262665549265057E-5</v>
      </c>
      <c r="AZ218" s="3">
        <f t="shared" ref="AZ218" si="6005">AN206*(1+$C$24)^(AZ$2-AN$2)</f>
        <v>-1.262665549265057E-5</v>
      </c>
    </row>
    <row r="219" spans="2:52" x14ac:dyDescent="0.3">
      <c r="B219">
        <f t="shared" si="5816"/>
        <v>2024</v>
      </c>
      <c r="C219" t="str">
        <f t="shared" si="5554"/>
        <v>TY</v>
      </c>
      <c r="Q219" s="3">
        <f>D206*(1+$C$24)^(Q$2-D$2)</f>
        <v>129.14171305919902</v>
      </c>
      <c r="R219" s="3">
        <f t="shared" ref="R219" si="6006">E206*(1+$C$24)^(R$2-E$2)</f>
        <v>188.24298928314042</v>
      </c>
      <c r="S219" s="3">
        <f t="shared" ref="S219" si="6007">F206*(1+$C$24)^(S$2-F$2)</f>
        <v>177.99858445331941</v>
      </c>
      <c r="T219" s="3">
        <f t="shared" ref="T219" si="6008">G206*(1+$C$24)^(T$2-G$2)</f>
        <v>168.68646664313212</v>
      </c>
      <c r="U219" s="3">
        <f t="shared" ref="U219" si="6009">H206*(1+$C$24)^(U$2-H$2)</f>
        <v>160.17953713424313</v>
      </c>
      <c r="V219" s="3">
        <f t="shared" ref="V219" si="6010">I206*(1+$C$24)^(V$2-I$2)</f>
        <v>152.36792859637771</v>
      </c>
      <c r="W219" s="3">
        <f t="shared" ref="W219" si="6011">J206*(1+$C$24)^(W$2-J$2)</f>
        <v>144.66922011308574</v>
      </c>
      <c r="X219" s="3">
        <f t="shared" ref="X219" si="6012">K206*(1+$C$24)^(X$2-K$2)</f>
        <v>136.9705529851251</v>
      </c>
      <c r="Y219" s="3">
        <f t="shared" ref="Y219" si="6013">L206*(1+$C$24)^(Y$2-L$2)</f>
        <v>129.27185828694354</v>
      </c>
      <c r="Z219" s="3">
        <f t="shared" ref="Z219" si="6014">M206*(1+$C$24)^(Z$2-M$2)</f>
        <v>121.57319115898291</v>
      </c>
      <c r="AA219" s="3">
        <f t="shared" ref="AA219" si="6015">N206*(1+$C$24)^(AA$2-N$2)</f>
        <v>113.87451024591182</v>
      </c>
      <c r="AB219" s="3">
        <f t="shared" ref="AB219" si="6016">O206*(1+$C$24)^(AB$2-O$2)</f>
        <v>106.17584311795116</v>
      </c>
      <c r="AC219" s="3">
        <f t="shared" ref="AC219" si="6017">P206*(1+$C$24)^(AC$2-P$2)</f>
        <v>100.62267679508844</v>
      </c>
      <c r="AD219" s="3">
        <f t="shared" ref="AD219" si="6018">Q206*(1+$C$24)^(AD$2-Q$2)</f>
        <v>97.21503884754452</v>
      </c>
      <c r="AE219" s="3">
        <f t="shared" ref="AE219" si="6019">R206*(1+$C$24)^(AE$2-R$2)</f>
        <v>93.807400900000587</v>
      </c>
      <c r="AF219" s="3">
        <f t="shared" ref="AF219" si="6020">S206*(1+$C$24)^(AF$2-S$2)</f>
        <v>90.399776737567109</v>
      </c>
      <c r="AG219" s="3">
        <f t="shared" ref="AG219" si="6021">T206*(1+$C$24)^(AG$2-T$2)</f>
        <v>86.99215257513363</v>
      </c>
      <c r="AH219" s="3">
        <f t="shared" ref="AH219" si="6022">U206*(1+$C$24)^(AH$2-U$2)</f>
        <v>83.584514627589712</v>
      </c>
      <c r="AI219" s="3">
        <f t="shared" ref="AI219" si="6023">V206*(1+$C$24)^(AI$2-V$2)</f>
        <v>80.176876680045794</v>
      </c>
      <c r="AJ219" s="3">
        <f t="shared" ref="AJ219" si="6024">W206*(1+$C$24)^(AJ$2-W$2)</f>
        <v>76.769238732501876</v>
      </c>
      <c r="AK219" s="3">
        <f t="shared" ref="AK219" si="6025">X206*(1+$C$24)^(AK$2-X$2)</f>
        <v>73.361614570068397</v>
      </c>
      <c r="AL219" s="3">
        <f t="shared" ref="AL219" si="6026">Y206*(1+$C$24)^(AL$2-Y$2)</f>
        <v>69.953976622524465</v>
      </c>
      <c r="AM219" s="3">
        <f t="shared" ref="AM219" si="6027">Z206*(1+$C$24)^(AM$2-Z$2)</f>
        <v>66.546338674980547</v>
      </c>
      <c r="AN219" s="3">
        <f t="shared" ref="AN219" si="6028">AA206*(1+$C$24)^(AN$2-AA$2)</f>
        <v>63.138700727436628</v>
      </c>
      <c r="AO219" s="3">
        <f t="shared" ref="AO219" si="6029">AB206*(1+$C$24)^(AO$2-AB$2)</f>
        <v>59.731062779892696</v>
      </c>
      <c r="AP219" s="3">
        <f t="shared" ref="AP219" si="6030">AC206*(1+$C$24)^(AP$2-AC$2)</f>
        <v>56.323424832348778</v>
      </c>
      <c r="AQ219" s="3">
        <f t="shared" ref="AQ219" si="6031">AD206*(1+$C$24)^(AQ$2-AD$2)</f>
        <v>-1.2942321879966834E-5</v>
      </c>
      <c r="AR219" s="3">
        <f t="shared" ref="AR219" si="6032">AE206*(1+$C$24)^(AR$2-AE$2)</f>
        <v>-1.2942321879966834E-5</v>
      </c>
      <c r="AS219" s="3">
        <f t="shared" ref="AS219" si="6033">AF206*(1+$C$24)^(AS$2-AF$2)</f>
        <v>-1.2942321879966834E-5</v>
      </c>
      <c r="AT219" s="3">
        <f t="shared" ref="AT219" si="6034">AG206*(1+$C$24)^(AT$2-AG$2)</f>
        <v>-1.2942321879966834E-5</v>
      </c>
      <c r="AU219" s="3">
        <f t="shared" ref="AU219" si="6035">AH206*(1+$C$24)^(AU$2-AH$2)</f>
        <v>-1.2942321879966834E-5</v>
      </c>
      <c r="AV219" s="3">
        <f t="shared" ref="AV219" si="6036">AI206*(1+$C$24)^(AV$2-AI$2)</f>
        <v>-1.2942321879966834E-5</v>
      </c>
      <c r="AW219" s="3">
        <f t="shared" ref="AW219" si="6037">AJ206*(1+$C$24)^(AW$2-AJ$2)</f>
        <v>-1.2942321879966834E-5</v>
      </c>
      <c r="AX219" s="3">
        <f t="shared" ref="AX219" si="6038">AK206*(1+$C$24)^(AX$2-AK$2)</f>
        <v>-1.2942321879966834E-5</v>
      </c>
      <c r="AY219" s="3">
        <f t="shared" ref="AY219" si="6039">AL206*(1+$C$24)^(AY$2-AL$2)</f>
        <v>-1.2942321879966834E-5</v>
      </c>
      <c r="AZ219" s="3">
        <f t="shared" ref="AZ219" si="6040">AM206*(1+$C$24)^(AZ$2-AM$2)</f>
        <v>-1.2942321879966834E-5</v>
      </c>
    </row>
    <row r="220" spans="2:52" x14ac:dyDescent="0.3">
      <c r="B220">
        <f t="shared" si="5816"/>
        <v>2025</v>
      </c>
      <c r="C220" t="str">
        <f t="shared" si="5554"/>
        <v>TY</v>
      </c>
      <c r="R220" s="3">
        <f>D206*(1+$C$24)^(R$2-D$2)</f>
        <v>132.37025588567897</v>
      </c>
      <c r="S220" s="3">
        <f t="shared" ref="S220" si="6041">E206*(1+$C$24)^(S$2-E$2)</f>
        <v>192.94906401521891</v>
      </c>
      <c r="T220" s="3">
        <f t="shared" ref="T220" si="6042">F206*(1+$C$24)^(T$2-F$2)</f>
        <v>182.44854906465235</v>
      </c>
      <c r="U220" s="3">
        <f t="shared" ref="U220" si="6043">G206*(1+$C$24)^(U$2-G$2)</f>
        <v>172.9036283092104</v>
      </c>
      <c r="V220" s="3">
        <f t="shared" ref="V220" si="6044">H206*(1+$C$24)^(V$2-H$2)</f>
        <v>164.1840255625992</v>
      </c>
      <c r="W220" s="3">
        <f t="shared" ref="W220" si="6045">I206*(1+$C$24)^(W$2-I$2)</f>
        <v>156.17712681128714</v>
      </c>
      <c r="X220" s="3">
        <f t="shared" ref="X220" si="6046">J206*(1+$C$24)^(X$2-J$2)</f>
        <v>148.28595061591287</v>
      </c>
      <c r="Y220" s="3">
        <f t="shared" ref="Y220" si="6047">K206*(1+$C$24)^(Y$2-K$2)</f>
        <v>140.39481680975319</v>
      </c>
      <c r="Z220" s="3">
        <f t="shared" ref="Z220" si="6048">L206*(1+$C$24)^(Z$2-L$2)</f>
        <v>132.50365474411711</v>
      </c>
      <c r="AA220" s="3">
        <f t="shared" ref="AA220" si="6049">M206*(1+$C$24)^(AA$2-M$2)</f>
        <v>124.61252093795746</v>
      </c>
      <c r="AB220" s="3">
        <f t="shared" ref="AB220" si="6050">N206*(1+$C$24)^(AB$2-N$2)</f>
        <v>116.72137300205959</v>
      </c>
      <c r="AC220" s="3">
        <f t="shared" ref="AC220" si="6051">O206*(1+$C$24)^(AC$2-O$2)</f>
        <v>108.83023919589994</v>
      </c>
      <c r="AD220" s="3">
        <f t="shared" ref="AD220" si="6052">P206*(1+$C$24)^(AD$2-P$2)</f>
        <v>103.13824371496564</v>
      </c>
      <c r="AE220" s="3">
        <f t="shared" ref="AE220" si="6053">Q206*(1+$C$24)^(AE$2-Q$2)</f>
        <v>99.645414818733116</v>
      </c>
      <c r="AF220" s="3">
        <f t="shared" ref="AF220" si="6054">R206*(1+$C$24)^(AF$2-R$2)</f>
        <v>96.152585922500592</v>
      </c>
      <c r="AG220" s="3">
        <f t="shared" ref="AG220" si="6055">S206*(1+$C$24)^(AG$2-S$2)</f>
        <v>92.659771156006272</v>
      </c>
      <c r="AH220" s="3">
        <f t="shared" ref="AH220" si="6056">T206*(1+$C$24)^(AH$2-T$2)</f>
        <v>89.166956389511967</v>
      </c>
      <c r="AI220" s="3">
        <f t="shared" ref="AI220" si="6057">U206*(1+$C$24)^(AI$2-U$2)</f>
        <v>85.674127493279443</v>
      </c>
      <c r="AJ220" s="3">
        <f t="shared" ref="AJ220" si="6058">V206*(1+$C$24)^(AJ$2-V$2)</f>
        <v>82.181298597046933</v>
      </c>
      <c r="AK220" s="3">
        <f t="shared" ref="AK220" si="6059">W206*(1+$C$24)^(AK$2-W$2)</f>
        <v>78.688469700814409</v>
      </c>
      <c r="AL220" s="3">
        <f t="shared" ref="AL220" si="6060">X206*(1+$C$24)^(AL$2-X$2)</f>
        <v>75.195654934320089</v>
      </c>
      <c r="AM220" s="3">
        <f t="shared" ref="AM220" si="6061">Y206*(1+$C$24)^(AM$2-Y$2)</f>
        <v>71.702826038087579</v>
      </c>
      <c r="AN220" s="3">
        <f t="shared" ref="AN220" si="6062">Z206*(1+$C$24)^(AN$2-Z$2)</f>
        <v>68.209997141855055</v>
      </c>
      <c r="AO220" s="3">
        <f t="shared" ref="AO220" si="6063">AA206*(1+$C$24)^(AO$2-AA$2)</f>
        <v>64.717168245622531</v>
      </c>
      <c r="AP220" s="3">
        <f t="shared" ref="AP220" si="6064">AB206*(1+$C$24)^(AP$2-AB$2)</f>
        <v>61.224339349390007</v>
      </c>
      <c r="AQ220" s="3">
        <f t="shared" ref="AQ220" si="6065">AC206*(1+$C$24)^(AQ$2-AC$2)</f>
        <v>57.73151045315749</v>
      </c>
      <c r="AR220" s="3">
        <f t="shared" ref="AR220" si="6066">AD206*(1+$C$24)^(AR$2-AD$2)</f>
        <v>-1.3265879926966004E-5</v>
      </c>
      <c r="AS220" s="3">
        <f t="shared" ref="AS220" si="6067">AE206*(1+$C$24)^(AS$2-AE$2)</f>
        <v>-1.3265879926966004E-5</v>
      </c>
      <c r="AT220" s="3">
        <f t="shared" ref="AT220" si="6068">AF206*(1+$C$24)^(AT$2-AF$2)</f>
        <v>-1.3265879926966004E-5</v>
      </c>
      <c r="AU220" s="3">
        <f t="shared" ref="AU220" si="6069">AG206*(1+$C$24)^(AU$2-AG$2)</f>
        <v>-1.3265879926966004E-5</v>
      </c>
      <c r="AV220" s="3">
        <f t="shared" ref="AV220" si="6070">AH206*(1+$C$24)^(AV$2-AH$2)</f>
        <v>-1.3265879926966004E-5</v>
      </c>
      <c r="AW220" s="3">
        <f t="shared" ref="AW220" si="6071">AI206*(1+$C$24)^(AW$2-AI$2)</f>
        <v>-1.3265879926966004E-5</v>
      </c>
      <c r="AX220" s="3">
        <f t="shared" ref="AX220" si="6072">AJ206*(1+$C$24)^(AX$2-AJ$2)</f>
        <v>-1.3265879926966004E-5</v>
      </c>
      <c r="AY220" s="3">
        <f t="shared" ref="AY220" si="6073">AK206*(1+$C$24)^(AY$2-AK$2)</f>
        <v>-1.3265879926966004E-5</v>
      </c>
      <c r="AZ220" s="3">
        <f t="shared" ref="AZ220" si="6074">AL206*(1+$C$24)^(AZ$2-AL$2)</f>
        <v>-1.3265879926966004E-5</v>
      </c>
    </row>
    <row r="221" spans="2:52" x14ac:dyDescent="0.3">
      <c r="B221">
        <f t="shared" si="5816"/>
        <v>2026</v>
      </c>
      <c r="C221" t="str">
        <f t="shared" si="5554"/>
        <v>TY</v>
      </c>
      <c r="Q221" s="3"/>
      <c r="S221" s="3">
        <f>D206*(1+$C$24)^(S$2-D$2)</f>
        <v>135.67951228282098</v>
      </c>
      <c r="T221" s="3">
        <f>E206*(1+$C$24)^(T$2-E$2)</f>
        <v>197.7727906155994</v>
      </c>
      <c r="U221" s="3">
        <f t="shared" ref="U221" si="6075">F206*(1+$C$24)^(U$2-F$2)</f>
        <v>187.00976279126871</v>
      </c>
      <c r="V221" s="3">
        <f t="shared" ref="V221" si="6076">G206*(1+$C$24)^(V$2-G$2)</f>
        <v>177.22621901694069</v>
      </c>
      <c r="W221" s="3">
        <f t="shared" ref="W221" si="6077">H206*(1+$C$24)^(W$2-H$2)</f>
        <v>168.28862620166421</v>
      </c>
      <c r="X221" s="3">
        <f t="shared" ref="X221" si="6078">I206*(1+$C$24)^(X$2-I$2)</f>
        <v>160.08155498156935</v>
      </c>
      <c r="Y221" s="3">
        <f t="shared" ref="Y221" si="6079">J206*(1+$C$24)^(Y$2-J$2)</f>
        <v>151.99309938131071</v>
      </c>
      <c r="Z221" s="3">
        <f t="shared" ref="Z221" si="6080">K206*(1+$C$24)^(Z$2-K$2)</f>
        <v>143.90468722999705</v>
      </c>
      <c r="AA221" s="3">
        <f t="shared" ref="AA221" si="6081">L206*(1+$C$24)^(AA$2-L$2)</f>
        <v>135.81624611272005</v>
      </c>
      <c r="AB221" s="3">
        <f t="shared" ref="AB221" si="6082">M206*(1+$C$24)^(AB$2-M$2)</f>
        <v>127.72783396140642</v>
      </c>
      <c r="AC221" s="3">
        <f t="shared" ref="AC221" si="6083">N206*(1+$C$24)^(AC$2-N$2)</f>
        <v>119.63940732711112</v>
      </c>
      <c r="AD221" s="3">
        <f t="shared" ref="AD221" si="6084">O206*(1+$C$24)^(AD$2-O$2)</f>
        <v>111.55099517579745</v>
      </c>
      <c r="AE221" s="3">
        <f t="shared" ref="AE221" si="6085">P206*(1+$C$24)^(AE$2-P$2)</f>
        <v>105.71669980783979</v>
      </c>
      <c r="AF221" s="3">
        <f t="shared" ref="AF221" si="6086">Q206*(1+$C$24)^(AF$2-Q$2)</f>
        <v>102.13655018920146</v>
      </c>
      <c r="AG221" s="3">
        <f t="shared" ref="AG221" si="6087">R206*(1+$C$24)^(AG$2-R$2)</f>
        <v>98.556400570563127</v>
      </c>
      <c r="AH221" s="3">
        <f t="shared" ref="AH221" si="6088">S206*(1+$C$24)^(AH$2-S$2)</f>
        <v>94.976265434906438</v>
      </c>
      <c r="AI221" s="3">
        <f t="shared" ref="AI221" si="6089">T206*(1+$C$24)^(AI$2-T$2)</f>
        <v>91.396130299249776</v>
      </c>
      <c r="AJ221" s="3">
        <f t="shared" ref="AJ221" si="6090">U206*(1+$C$24)^(AJ$2-U$2)</f>
        <v>87.815980680611446</v>
      </c>
      <c r="AK221" s="3">
        <f t="shared" ref="AK221" si="6091">V206*(1+$C$24)^(AK$2-V$2)</f>
        <v>84.235831061973116</v>
      </c>
      <c r="AL221" s="3">
        <f t="shared" ref="AL221" si="6092">W206*(1+$C$24)^(AL$2-W$2)</f>
        <v>80.655681443334785</v>
      </c>
      <c r="AM221" s="3">
        <f t="shared" ref="AM221" si="6093">X206*(1+$C$24)^(AM$2-X$2)</f>
        <v>77.07554630767811</v>
      </c>
      <c r="AN221" s="3">
        <f t="shared" ref="AN221" si="6094">Y206*(1+$C$24)^(AN$2-Y$2)</f>
        <v>73.495396689039779</v>
      </c>
      <c r="AO221" s="3">
        <f t="shared" ref="AO221" si="6095">Z206*(1+$C$24)^(AO$2-Z$2)</f>
        <v>69.915247070401449</v>
      </c>
      <c r="AP221" s="3">
        <f t="shared" ref="AP221" si="6096">AA206*(1+$C$24)^(AP$2-AA$2)</f>
        <v>66.335097451763104</v>
      </c>
      <c r="AQ221" s="3">
        <f t="shared" ref="AQ221" si="6097">AB206*(1+$C$24)^(AQ$2-AB$2)</f>
        <v>62.754947833124767</v>
      </c>
      <c r="AR221" s="3">
        <f t="shared" ref="AR221" si="6098">AC206*(1+$C$24)^(AR$2-AC$2)</f>
        <v>59.174798214486437</v>
      </c>
      <c r="AS221" s="3">
        <f t="shared" ref="AS221" si="6099">AD206*(1+$C$24)^(AS$2-AD$2)</f>
        <v>-1.3597526925140155E-5</v>
      </c>
      <c r="AT221" s="3">
        <f t="shared" ref="AT221" si="6100">AE206*(1+$C$24)^(AT$2-AE$2)</f>
        <v>-1.3597526925140155E-5</v>
      </c>
      <c r="AU221" s="3">
        <f t="shared" ref="AU221" si="6101">AF206*(1+$C$24)^(AU$2-AF$2)</f>
        <v>-1.3597526925140155E-5</v>
      </c>
      <c r="AV221" s="3">
        <f t="shared" ref="AV221" si="6102">AG206*(1+$C$24)^(AV$2-AG$2)</f>
        <v>-1.3597526925140155E-5</v>
      </c>
      <c r="AW221" s="3">
        <f t="shared" ref="AW221" si="6103">AH206*(1+$C$24)^(AW$2-AH$2)</f>
        <v>-1.3597526925140155E-5</v>
      </c>
      <c r="AX221" s="3">
        <f t="shared" ref="AX221" si="6104">AI206*(1+$C$24)^(AX$2-AI$2)</f>
        <v>-1.3597526925140155E-5</v>
      </c>
      <c r="AY221" s="3">
        <f t="shared" ref="AY221" si="6105">AJ206*(1+$C$24)^(AY$2-AJ$2)</f>
        <v>-1.3597526925140155E-5</v>
      </c>
      <c r="AZ221" s="3">
        <f t="shared" ref="AZ221" si="6106">AK206*(1+$C$24)^(AZ$2-AK$2)</f>
        <v>-1.3597526925140155E-5</v>
      </c>
    </row>
    <row r="222" spans="2:52" x14ac:dyDescent="0.3">
      <c r="B222">
        <f t="shared" si="5816"/>
        <v>2027</v>
      </c>
      <c r="C222" t="str">
        <f t="shared" si="5554"/>
        <v>TY</v>
      </c>
      <c r="T222" s="3">
        <f>D206*(1+$C$24)^(T$2-D$2)</f>
        <v>139.07150008989149</v>
      </c>
      <c r="U222" s="3">
        <f t="shared" ref="U222" si="6107">E206*(1+$C$24)^(U$2-E$2)</f>
        <v>202.71711038098937</v>
      </c>
      <c r="V222" s="3">
        <f t="shared" ref="V222" si="6108">F206*(1+$C$24)^(V$2-F$2)</f>
        <v>191.6850068610504</v>
      </c>
      <c r="W222" s="3">
        <f t="shared" ref="W222" si="6109">G206*(1+$C$24)^(W$2-G$2)</f>
        <v>181.65687449236418</v>
      </c>
      <c r="X222" s="3">
        <f t="shared" ref="X222" si="6110">H206*(1+$C$24)^(X$2-H$2)</f>
        <v>172.49584185670579</v>
      </c>
      <c r="Y222" s="3">
        <f t="shared" ref="Y222" si="6111">I206*(1+$C$24)^(Y$2-I$2)</f>
        <v>164.08359385610856</v>
      </c>
      <c r="Z222" s="3">
        <f t="shared" ref="Z222" si="6112">J206*(1+$C$24)^(Z$2-J$2)</f>
        <v>155.79292686584347</v>
      </c>
      <c r="AA222" s="3">
        <f t="shared" ref="AA222" si="6113">K206*(1+$C$24)^(AA$2-K$2)</f>
        <v>147.50230441074697</v>
      </c>
      <c r="AB222" s="3">
        <f t="shared" ref="AB222" si="6114">L206*(1+$C$24)^(AB$2-L$2)</f>
        <v>139.21165226553805</v>
      </c>
      <c r="AC222" s="3">
        <f t="shared" ref="AC222" si="6115">M206*(1+$C$24)^(AC$2-M$2)</f>
        <v>130.92102981044158</v>
      </c>
      <c r="AD222" s="3">
        <f t="shared" ref="AD222" si="6116">N206*(1+$C$24)^(AD$2-N$2)</f>
        <v>122.63039251028887</v>
      </c>
      <c r="AE222" s="3">
        <f t="shared" ref="AE222" si="6117">O206*(1+$C$24)^(AE$2-O$2)</f>
        <v>114.33977005519237</v>
      </c>
      <c r="AF222" s="3">
        <f t="shared" ref="AF222" si="6118">P206*(1+$C$24)^(AF$2-P$2)</f>
        <v>108.35961730303578</v>
      </c>
      <c r="AG222" s="3">
        <f t="shared" ref="AG222" si="6119">Q206*(1+$C$24)^(AG$2-Q$2)</f>
        <v>104.68996394393149</v>
      </c>
      <c r="AH222" s="3">
        <f t="shared" ref="AH222" si="6120">R206*(1+$C$24)^(AH$2-R$2)</f>
        <v>101.0203105848272</v>
      </c>
      <c r="AI222" s="3">
        <f t="shared" ref="AI222" si="6121">S206*(1+$C$24)^(AI$2-S$2)</f>
        <v>97.350672070779098</v>
      </c>
      <c r="AJ222" s="3">
        <f t="shared" ref="AJ222" si="6122">T206*(1+$C$24)^(AJ$2-T$2)</f>
        <v>93.681033556731023</v>
      </c>
      <c r="AK222" s="3">
        <f t="shared" ref="AK222" si="6123">U206*(1+$C$24)^(AK$2-U$2)</f>
        <v>90.011380197626721</v>
      </c>
      <c r="AL222" s="3">
        <f t="shared" ref="AL222" si="6124">V206*(1+$C$24)^(AL$2-V$2)</f>
        <v>86.341726838522433</v>
      </c>
      <c r="AM222" s="3">
        <f t="shared" ref="AM222" si="6125">W206*(1+$C$24)^(AM$2-W$2)</f>
        <v>82.672073479418145</v>
      </c>
      <c r="AN222" s="3">
        <f t="shared" ref="AN222" si="6126">X206*(1+$C$24)^(AN$2-X$2)</f>
        <v>79.002434965370057</v>
      </c>
      <c r="AO222" s="3">
        <f t="shared" ref="AO222" si="6127">Y206*(1+$C$24)^(AO$2-Y$2)</f>
        <v>75.332781606265769</v>
      </c>
      <c r="AP222" s="3">
        <f t="shared" ref="AP222" si="6128">Z206*(1+$C$24)^(AP$2-Z$2)</f>
        <v>71.663128247161467</v>
      </c>
      <c r="AQ222" s="3">
        <f t="shared" ref="AQ222" si="6129">AA206*(1+$C$24)^(AQ$2-AA$2)</f>
        <v>67.993474888057179</v>
      </c>
      <c r="AR222" s="3">
        <f t="shared" ref="AR222" si="6130">AB206*(1+$C$24)^(AR$2-AB$2)</f>
        <v>64.323821528952877</v>
      </c>
      <c r="AS222" s="3">
        <f t="shared" ref="AS222" si="6131">AC206*(1+$C$24)^(AS$2-AC$2)</f>
        <v>60.654168169848589</v>
      </c>
      <c r="AT222" s="3">
        <f t="shared" ref="AT222" si="6132">AD206*(1+$C$24)^(AT$2-AD$2)</f>
        <v>-1.3937465098268657E-5</v>
      </c>
      <c r="AU222" s="3">
        <f t="shared" ref="AU222" si="6133">AE206*(1+$C$24)^(AU$2-AE$2)</f>
        <v>-1.3937465098268657E-5</v>
      </c>
      <c r="AV222" s="3">
        <f t="shared" ref="AV222" si="6134">AF206*(1+$C$24)^(AV$2-AF$2)</f>
        <v>-1.3937465098268657E-5</v>
      </c>
      <c r="AW222" s="3">
        <f t="shared" ref="AW222" si="6135">AG206*(1+$C$24)^(AW$2-AG$2)</f>
        <v>-1.3937465098268657E-5</v>
      </c>
      <c r="AX222" s="3">
        <f t="shared" ref="AX222" si="6136">AH206*(1+$C$24)^(AX$2-AH$2)</f>
        <v>-1.3937465098268657E-5</v>
      </c>
      <c r="AY222" s="3">
        <f t="shared" ref="AY222" si="6137">AI206*(1+$C$24)^(AY$2-AI$2)</f>
        <v>-1.3937465098268657E-5</v>
      </c>
      <c r="AZ222" s="3">
        <f t="shared" ref="AZ222" si="6138">AJ206*(1+$C$24)^(AZ$2-AJ$2)</f>
        <v>-1.3937465098268657E-5</v>
      </c>
    </row>
    <row r="223" spans="2:52" x14ac:dyDescent="0.3">
      <c r="B223">
        <f t="shared" si="5816"/>
        <v>2028</v>
      </c>
      <c r="C223" t="str">
        <f t="shared" si="5554"/>
        <v>TY</v>
      </c>
      <c r="U223" s="3">
        <f>D206*(1+$C$24)^(U$2-D$2)</f>
        <v>142.54828759213876</v>
      </c>
      <c r="V223" s="3">
        <f t="shared" ref="V223" si="6139">E206*(1+$C$24)^(V$2-E$2)</f>
        <v>207.78503814051408</v>
      </c>
      <c r="W223" s="3">
        <f t="shared" ref="W223" si="6140">F206*(1+$C$24)^(W$2-F$2)</f>
        <v>196.47713203257663</v>
      </c>
      <c r="X223" s="3">
        <f t="shared" ref="X223" si="6141">G206*(1+$C$24)^(X$2-G$2)</f>
        <v>186.19829635467326</v>
      </c>
      <c r="Y223" s="3">
        <f t="shared" ref="Y223" si="6142">H206*(1+$C$24)^(Y$2-H$2)</f>
        <v>176.8082379031234</v>
      </c>
      <c r="Z223" s="3">
        <f t="shared" ref="Z223" si="6143">I206*(1+$C$24)^(Z$2-I$2)</f>
        <v>168.18568370251126</v>
      </c>
      <c r="AA223" s="3">
        <f t="shared" ref="AA223" si="6144">J206*(1+$C$24)^(AA$2-J$2)</f>
        <v>159.68775003748951</v>
      </c>
      <c r="AB223" s="3">
        <f t="shared" ref="AB223" si="6145">K206*(1+$C$24)^(AB$2-K$2)</f>
        <v>151.18986202101561</v>
      </c>
      <c r="AC223" s="3">
        <f t="shared" ref="AC223" si="6146">L206*(1+$C$24)^(AC$2-L$2)</f>
        <v>142.69194357217648</v>
      </c>
      <c r="AD223" s="3">
        <f t="shared" ref="AD223" si="6147">M206*(1+$C$24)^(AD$2-M$2)</f>
        <v>134.19405555570259</v>
      </c>
      <c r="AE223" s="3">
        <f t="shared" ref="AE223" si="6148">N206*(1+$C$24)^(AE$2-N$2)</f>
        <v>125.69615232304608</v>
      </c>
      <c r="AF223" s="3">
        <f t="shared" ref="AF223" si="6149">O206*(1+$C$24)^(AF$2-O$2)</f>
        <v>117.19826430657217</v>
      </c>
      <c r="AG223" s="3">
        <f t="shared" ref="AG223" si="6150">P206*(1+$C$24)^(AG$2-P$2)</f>
        <v>111.06860773561165</v>
      </c>
      <c r="AH223" s="3">
        <f t="shared" ref="AH223" si="6151">Q206*(1+$C$24)^(AH$2-Q$2)</f>
        <v>107.30721304252975</v>
      </c>
      <c r="AI223" s="3">
        <f t="shared" ref="AI223" si="6152">R206*(1+$C$24)^(AI$2-R$2)</f>
        <v>103.54581834944786</v>
      </c>
      <c r="AJ223" s="3">
        <f t="shared" ref="AJ223" si="6153">S206*(1+$C$24)^(AJ$2-S$2)</f>
        <v>99.784438872548563</v>
      </c>
      <c r="AK223" s="3">
        <f t="shared" ref="AK223" si="6154">T206*(1+$C$24)^(AK$2-T$2)</f>
        <v>96.023059395649284</v>
      </c>
      <c r="AL223" s="3">
        <f t="shared" ref="AL223" si="6155">U206*(1+$C$24)^(AL$2-U$2)</f>
        <v>92.261664702567387</v>
      </c>
      <c r="AM223" s="3">
        <f t="shared" ref="AM223" si="6156">V206*(1+$C$24)^(AM$2-V$2)</f>
        <v>88.50027000948549</v>
      </c>
      <c r="AN223" s="3">
        <f t="shared" ref="AN223" si="6157">W206*(1+$C$24)^(AN$2-W$2)</f>
        <v>84.738875316403579</v>
      </c>
      <c r="AO223" s="3">
        <f t="shared" ref="AO223" si="6158">X206*(1+$C$24)^(AO$2-X$2)</f>
        <v>80.9774958395043</v>
      </c>
      <c r="AP223" s="3">
        <f t="shared" ref="AP223" si="6159">Y206*(1+$C$24)^(AP$2-Y$2)</f>
        <v>77.216101146422403</v>
      </c>
      <c r="AQ223" s="3">
        <f t="shared" ref="AQ223" si="6160">Z206*(1+$C$24)^(AQ$2-Z$2)</f>
        <v>73.454706453340506</v>
      </c>
      <c r="AR223" s="3">
        <f t="shared" ref="AR223" si="6161">AA206*(1+$C$24)^(AR$2-AA$2)</f>
        <v>69.693311760258609</v>
      </c>
      <c r="AS223" s="3">
        <f t="shared" ref="AS223" si="6162">AB206*(1+$C$24)^(AS$2-AB$2)</f>
        <v>65.931917067176698</v>
      </c>
      <c r="AT223" s="3">
        <f t="shared" ref="AT223" si="6163">AC206*(1+$C$24)^(AT$2-AC$2)</f>
        <v>62.170522374094794</v>
      </c>
      <c r="AU223" s="3">
        <f t="shared" ref="AU223" si="6164">AD206*(1+$C$24)^(AU$2-AD$2)</f>
        <v>-1.4285901725725372E-5</v>
      </c>
      <c r="AV223" s="3">
        <f t="shared" ref="AV223" si="6165">AE206*(1+$C$24)^(AV$2-AE$2)</f>
        <v>-1.4285901725725372E-5</v>
      </c>
      <c r="AW223" s="3">
        <f t="shared" ref="AW223" si="6166">AF206*(1+$C$24)^(AW$2-AF$2)</f>
        <v>-1.4285901725725372E-5</v>
      </c>
      <c r="AX223" s="3">
        <f t="shared" ref="AX223" si="6167">AG206*(1+$C$24)^(AX$2-AG$2)</f>
        <v>-1.4285901725725372E-5</v>
      </c>
      <c r="AY223" s="3">
        <f t="shared" ref="AY223" si="6168">AH206*(1+$C$24)^(AY$2-AH$2)</f>
        <v>-1.4285901725725372E-5</v>
      </c>
      <c r="AZ223" s="3">
        <f t="shared" ref="AZ223" si="6169">AI206*(1+$C$24)^(AZ$2-AI$2)</f>
        <v>-1.4285901725725372E-5</v>
      </c>
    </row>
    <row r="224" spans="2:52" x14ac:dyDescent="0.3">
      <c r="B224">
        <f t="shared" si="5816"/>
        <v>2029</v>
      </c>
      <c r="C224" t="str">
        <f t="shared" si="5554"/>
        <v>TY</v>
      </c>
      <c r="V224" s="3">
        <f>D206*(1+$C$24)^(V$2-D$2)</f>
        <v>146.11199478194223</v>
      </c>
      <c r="W224" s="3">
        <f t="shared" ref="W224" si="6170">E206*(1+$C$24)^(W$2-E$2)</f>
        <v>212.97966409402696</v>
      </c>
      <c r="X224" s="3">
        <f t="shared" ref="X224" si="6171">F206*(1+$C$24)^(X$2-F$2)</f>
        <v>201.38906033339106</v>
      </c>
      <c r="Y224" s="3">
        <f t="shared" ref="Y224" si="6172">G206*(1+$C$24)^(Y$2-G$2)</f>
        <v>190.8532537635401</v>
      </c>
      <c r="Z224" s="3">
        <f t="shared" ref="Z224" si="6173">H206*(1+$C$24)^(Z$2-H$2)</f>
        <v>181.2284438507015</v>
      </c>
      <c r="AA224" s="3">
        <f t="shared" ref="AA224" si="6174">I206*(1+$C$24)^(AA$2-I$2)</f>
        <v>172.39032579507406</v>
      </c>
      <c r="AB224" s="3">
        <f t="shared" ref="AB224" si="6175">J206*(1+$C$24)^(AB$2-J$2)</f>
        <v>163.67994378842675</v>
      </c>
      <c r="AC224" s="3">
        <f t="shared" ref="AC224" si="6176">K206*(1+$C$24)^(AC$2-K$2)</f>
        <v>154.96960857154102</v>
      </c>
      <c r="AD224" s="3">
        <f t="shared" ref="AD224" si="6177">L206*(1+$C$24)^(AD$2-L$2)</f>
        <v>146.2592421614809</v>
      </c>
      <c r="AE224" s="3">
        <f t="shared" ref="AE224" si="6178">M206*(1+$C$24)^(AE$2-M$2)</f>
        <v>137.54890694459516</v>
      </c>
      <c r="AF224" s="3">
        <f t="shared" ref="AF224" si="6179">N206*(1+$C$24)^(AF$2-N$2)</f>
        <v>128.83855613112223</v>
      </c>
      <c r="AG224" s="3">
        <f t="shared" ref="AG224" si="6180">O206*(1+$C$24)^(AG$2-O$2)</f>
        <v>120.12822091423648</v>
      </c>
      <c r="AH224" s="3">
        <f t="shared" ref="AH224" si="6181">P206*(1+$C$24)^(AH$2-P$2)</f>
        <v>113.84532292900195</v>
      </c>
      <c r="AI224" s="3">
        <f t="shared" ref="AI224" si="6182">Q206*(1+$C$24)^(AI$2-Q$2)</f>
        <v>109.989893368593</v>
      </c>
      <c r="AJ224" s="3">
        <f t="shared" ref="AJ224" si="6183">R206*(1+$C$24)^(AJ$2-R$2)</f>
        <v>106.13446380818407</v>
      </c>
      <c r="AK224" s="3">
        <f t="shared" ref="AK224" si="6184">S206*(1+$C$24)^(AK$2-S$2)</f>
        <v>102.27904984436228</v>
      </c>
      <c r="AL224" s="3">
        <f t="shared" ref="AL224" si="6185">T206*(1+$C$24)^(AL$2-T$2)</f>
        <v>98.423635880540516</v>
      </c>
      <c r="AM224" s="3">
        <f t="shared" ref="AM224" si="6186">U206*(1+$C$24)^(AM$2-U$2)</f>
        <v>94.568206320131566</v>
      </c>
      <c r="AN224" s="3">
        <f t="shared" ref="AN224" si="6187">V206*(1+$C$24)^(AN$2-V$2)</f>
        <v>90.71277675972263</v>
      </c>
      <c r="AO224" s="3">
        <f t="shared" ref="AO224" si="6188">W206*(1+$C$24)^(AO$2-W$2)</f>
        <v>86.857347199313679</v>
      </c>
      <c r="AP224" s="3">
        <f t="shared" ref="AP224" si="6189">X206*(1+$C$24)^(AP$2-X$2)</f>
        <v>83.001933235491904</v>
      </c>
      <c r="AQ224" s="3">
        <f t="shared" ref="AQ224" si="6190">Y206*(1+$C$24)^(AQ$2-Y$2)</f>
        <v>79.146503675082954</v>
      </c>
      <c r="AR224" s="3">
        <f t="shared" ref="AR224" si="6191">Z206*(1+$C$24)^(AR$2-Z$2)</f>
        <v>75.291074114674018</v>
      </c>
      <c r="AS224" s="3">
        <f t="shared" ref="AS224" si="6192">AA206*(1+$C$24)^(AS$2-AA$2)</f>
        <v>71.435644554265068</v>
      </c>
      <c r="AT224" s="3">
        <f t="shared" ref="AT224" si="6193">AB206*(1+$C$24)^(AT$2-AB$2)</f>
        <v>67.580214993856117</v>
      </c>
      <c r="AU224" s="3">
        <f t="shared" ref="AU224" si="6194">AC206*(1+$C$24)^(AU$2-AC$2)</f>
        <v>63.724785433447167</v>
      </c>
      <c r="AV224" s="3">
        <f t="shared" ref="AV224" si="6195">AD206*(1+$C$24)^(AV$2-AD$2)</f>
        <v>-1.4643049268868508E-5</v>
      </c>
      <c r="AW224" s="3">
        <f t="shared" ref="AW224" si="6196">AE206*(1+$C$24)^(AW$2-AE$2)</f>
        <v>-1.4643049268868508E-5</v>
      </c>
      <c r="AX224" s="3">
        <f t="shared" ref="AX224" si="6197">AF206*(1+$C$24)^(AX$2-AF$2)</f>
        <v>-1.4643049268868508E-5</v>
      </c>
      <c r="AY224" s="3">
        <f t="shared" ref="AY224" si="6198">AG206*(1+$C$24)^(AY$2-AG$2)</f>
        <v>-1.4643049268868508E-5</v>
      </c>
      <c r="AZ224" s="3">
        <f t="shared" ref="AZ224" si="6199">AH206*(1+$C$24)^(AZ$2-AH$2)</f>
        <v>-1.4643049268868508E-5</v>
      </c>
    </row>
    <row r="225" spans="2:52" x14ac:dyDescent="0.3">
      <c r="B225">
        <f t="shared" si="5816"/>
        <v>2030</v>
      </c>
      <c r="C225" t="str">
        <f t="shared" si="5554"/>
        <v>TY</v>
      </c>
      <c r="W225" s="3">
        <f>D206*(1+$C$24)^(W$2-D$2)</f>
        <v>149.7647946514908</v>
      </c>
      <c r="X225" s="3">
        <f t="shared" ref="X225" si="6200">E206*(1+$C$24)^(X$2-E$2)</f>
        <v>218.30415569637762</v>
      </c>
      <c r="Y225" s="3">
        <f t="shared" ref="Y225" si="6201">F206*(1+$C$24)^(Y$2-F$2)</f>
        <v>206.42378684172584</v>
      </c>
      <c r="Z225" s="3">
        <f t="shared" ref="Z225" si="6202">G206*(1+$C$24)^(Z$2-G$2)</f>
        <v>195.6245851076286</v>
      </c>
      <c r="AA225" s="3">
        <f t="shared" ref="AA225" si="6203">H206*(1+$C$24)^(AA$2-H$2)</f>
        <v>185.75915494696903</v>
      </c>
      <c r="AB225" s="3">
        <f t="shared" ref="AB225" si="6204">I206*(1+$C$24)^(AB$2-I$2)</f>
        <v>176.7000839399509</v>
      </c>
      <c r="AC225" s="3">
        <f t="shared" ref="AC225" si="6205">J206*(1+$C$24)^(AC$2-J$2)</f>
        <v>167.77194238313743</v>
      </c>
      <c r="AD225" s="3">
        <f t="shared" ref="AD225" si="6206">K206*(1+$C$24)^(AD$2-K$2)</f>
        <v>158.84384878582955</v>
      </c>
      <c r="AE225" s="3">
        <f t="shared" ref="AE225" si="6207">L206*(1+$C$24)^(AE$2-L$2)</f>
        <v>149.91572321551791</v>
      </c>
      <c r="AF225" s="3">
        <f t="shared" ref="AF225" si="6208">M206*(1+$C$24)^(AF$2-M$2)</f>
        <v>140.98762961821004</v>
      </c>
      <c r="AG225" s="3">
        <f t="shared" ref="AG225" si="6209">N206*(1+$C$24)^(AG$2-N$2)</f>
        <v>132.05952003440029</v>
      </c>
      <c r="AH225" s="3">
        <f t="shared" ref="AH225" si="6210">O206*(1+$C$24)^(AH$2-O$2)</f>
        <v>123.13142643709239</v>
      </c>
      <c r="AI225" s="3">
        <f t="shared" ref="AI225" si="6211">P206*(1+$C$24)^(AI$2-P$2)</f>
        <v>116.691456002227</v>
      </c>
      <c r="AJ225" s="3">
        <f t="shared" ref="AJ225" si="6212">Q206*(1+$C$24)^(AJ$2-Q$2)</f>
        <v>112.73964070280783</v>
      </c>
      <c r="AK225" s="3">
        <f t="shared" ref="AK225" si="6213">R206*(1+$C$24)^(AK$2-R$2)</f>
        <v>108.78782540338867</v>
      </c>
      <c r="AL225" s="3">
        <f t="shared" ref="AL225" si="6214">S206*(1+$C$24)^(AL$2-S$2)</f>
        <v>104.83602609047134</v>
      </c>
      <c r="AM225" s="3">
        <f t="shared" ref="AM225" si="6215">T206*(1+$C$24)^(AM$2-T$2)</f>
        <v>100.88422677755403</v>
      </c>
      <c r="AN225" s="3">
        <f t="shared" ref="AN225" si="6216">U206*(1+$C$24)^(AN$2-U$2)</f>
        <v>96.932411478134867</v>
      </c>
      <c r="AO225" s="3">
        <f t="shared" ref="AO225" si="6217">V206*(1+$C$24)^(AO$2-V$2)</f>
        <v>92.980596178715686</v>
      </c>
      <c r="AP225" s="3">
        <f t="shared" ref="AP225" si="6218">W206*(1+$C$24)^(AP$2-W$2)</f>
        <v>89.028780879296519</v>
      </c>
      <c r="AQ225" s="3">
        <f t="shared" ref="AQ225" si="6219">X206*(1+$C$24)^(AQ$2-X$2)</f>
        <v>85.076981566379203</v>
      </c>
      <c r="AR225" s="3">
        <f t="shared" ref="AR225" si="6220">Y206*(1+$C$24)^(AR$2-Y$2)</f>
        <v>81.125166266960036</v>
      </c>
      <c r="AS225" s="3">
        <f t="shared" ref="AS225" si="6221">Z206*(1+$C$24)^(AS$2-Z$2)</f>
        <v>77.17335096754087</v>
      </c>
      <c r="AT225" s="3">
        <f t="shared" ref="AT225" si="6222">AA206*(1+$C$24)^(AT$2-AA$2)</f>
        <v>73.221535668121703</v>
      </c>
      <c r="AU225" s="3">
        <f t="shared" ref="AU225" si="6223">AB206*(1+$C$24)^(AU$2-AB$2)</f>
        <v>69.269720368702522</v>
      </c>
      <c r="AV225" s="3">
        <f t="shared" ref="AV225" si="6224">AC206*(1+$C$24)^(AV$2-AC$2)</f>
        <v>65.317905069283356</v>
      </c>
      <c r="AW225" s="3">
        <f t="shared" ref="AW225" si="6225">AD206*(1+$C$24)^(AW$2-AD$2)</f>
        <v>-1.5009125500590219E-5</v>
      </c>
      <c r="AX225" s="3">
        <f t="shared" ref="AX225" si="6226">AE206*(1+$C$24)^(AX$2-AE$2)</f>
        <v>-1.5009125500590219E-5</v>
      </c>
      <c r="AY225" s="3">
        <f t="shared" ref="AY225" si="6227">AF206*(1+$C$24)^(AY$2-AF$2)</f>
        <v>-1.5009125500590219E-5</v>
      </c>
      <c r="AZ225" s="3">
        <f t="shared" ref="AZ225" si="6228">AG206*(1+$C$24)^(AZ$2-AG$2)</f>
        <v>-1.5009125500590219E-5</v>
      </c>
    </row>
    <row r="226" spans="2:52" x14ac:dyDescent="0.3">
      <c r="B226">
        <f t="shared" si="5816"/>
        <v>2031</v>
      </c>
      <c r="C226" t="str">
        <f t="shared" si="5554"/>
        <v>TY</v>
      </c>
      <c r="X226" s="3">
        <f>D206*(1+$C$24)^(X$2-D$2)</f>
        <v>153.50891451777804</v>
      </c>
      <c r="Y226" s="3">
        <f t="shared" ref="Y226" si="6229">E206*(1+$C$24)^(Y$2-E$2)</f>
        <v>223.76175958878704</v>
      </c>
      <c r="Z226" s="3">
        <f t="shared" ref="Z226" si="6230">F206*(1+$C$24)^(Z$2-F$2)</f>
        <v>211.58438151276897</v>
      </c>
      <c r="AA226" s="3">
        <f t="shared" ref="AA226" si="6231">G206*(1+$C$24)^(AA$2-G$2)</f>
        <v>200.5151997353193</v>
      </c>
      <c r="AB226" s="3">
        <f t="shared" ref="AB226" si="6232">H206*(1+$C$24)^(AB$2-H$2)</f>
        <v>190.40313382064323</v>
      </c>
      <c r="AC226" s="3">
        <f t="shared" ref="AC226" si="6233">I206*(1+$C$24)^(AC$2-I$2)</f>
        <v>181.11758603844964</v>
      </c>
      <c r="AD226" s="3">
        <f t="shared" ref="AD226" si="6234">J206*(1+$C$24)^(AD$2-J$2)</f>
        <v>171.96624094271584</v>
      </c>
      <c r="AE226" s="3">
        <f t="shared" ref="AE226" si="6235">K206*(1+$C$24)^(AE$2-K$2)</f>
        <v>162.81494500547527</v>
      </c>
      <c r="AF226" s="3">
        <f t="shared" ref="AF226" si="6236">L206*(1+$C$24)^(AF$2-L$2)</f>
        <v>153.66361629590585</v>
      </c>
      <c r="AG226" s="3">
        <f t="shared" ref="AG226" si="6237">M206*(1+$C$24)^(AG$2-M$2)</f>
        <v>144.51232035866528</v>
      </c>
      <c r="AH226" s="3">
        <f t="shared" ref="AH226" si="6238">N206*(1+$C$24)^(AH$2-N$2)</f>
        <v>135.36100803526028</v>
      </c>
      <c r="AI226" s="3">
        <f t="shared" ref="AI226" si="6239">O206*(1+$C$24)^(AI$2-O$2)</f>
        <v>126.20971209801968</v>
      </c>
      <c r="AJ226" s="3">
        <f t="shared" ref="AJ226" si="6240">P206*(1+$C$24)^(AJ$2-P$2)</f>
        <v>119.60874240228266</v>
      </c>
      <c r="AK226" s="3">
        <f t="shared" ref="AK226" si="6241">Q206*(1+$C$24)^(AK$2-Q$2)</f>
        <v>115.55813172037801</v>
      </c>
      <c r="AL226" s="3">
        <f t="shared" ref="AL226" si="6242">R206*(1+$C$24)^(AL$2-R$2)</f>
        <v>111.50752103847337</v>
      </c>
      <c r="AM226" s="3">
        <f t="shared" ref="AM226" si="6243">S206*(1+$C$24)^(AM$2-S$2)</f>
        <v>107.4569267427331</v>
      </c>
      <c r="AN226" s="3">
        <f t="shared" ref="AN226" si="6244">T206*(1+$C$24)^(AN$2-T$2)</f>
        <v>103.40633244699286</v>
      </c>
      <c r="AO226" s="3">
        <f t="shared" ref="AO226" si="6245">U206*(1+$C$24)^(AO$2-U$2)</f>
        <v>99.355721765088219</v>
      </c>
      <c r="AP226" s="3">
        <f t="shared" ref="AP226" si="6246">V206*(1+$C$24)^(AP$2-V$2)</f>
        <v>95.305111083183576</v>
      </c>
      <c r="AQ226" s="3">
        <f t="shared" ref="AQ226" si="6247">W206*(1+$C$24)^(AQ$2-W$2)</f>
        <v>91.254500401278918</v>
      </c>
      <c r="AR226" s="3">
        <f t="shared" ref="AR226" si="6248">X206*(1+$C$24)^(AR$2-X$2)</f>
        <v>87.203906105538678</v>
      </c>
      <c r="AS226" s="3">
        <f t="shared" ref="AS226" si="6249">Y206*(1+$C$24)^(AS$2-Y$2)</f>
        <v>83.15329542363402</v>
      </c>
      <c r="AT226" s="3">
        <f t="shared" ref="AT226" si="6250">Z206*(1+$C$24)^(AT$2-Z$2)</f>
        <v>79.102684741729377</v>
      </c>
      <c r="AU226" s="3">
        <f t="shared" ref="AU226" si="6251">AA206*(1+$C$24)^(AU$2-AA$2)</f>
        <v>75.052074059824733</v>
      </c>
      <c r="AV226" s="3">
        <f t="shared" ref="AV226" si="6252">AB206*(1+$C$24)^(AV$2-AB$2)</f>
        <v>71.001463377920075</v>
      </c>
      <c r="AW226" s="3">
        <f t="shared" ref="AW226" si="6253">AC206*(1+$C$24)^(AW$2-AC$2)</f>
        <v>66.950852696015431</v>
      </c>
      <c r="AX226" s="3">
        <f t="shared" ref="AX226" si="6254">AD206*(1+$C$24)^(AX$2-AD$2)</f>
        <v>-1.5384353638104972E-5</v>
      </c>
      <c r="AY226" s="3">
        <f t="shared" ref="AY226" si="6255">AE206*(1+$C$24)^(AY$2-AE$2)</f>
        <v>-1.5384353638104972E-5</v>
      </c>
      <c r="AZ226" s="3">
        <f t="shared" ref="AZ226" si="6256">AF206*(1+$C$24)^(AZ$2-AF$2)</f>
        <v>-1.5384353638104972E-5</v>
      </c>
    </row>
    <row r="227" spans="2:52" x14ac:dyDescent="0.3">
      <c r="B227">
        <f t="shared" si="5816"/>
        <v>2032</v>
      </c>
      <c r="C227" t="str">
        <f t="shared" si="5554"/>
        <v>TY</v>
      </c>
      <c r="Y227" s="3">
        <f>D206*(1+$C$24)^(Y$2-D$2)</f>
        <v>157.34663738072248</v>
      </c>
      <c r="Z227" s="3">
        <f t="shared" ref="Z227" si="6257">E206*(1+$C$24)^(Z$2-E$2)</f>
        <v>229.35580357850668</v>
      </c>
      <c r="AA227" s="3">
        <f t="shared" ref="AA227" si="6258">F206*(1+$C$24)^(AA$2-F$2)</f>
        <v>216.87399105058816</v>
      </c>
      <c r="AB227" s="3">
        <f t="shared" ref="AB227" si="6259">G206*(1+$C$24)^(AB$2-G$2)</f>
        <v>205.52807972870227</v>
      </c>
      <c r="AC227" s="3">
        <f t="shared" ref="AC227" si="6260">H206*(1+$C$24)^(AC$2-H$2)</f>
        <v>195.1632121661593</v>
      </c>
      <c r="AD227" s="3">
        <f t="shared" ref="AD227" si="6261">I206*(1+$C$24)^(AD$2-I$2)</f>
        <v>185.64552568941087</v>
      </c>
      <c r="AE227" s="3">
        <f t="shared" ref="AE227" si="6262">J206*(1+$C$24)^(AE$2-J$2)</f>
        <v>176.26539696628373</v>
      </c>
      <c r="AF227" s="3">
        <f t="shared" ref="AF227" si="6263">K206*(1+$C$24)^(AF$2-K$2)</f>
        <v>166.88531863061212</v>
      </c>
      <c r="AG227" s="3">
        <f t="shared" ref="AG227" si="6264">L206*(1+$C$24)^(AG$2-L$2)</f>
        <v>157.50520670330349</v>
      </c>
      <c r="AH227" s="3">
        <f t="shared" ref="AH227" si="6265">M206*(1+$C$24)^(AH$2-M$2)</f>
        <v>148.12512836763187</v>
      </c>
      <c r="AI227" s="3">
        <f t="shared" ref="AI227" si="6266">N206*(1+$C$24)^(AI$2-N$2)</f>
        <v>138.74503323614178</v>
      </c>
      <c r="AJ227" s="3">
        <f t="shared" ref="AJ227" si="6267">O206*(1+$C$24)^(AJ$2-O$2)</f>
        <v>129.36495490047017</v>
      </c>
      <c r="AK227" s="3">
        <f t="shared" ref="AK227" si="6268">P206*(1+$C$24)^(AK$2-P$2)</f>
        <v>122.59896096233972</v>
      </c>
      <c r="AL227" s="3">
        <f t="shared" ref="AL227" si="6269">Q206*(1+$C$24)^(AL$2-Q$2)</f>
        <v>118.44708501338745</v>
      </c>
      <c r="AM227" s="3">
        <f t="shared" ref="AM227" si="6270">R206*(1+$C$24)^(AM$2-R$2)</f>
        <v>114.29520906443518</v>
      </c>
      <c r="AN227" s="3">
        <f t="shared" ref="AN227" si="6271">S206*(1+$C$24)^(AN$2-S$2)</f>
        <v>110.14334991130141</v>
      </c>
      <c r="AO227" s="3">
        <f t="shared" ref="AO227" si="6272">T206*(1+$C$24)^(AO$2-T$2)</f>
        <v>105.99149075816767</v>
      </c>
      <c r="AP227" s="3">
        <f t="shared" ref="AP227" si="6273">U206*(1+$C$24)^(AP$2-U$2)</f>
        <v>101.8396148092154</v>
      </c>
      <c r="AQ227" s="3">
        <f t="shared" ref="AQ227" si="6274">V206*(1+$C$24)^(AQ$2-V$2)</f>
        <v>97.687738860263153</v>
      </c>
      <c r="AR227" s="3">
        <f t="shared" ref="AR227" si="6275">W206*(1+$C$24)^(AR$2-W$2)</f>
        <v>93.535862911310886</v>
      </c>
      <c r="AS227" s="3">
        <f t="shared" ref="AS227" si="6276">X206*(1+$C$24)^(AS$2-X$2)</f>
        <v>89.38400375817713</v>
      </c>
      <c r="AT227" s="3">
        <f t="shared" ref="AT227" si="6277">Y206*(1+$C$24)^(AT$2-Y$2)</f>
        <v>85.232127809224863</v>
      </c>
      <c r="AU227" s="3">
        <f t="shared" ref="AU227" si="6278">Z206*(1+$C$24)^(AU$2-Z$2)</f>
        <v>81.080251860272597</v>
      </c>
      <c r="AV227" s="3">
        <f t="shared" ref="AV227" si="6279">AA206*(1+$C$24)^(AV$2-AA$2)</f>
        <v>76.928375911320344</v>
      </c>
      <c r="AW227" s="3">
        <f t="shared" ref="AW227" si="6280">AB206*(1+$C$24)^(AW$2-AB$2)</f>
        <v>72.776499962368064</v>
      </c>
      <c r="AX227" s="3">
        <f t="shared" ref="AX227" si="6281">AC206*(1+$C$24)^(AX$2-AC$2)</f>
        <v>68.624624013415797</v>
      </c>
      <c r="AY227" s="3">
        <f t="shared" ref="AY227" si="6282">AD206*(1+$C$24)^(AY$2-AD$2)</f>
        <v>-1.5768962479057597E-5</v>
      </c>
      <c r="AZ227" s="3">
        <f t="shared" ref="AZ227" si="6283">AE206*(1+$C$24)^(AZ$2-AE$2)</f>
        <v>-1.5768962479057597E-5</v>
      </c>
    </row>
    <row r="228" spans="2:52" x14ac:dyDescent="0.3">
      <c r="B228">
        <f t="shared" si="5816"/>
        <v>2033</v>
      </c>
      <c r="C228" t="str">
        <f t="shared" si="5554"/>
        <v>TY</v>
      </c>
      <c r="Z228" s="3">
        <f>D206*(1+$C$24)^(Z$2-D$2)</f>
        <v>161.28030331524053</v>
      </c>
      <c r="AA228" s="3">
        <f>E206*(1+$C$24)^(AA$2-E$2)</f>
        <v>235.08969866796934</v>
      </c>
      <c r="AB228" s="3">
        <f t="shared" ref="AB228" si="6284">F206*(1+$C$24)^(AB$2-F$2)</f>
        <v>222.29584082685287</v>
      </c>
      <c r="AC228" s="3">
        <f t="shared" ref="AC228" si="6285">G206*(1+$C$24)^(AC$2-G$2)</f>
        <v>210.6662817219198</v>
      </c>
      <c r="AD228" s="3">
        <f t="shared" ref="AD228" si="6286">H206*(1+$C$24)^(AD$2-H$2)</f>
        <v>200.04229247031327</v>
      </c>
      <c r="AE228" s="3">
        <f t="shared" ref="AE228" si="6287">I206*(1+$C$24)^(AE$2-I$2)</f>
        <v>190.28666383164614</v>
      </c>
      <c r="AF228" s="3">
        <f t="shared" ref="AF228" si="6288">J206*(1+$C$24)^(AF$2-J$2)</f>
        <v>180.67203189044082</v>
      </c>
      <c r="AG228" s="3">
        <f t="shared" ref="AG228" si="6289">K206*(1+$C$24)^(AG$2-K$2)</f>
        <v>171.05745159637743</v>
      </c>
      <c r="AH228" s="3">
        <f t="shared" ref="AH228" si="6290">L206*(1+$C$24)^(AH$2-L$2)</f>
        <v>161.44283687088605</v>
      </c>
      <c r="AI228" s="3">
        <f t="shared" ref="AI228" si="6291">M206*(1+$C$24)^(AI$2-M$2)</f>
        <v>151.82825657682267</v>
      </c>
      <c r="AJ228" s="3">
        <f t="shared" ref="AJ228" si="6292">N206*(1+$C$24)^(AJ$2-N$2)</f>
        <v>142.21365906704531</v>
      </c>
      <c r="AK228" s="3">
        <f t="shared" ref="AK228" si="6293">O206*(1+$C$24)^(AK$2-O$2)</f>
        <v>132.5990787729819</v>
      </c>
      <c r="AL228" s="3">
        <f t="shared" ref="AL228" si="6294">P206*(1+$C$24)^(AL$2-P$2)</f>
        <v>125.6639349863982</v>
      </c>
      <c r="AM228" s="3">
        <f t="shared" ref="AM228" si="6295">Q206*(1+$C$24)^(AM$2-Q$2)</f>
        <v>121.40826213872214</v>
      </c>
      <c r="AN228" s="3">
        <f t="shared" ref="AN228" si="6296">R206*(1+$C$24)^(AN$2-R$2)</f>
        <v>117.15258929104607</v>
      </c>
      <c r="AO228" s="3">
        <f t="shared" ref="AO228" si="6297">S206*(1+$C$24)^(AO$2-S$2)</f>
        <v>112.89693365908396</v>
      </c>
      <c r="AP228" s="3">
        <f t="shared" ref="AP228" si="6298">T206*(1+$C$24)^(AP$2-T$2)</f>
        <v>108.64127802712187</v>
      </c>
      <c r="AQ228" s="3">
        <f t="shared" ref="AQ228" si="6299">U206*(1+$C$24)^(AQ$2-U$2)</f>
        <v>104.38560517944579</v>
      </c>
      <c r="AR228" s="3">
        <f t="shared" ref="AR228" si="6300">V206*(1+$C$24)^(AR$2-V$2)</f>
        <v>100.12993233176972</v>
      </c>
      <c r="AS228" s="3">
        <f t="shared" ref="AS228" si="6301">W206*(1+$C$24)^(AS$2-W$2)</f>
        <v>95.874259484093656</v>
      </c>
      <c r="AT228" s="3">
        <f t="shared" ref="AT228" si="6302">X206*(1+$C$24)^(AT$2-X$2)</f>
        <v>91.618603852131557</v>
      </c>
      <c r="AU228" s="3">
        <f t="shared" ref="AU228" si="6303">Y206*(1+$C$24)^(AU$2-Y$2)</f>
        <v>87.36293100445549</v>
      </c>
      <c r="AV228" s="3">
        <f t="shared" ref="AV228" si="6304">Z206*(1+$C$24)^(AV$2-Z$2)</f>
        <v>83.107258156779423</v>
      </c>
      <c r="AW228" s="3">
        <f t="shared" ref="AW228" si="6305">AA206*(1+$C$24)^(AW$2-AA$2)</f>
        <v>78.851585309103342</v>
      </c>
      <c r="AX228" s="3">
        <f t="shared" ref="AX228" si="6306">AB206*(1+$C$24)^(AX$2-AB$2)</f>
        <v>74.595912461427261</v>
      </c>
      <c r="AY228" s="3">
        <f t="shared" ref="AY228" si="6307">AC206*(1+$C$24)^(AY$2-AC$2)</f>
        <v>70.340239613751194</v>
      </c>
      <c r="AZ228" s="3">
        <f t="shared" ref="AZ228" si="6308">AD206*(1+$C$24)^(AZ$2-AD$2)</f>
        <v>-1.6163186541034035E-5</v>
      </c>
    </row>
    <row r="229" spans="2:52" x14ac:dyDescent="0.3">
      <c r="B229">
        <f t="shared" si="5816"/>
        <v>2034</v>
      </c>
      <c r="C229" t="str">
        <f t="shared" si="5554"/>
        <v>TY</v>
      </c>
      <c r="AA229" s="3">
        <f>D206*(1+$C$24)^(AA$2-D$2)</f>
        <v>165.31231089812155</v>
      </c>
      <c r="AB229" s="3">
        <f t="shared" ref="AB229" si="6309">E206*(1+$C$24)^(AB$2-E$2)</f>
        <v>240.96694113466859</v>
      </c>
      <c r="AC229" s="3">
        <f t="shared" ref="AC229" si="6310">F206*(1+$C$24)^(AC$2-F$2)</f>
        <v>227.85323684752419</v>
      </c>
      <c r="AD229" s="3">
        <f t="shared" ref="AD229" si="6311">G206*(1+$C$24)^(AD$2-G$2)</f>
        <v>215.93293876496782</v>
      </c>
      <c r="AE229" s="3">
        <f t="shared" ref="AE229" si="6312">H206*(1+$C$24)^(AE$2-H$2)</f>
        <v>205.04334978207112</v>
      </c>
      <c r="AF229" s="3">
        <f t="shared" ref="AF229" si="6313">I206*(1+$C$24)^(AF$2-I$2)</f>
        <v>195.04383042743731</v>
      </c>
      <c r="AG229" s="3">
        <f t="shared" ref="AG229" si="6314">J206*(1+$C$24)^(AG$2-J$2)</f>
        <v>185.18883268770185</v>
      </c>
      <c r="AH229" s="3">
        <f t="shared" ref="AH229" si="6315">K206*(1+$C$24)^(AH$2-K$2)</f>
        <v>175.33388788628687</v>
      </c>
      <c r="AI229" s="3">
        <f t="shared" ref="AI229" si="6316">L206*(1+$C$24)^(AI$2-L$2)</f>
        <v>165.47890779265822</v>
      </c>
      <c r="AJ229" s="3">
        <f t="shared" ref="AJ229" si="6317">M206*(1+$C$24)^(AJ$2-M$2)</f>
        <v>155.62396299124325</v>
      </c>
      <c r="AK229" s="3">
        <f t="shared" ref="AK229" si="6318">N206*(1+$C$24)^(AK$2-N$2)</f>
        <v>145.76900054372146</v>
      </c>
      <c r="AL229" s="3">
        <f t="shared" ref="AL229" si="6319">O206*(1+$C$24)^(AL$2-O$2)</f>
        <v>135.91405574230646</v>
      </c>
      <c r="AM229" s="3">
        <f t="shared" ref="AM229" si="6320">P206*(1+$C$24)^(AM$2-P$2)</f>
        <v>128.80553336105817</v>
      </c>
      <c r="AN229" s="3">
        <f t="shared" ref="AN229" si="6321">Q206*(1+$C$24)^(AN$2-Q$2)</f>
        <v>124.44346869219019</v>
      </c>
      <c r="AO229" s="3">
        <f t="shared" ref="AO229" si="6322">R206*(1+$C$24)^(AO$2-R$2)</f>
        <v>120.08140402332222</v>
      </c>
      <c r="AP229" s="3">
        <f t="shared" ref="AP229" si="6323">S206*(1+$C$24)^(AP$2-S$2)</f>
        <v>115.71935700056106</v>
      </c>
      <c r="AQ229" s="3">
        <f t="shared" ref="AQ229" si="6324">T206*(1+$C$24)^(AQ$2-T$2)</f>
        <v>111.35730997779991</v>
      </c>
      <c r="AR229" s="3">
        <f t="shared" ref="AR229" si="6325">U206*(1+$C$24)^(AR$2-U$2)</f>
        <v>106.99524530893194</v>
      </c>
      <c r="AS229" s="3">
        <f t="shared" ref="AS229" si="6326">V206*(1+$C$24)^(AS$2-V$2)</f>
        <v>102.63318064006397</v>
      </c>
      <c r="AT229" s="3">
        <f t="shared" ref="AT229" si="6327">W206*(1+$C$24)^(AT$2-W$2)</f>
        <v>98.271115971195997</v>
      </c>
      <c r="AU229" s="3">
        <f t="shared" ref="AU229" si="6328">X206*(1+$C$24)^(AU$2-X$2)</f>
        <v>93.90906894843485</v>
      </c>
      <c r="AV229" s="3">
        <f t="shared" ref="AV229" si="6329">Y206*(1+$C$24)^(AV$2-Y$2)</f>
        <v>89.547004279566877</v>
      </c>
      <c r="AW229" s="3">
        <f t="shared" ref="AW229" si="6330">Z206*(1+$C$24)^(AW$2-Z$2)</f>
        <v>85.184939610698905</v>
      </c>
      <c r="AX229" s="3">
        <f t="shared" ref="AX229" si="6331">AA206*(1+$C$24)^(AX$2-AA$2)</f>
        <v>80.822874941830932</v>
      </c>
      <c r="AY229" s="3">
        <f t="shared" ref="AY229" si="6332">AB206*(1+$C$24)^(AY$2-AB$2)</f>
        <v>76.460810272962945</v>
      </c>
      <c r="AZ229" s="3">
        <f t="shared" ref="AZ229" si="6333">AC206*(1+$C$24)^(AZ$2-AC$2)</f>
        <v>72.098745604094972</v>
      </c>
    </row>
    <row r="230" spans="2:52" x14ac:dyDescent="0.3">
      <c r="B230">
        <f t="shared" si="5816"/>
        <v>2035</v>
      </c>
      <c r="C230" t="str">
        <f t="shared" si="5554"/>
        <v>TY</v>
      </c>
      <c r="AB230" s="3">
        <f>D206*(1+$C$24)^(AB$2-D$2)</f>
        <v>169.44511867057457</v>
      </c>
      <c r="AC230" s="3">
        <f t="shared" ref="AC230" si="6334">E206*(1+$C$24)^(AC$2-E$2)</f>
        <v>246.99111466303529</v>
      </c>
      <c r="AD230" s="3">
        <f t="shared" ref="AD230" si="6335">F206*(1+$C$24)^(AD$2-F$2)</f>
        <v>233.54956776871228</v>
      </c>
      <c r="AE230" s="3">
        <f t="shared" ref="AE230" si="6336">G206*(1+$C$24)^(AE$2-G$2)</f>
        <v>221.33126223409198</v>
      </c>
      <c r="AF230" s="3">
        <f t="shared" ref="AF230" si="6337">H206*(1+$C$24)^(AF$2-H$2)</f>
        <v>210.1694335266229</v>
      </c>
      <c r="AG230" s="3">
        <f t="shared" ref="AG230" si="6338">I206*(1+$C$24)^(AG$2-I$2)</f>
        <v>199.91992618812321</v>
      </c>
      <c r="AH230" s="3">
        <f t="shared" ref="AH230" si="6339">J206*(1+$C$24)^(AH$2-J$2)</f>
        <v>189.81855350489437</v>
      </c>
      <c r="AI230" s="3">
        <f t="shared" ref="AI230" si="6340">K206*(1+$C$24)^(AI$2-K$2)</f>
        <v>179.71723508344402</v>
      </c>
      <c r="AJ230" s="3">
        <f t="shared" ref="AJ230" si="6341">L206*(1+$C$24)^(AJ$2-L$2)</f>
        <v>169.61588048747467</v>
      </c>
      <c r="AK230" s="3">
        <f t="shared" ref="AK230" si="6342">M206*(1+$C$24)^(AK$2-M$2)</f>
        <v>159.51456206602433</v>
      </c>
      <c r="AL230" s="3">
        <f t="shared" ref="AL230" si="6343">N206*(1+$C$24)^(AL$2-N$2)</f>
        <v>149.41322555731449</v>
      </c>
      <c r="AM230" s="3">
        <f t="shared" ref="AM230" si="6344">O206*(1+$C$24)^(AM$2-O$2)</f>
        <v>139.31190713586412</v>
      </c>
      <c r="AN230" s="3">
        <f t="shared" ref="AN230" si="6345">P206*(1+$C$24)^(AN$2-P$2)</f>
        <v>132.02567169508461</v>
      </c>
      <c r="AO230" s="3">
        <f t="shared" ref="AO230" si="6346">Q206*(1+$C$24)^(AO$2-Q$2)</f>
        <v>127.55455540949494</v>
      </c>
      <c r="AP230" s="3">
        <f t="shared" ref="AP230" si="6347">R206*(1+$C$24)^(AP$2-R$2)</f>
        <v>123.08343912390526</v>
      </c>
      <c r="AQ230" s="3">
        <f t="shared" ref="AQ230" si="6348">S206*(1+$C$24)^(AQ$2-S$2)</f>
        <v>118.61234092557507</v>
      </c>
      <c r="AR230" s="3">
        <f t="shared" ref="AR230" si="6349">T206*(1+$C$24)^(AR$2-T$2)</f>
        <v>114.1412427272449</v>
      </c>
      <c r="AS230" s="3">
        <f t="shared" ref="AS230" si="6350">U206*(1+$C$24)^(AS$2-U$2)</f>
        <v>109.67012644165523</v>
      </c>
      <c r="AT230" s="3">
        <f t="shared" ref="AT230" si="6351">V206*(1+$C$24)^(AT$2-V$2)</f>
        <v>105.19901015606557</v>
      </c>
      <c r="AU230" s="3">
        <f t="shared" ref="AU230" si="6352">W206*(1+$C$24)^(AU$2-W$2)</f>
        <v>100.7278938704759</v>
      </c>
      <c r="AV230" s="3">
        <f t="shared" ref="AV230" si="6353">X206*(1+$C$24)^(AV$2-X$2)</f>
        <v>96.256795672145714</v>
      </c>
      <c r="AW230" s="3">
        <f t="shared" ref="AW230" si="6354">Y206*(1+$C$24)^(AW$2-Y$2)</f>
        <v>91.785679386556041</v>
      </c>
      <c r="AX230" s="3">
        <f t="shared" ref="AX230" si="6355">Z206*(1+$C$24)^(AX$2-Z$2)</f>
        <v>87.314563100966367</v>
      </c>
      <c r="AY230" s="3">
        <f t="shared" ref="AY230" si="6356">AA206*(1+$C$24)^(AY$2-AA$2)</f>
        <v>82.843446815376694</v>
      </c>
      <c r="AZ230" s="3">
        <f t="shared" ref="AZ230" si="6357">AB206*(1+$C$24)^(AZ$2-AB$2)</f>
        <v>78.372330529787021</v>
      </c>
    </row>
    <row r="231" spans="2:52" x14ac:dyDescent="0.3">
      <c r="B231">
        <f t="shared" si="5816"/>
        <v>2036</v>
      </c>
      <c r="C231" t="str">
        <f t="shared" ref="C231:C235" si="6358">C230</f>
        <v>TY</v>
      </c>
      <c r="AC231" s="3">
        <f>D206*(1+$C$24)^(AC$2-D$2)</f>
        <v>173.68124663733892</v>
      </c>
      <c r="AD231" s="3">
        <f t="shared" ref="AD231" si="6359">E206*(1+$C$24)^(AD$2-E$2)</f>
        <v>253.16589252961111</v>
      </c>
      <c r="AE231" s="3">
        <f t="shared" ref="AE231" si="6360">F206*(1+$C$24)^(AE$2-F$2)</f>
        <v>239.38830696293005</v>
      </c>
      <c r="AF231" s="3">
        <f t="shared" ref="AF231" si="6361">G206*(1+$C$24)^(AF$2-G$2)</f>
        <v>226.86454378994426</v>
      </c>
      <c r="AG231" s="3">
        <f t="shared" ref="AG231" si="6362">H206*(1+$C$24)^(AG$2-H$2)</f>
        <v>215.42366936478842</v>
      </c>
      <c r="AH231" s="3">
        <f t="shared" ref="AH231" si="6363">I206*(1+$C$24)^(AH$2-I$2)</f>
        <v>204.91792434282627</v>
      </c>
      <c r="AI231" s="3">
        <f t="shared" ref="AI231" si="6364">J206*(1+$C$24)^(AI$2-J$2)</f>
        <v>194.56401734251671</v>
      </c>
      <c r="AJ231" s="3">
        <f t="shared" ref="AJ231" si="6365">K206*(1+$C$24)^(AJ$2-K$2)</f>
        <v>184.21016596053011</v>
      </c>
      <c r="AK231" s="3">
        <f t="shared" ref="AK231" si="6366">L206*(1+$C$24)^(AK$2-L$2)</f>
        <v>173.8562774996615</v>
      </c>
      <c r="AL231" s="3">
        <f t="shared" ref="AL231" si="6367">M206*(1+$C$24)^(AL$2-M$2)</f>
        <v>163.5024261176749</v>
      </c>
      <c r="AM231" s="3">
        <f t="shared" ref="AM231" si="6368">N206*(1+$C$24)^(AM$2-N$2)</f>
        <v>153.14855619624731</v>
      </c>
      <c r="AN231" s="3">
        <f t="shared" ref="AN231" si="6369">O206*(1+$C$24)^(AN$2-O$2)</f>
        <v>142.79470481426068</v>
      </c>
      <c r="AO231" s="3">
        <f t="shared" ref="AO231" si="6370">P206*(1+$C$24)^(AO$2-P$2)</f>
        <v>135.3263134874617</v>
      </c>
      <c r="AP231" s="3">
        <f t="shared" ref="AP231" si="6371">Q206*(1+$C$24)^(AP$2-Q$2)</f>
        <v>130.74341929473229</v>
      </c>
      <c r="AQ231" s="3">
        <f t="shared" ref="AQ231" si="6372">R206*(1+$C$24)^(AQ$2-R$2)</f>
        <v>126.16052510200288</v>
      </c>
      <c r="AR231" s="3">
        <f t="shared" ref="AR231" si="6373">S206*(1+$C$24)^(AR$2-S$2)</f>
        <v>121.57764944871442</v>
      </c>
      <c r="AS231" s="3">
        <f t="shared" ref="AS231" si="6374">T206*(1+$C$24)^(AS$2-T$2)</f>
        <v>116.99477379542601</v>
      </c>
      <c r="AT231" s="3">
        <f t="shared" ref="AT231" si="6375">U206*(1+$C$24)^(AT$2-U$2)</f>
        <v>112.4118796026966</v>
      </c>
      <c r="AU231" s="3">
        <f t="shared" ref="AU231" si="6376">V206*(1+$C$24)^(AU$2-V$2)</f>
        <v>107.82898540996719</v>
      </c>
      <c r="AV231" s="3">
        <f t="shared" ref="AV231" si="6377">W206*(1+$C$24)^(AV$2-W$2)</f>
        <v>103.24609121723778</v>
      </c>
      <c r="AW231" s="3">
        <f t="shared" ref="AW231" si="6378">X206*(1+$C$24)^(AW$2-X$2)</f>
        <v>98.663215563949336</v>
      </c>
      <c r="AX231" s="3">
        <f t="shared" ref="AX231" si="6379">Y206*(1+$C$24)^(AX$2-Y$2)</f>
        <v>94.080321371219924</v>
      </c>
      <c r="AY231" s="3">
        <f t="shared" ref="AY231" si="6380">Z206*(1+$C$24)^(AY$2-Z$2)</f>
        <v>89.497427178490511</v>
      </c>
      <c r="AZ231" s="3">
        <f t="shared" ref="AZ231" si="6381">AA206*(1+$C$24)^(AZ$2-AA$2)</f>
        <v>84.914532985761099</v>
      </c>
    </row>
    <row r="232" spans="2:52" x14ac:dyDescent="0.3">
      <c r="B232">
        <f t="shared" si="5816"/>
        <v>2037</v>
      </c>
      <c r="C232" t="str">
        <f t="shared" si="6358"/>
        <v>TY</v>
      </c>
      <c r="AD232" s="3">
        <f>D206*(1+$C$24)^(AD$2-D$2)</f>
        <v>178.02327780327238</v>
      </c>
      <c r="AE232" s="3">
        <f t="shared" ref="AE232" si="6382">E206*(1+$C$24)^(AE$2-E$2)</f>
        <v>259.49503984285138</v>
      </c>
      <c r="AF232" s="3">
        <f t="shared" ref="AF232" si="6383">F206*(1+$C$24)^(AF$2-F$2)</f>
        <v>245.37301463700328</v>
      </c>
      <c r="AG232" s="3">
        <f t="shared" ref="AG232" si="6384">G206*(1+$C$24)^(AG$2-G$2)</f>
        <v>232.53615738469284</v>
      </c>
      <c r="AH232" s="3">
        <f t="shared" ref="AH232" si="6385">H206*(1+$C$24)^(AH$2-H$2)</f>
        <v>220.80926109890811</v>
      </c>
      <c r="AI232" s="3">
        <f t="shared" ref="AI232" si="6386">I206*(1+$C$24)^(AI$2-I$2)</f>
        <v>210.04087245139692</v>
      </c>
      <c r="AJ232" s="3">
        <f t="shared" ref="AJ232" si="6387">J206*(1+$C$24)^(AJ$2-J$2)</f>
        <v>199.4281177760796</v>
      </c>
      <c r="AK232" s="3">
        <f t="shared" ref="AK232" si="6388">K206*(1+$C$24)^(AK$2-K$2)</f>
        <v>188.81542010954334</v>
      </c>
      <c r="AL232" s="3">
        <f t="shared" ref="AL232" si="6389">L206*(1+$C$24)^(AL$2-L$2)</f>
        <v>178.20268443715304</v>
      </c>
      <c r="AM232" s="3">
        <f t="shared" ref="AM232" si="6390">M206*(1+$C$24)^(AM$2-M$2)</f>
        <v>167.58998677061678</v>
      </c>
      <c r="AN232" s="3">
        <f t="shared" ref="AN232" si="6391">N206*(1+$C$24)^(AN$2-N$2)</f>
        <v>156.97727010115349</v>
      </c>
      <c r="AO232" s="3">
        <f t="shared" ref="AO232" si="6392">O206*(1+$C$24)^(AO$2-O$2)</f>
        <v>146.3645724346172</v>
      </c>
      <c r="AP232" s="3">
        <f t="shared" ref="AP232" si="6393">P206*(1+$C$24)^(AP$2-P$2)</f>
        <v>138.70947132464823</v>
      </c>
      <c r="AQ232" s="3">
        <f t="shared" ref="AQ232" si="6394">Q206*(1+$C$24)^(AQ$2-Q$2)</f>
        <v>134.0120047771006</v>
      </c>
      <c r="AR232" s="3">
        <f t="shared" ref="AR232" si="6395">R206*(1+$C$24)^(AR$2-R$2)</f>
        <v>129.31453822955294</v>
      </c>
      <c r="AS232" s="3">
        <f t="shared" ref="AS232" si="6396">S206*(1+$C$24)^(AS$2-S$2)</f>
        <v>124.61709068493228</v>
      </c>
      <c r="AT232" s="3">
        <f t="shared" ref="AT232" si="6397">T206*(1+$C$24)^(AT$2-T$2)</f>
        <v>119.91964314031165</v>
      </c>
      <c r="AU232" s="3">
        <f t="shared" ref="AU232" si="6398">U206*(1+$C$24)^(AU$2-U$2)</f>
        <v>115.222176592764</v>
      </c>
      <c r="AV232" s="3">
        <f t="shared" ref="AV232" si="6399">V206*(1+$C$24)^(AV$2-V$2)</f>
        <v>110.52471004521635</v>
      </c>
      <c r="AW232" s="3">
        <f t="shared" ref="AW232" si="6400">W206*(1+$C$24)^(AW$2-W$2)</f>
        <v>105.82724349766872</v>
      </c>
      <c r="AX232" s="3">
        <f t="shared" ref="AX232" si="6401">X206*(1+$C$24)^(AX$2-X$2)</f>
        <v>101.12979595304806</v>
      </c>
      <c r="AY232" s="3">
        <f t="shared" ref="AY232" si="6402">Y206*(1+$C$24)^(AY$2-Y$2)</f>
        <v>96.432329405500425</v>
      </c>
      <c r="AZ232" s="3">
        <f t="shared" ref="AZ232" si="6403">Z206*(1+$C$24)^(AZ$2-Z$2)</f>
        <v>91.734862857952777</v>
      </c>
    </row>
    <row r="233" spans="2:52" x14ac:dyDescent="0.3">
      <c r="B233">
        <f t="shared" si="5816"/>
        <v>2038</v>
      </c>
      <c r="C233" t="str">
        <f t="shared" si="6358"/>
        <v>TY</v>
      </c>
      <c r="AE233" s="3">
        <f>D206*(1+$C$24)^(AE$2-D$2)</f>
        <v>182.47385974835419</v>
      </c>
      <c r="AF233" s="3">
        <f t="shared" ref="AF233" si="6404">E206*(1+$C$24)^(AF$2-E$2)</f>
        <v>265.98241583892263</v>
      </c>
      <c r="AG233" s="3">
        <f t="shared" ref="AG233" si="6405">F206*(1+$C$24)^(AG$2-F$2)</f>
        <v>251.50734000292834</v>
      </c>
      <c r="AH233" s="3">
        <f t="shared" ref="AH233" si="6406">G206*(1+$C$24)^(AH$2-G$2)</f>
        <v>238.34956131931017</v>
      </c>
      <c r="AI233" s="3">
        <f t="shared" ref="AI233" si="6407">H206*(1+$C$24)^(AI$2-H$2)</f>
        <v>226.32949262638081</v>
      </c>
      <c r="AJ233" s="3">
        <f t="shared" ref="AJ233" si="6408">I206*(1+$C$24)^(AJ$2-I$2)</f>
        <v>215.29189426268184</v>
      </c>
      <c r="AK233" s="3">
        <f t="shared" ref="AK233" si="6409">J206*(1+$C$24)^(AK$2-J$2)</f>
        <v>204.4138207204816</v>
      </c>
      <c r="AL233" s="3">
        <f t="shared" ref="AL233" si="6410">K206*(1+$C$24)^(AL$2-K$2)</f>
        <v>193.53580561228193</v>
      </c>
      <c r="AM233" s="3">
        <f t="shared" ref="AM233" si="6411">L206*(1+$C$24)^(AM$2-L$2)</f>
        <v>182.65775154808185</v>
      </c>
      <c r="AN233" s="3">
        <f t="shared" ref="AN233" si="6412">M206*(1+$C$24)^(AN$2-M$2)</f>
        <v>171.77973643988219</v>
      </c>
      <c r="AO233" s="3">
        <f t="shared" ref="AO233" si="6413">N206*(1+$C$24)^(AO$2-N$2)</f>
        <v>160.90170185368231</v>
      </c>
      <c r="AP233" s="3">
        <f t="shared" ref="AP233" si="6414">O206*(1+$C$24)^(AP$2-O$2)</f>
        <v>150.02368674548262</v>
      </c>
      <c r="AQ233" s="3">
        <f t="shared" ref="AQ233" si="6415">P206*(1+$C$24)^(AQ$2-P$2)</f>
        <v>142.17720810776444</v>
      </c>
      <c r="AR233" s="3">
        <f t="shared" ref="AR233" si="6416">Q206*(1+$C$24)^(AR$2-Q$2)</f>
        <v>137.36230489652809</v>
      </c>
      <c r="AS233" s="3">
        <f t="shared" ref="AS233" si="6417">R206*(1+$C$24)^(AS$2-R$2)</f>
        <v>132.54740168529176</v>
      </c>
      <c r="AT233" s="3">
        <f t="shared" ref="AT233" si="6418">S206*(1+$C$24)^(AT$2-S$2)</f>
        <v>127.73251795205559</v>
      </c>
      <c r="AU233" s="3">
        <f t="shared" ref="AU233" si="6419">T206*(1+$C$24)^(AU$2-T$2)</f>
        <v>122.91763421881944</v>
      </c>
      <c r="AV233" s="3">
        <f t="shared" ref="AV233" si="6420">U206*(1+$C$24)^(AV$2-U$2)</f>
        <v>118.1027310075831</v>
      </c>
      <c r="AW233" s="3">
        <f t="shared" ref="AW233" si="6421">V206*(1+$C$24)^(AW$2-V$2)</f>
        <v>113.28782779634676</v>
      </c>
      <c r="AX233" s="3">
        <f t="shared" ref="AX233" si="6422">W206*(1+$C$24)^(AX$2-W$2)</f>
        <v>108.47292458511042</v>
      </c>
      <c r="AY233" s="3">
        <f t="shared" ref="AY233" si="6423">X206*(1+$C$24)^(AY$2-X$2)</f>
        <v>103.65804085187426</v>
      </c>
      <c r="AZ233" s="3">
        <f t="shared" ref="AZ233" si="6424">Y206*(1+$C$24)^(AZ$2-Y$2)</f>
        <v>98.84313764063792</v>
      </c>
    </row>
    <row r="234" spans="2:52" x14ac:dyDescent="0.3">
      <c r="B234">
        <f t="shared" si="5816"/>
        <v>2039</v>
      </c>
      <c r="C234" t="str">
        <f t="shared" si="6358"/>
        <v>TY</v>
      </c>
      <c r="AF234" s="3">
        <f>D206*(1+$C$24)^(AF$2-D$2)</f>
        <v>187.03570624206301</v>
      </c>
      <c r="AG234" s="3">
        <f>E206*(1+$C$24)^(AG$2-E$2)</f>
        <v>272.63197623489572</v>
      </c>
      <c r="AH234" s="3">
        <f t="shared" ref="AH234" si="6425">F206*(1+$C$24)^(AH$2-F$2)</f>
        <v>257.79502350300152</v>
      </c>
      <c r="AI234" s="3">
        <f t="shared" ref="AI234" si="6426">G206*(1+$C$24)^(AI$2-G$2)</f>
        <v>244.30830035229289</v>
      </c>
      <c r="AJ234" s="3">
        <f t="shared" ref="AJ234" si="6427">H206*(1+$C$24)^(AJ$2-H$2)</f>
        <v>231.98772994204032</v>
      </c>
      <c r="AK234" s="3">
        <f t="shared" ref="AK234" si="6428">I206*(1+$C$24)^(AK$2-I$2)</f>
        <v>220.67419161924886</v>
      </c>
      <c r="AL234" s="3">
        <f t="shared" ref="AL234" si="6429">J206*(1+$C$24)^(AL$2-J$2)</f>
        <v>209.52416623849362</v>
      </c>
      <c r="AM234" s="3">
        <f t="shared" ref="AM234" si="6430">K206*(1+$C$24)^(AM$2-K$2)</f>
        <v>198.37420075258896</v>
      </c>
      <c r="AN234" s="3">
        <f t="shared" ref="AN234" si="6431">L206*(1+$C$24)^(AN$2-L$2)</f>
        <v>187.22419533678388</v>
      </c>
      <c r="AO234" s="3">
        <f t="shared" ref="AO234" si="6432">M206*(1+$C$24)^(AO$2-M$2)</f>
        <v>176.07422985087922</v>
      </c>
      <c r="AP234" s="3">
        <f t="shared" ref="AP234" si="6433">N206*(1+$C$24)^(AP$2-N$2)</f>
        <v>164.92424440002438</v>
      </c>
      <c r="AQ234" s="3">
        <f t="shared" ref="AQ234" si="6434">O206*(1+$C$24)^(AQ$2-O$2)</f>
        <v>153.77427891411969</v>
      </c>
      <c r="AR234" s="3">
        <f t="shared" ref="AR234" si="6435">P206*(1+$C$24)^(AR$2-P$2)</f>
        <v>145.73163831045855</v>
      </c>
      <c r="AS234" s="3">
        <f t="shared" ref="AS234" si="6436">Q206*(1+$C$24)^(AS$2-Q$2)</f>
        <v>140.79636251894129</v>
      </c>
      <c r="AT234" s="3">
        <f t="shared" ref="AT234" si="6437">R206*(1+$C$24)^(AT$2-R$2)</f>
        <v>135.86108672742404</v>
      </c>
      <c r="AU234" s="3">
        <f t="shared" ref="AU234" si="6438">S206*(1+$C$24)^(AU$2-S$2)</f>
        <v>130.92583090085697</v>
      </c>
      <c r="AV234" s="3">
        <f t="shared" ref="AV234" si="6439">T206*(1+$C$24)^(AV$2-T$2)</f>
        <v>125.99057507428991</v>
      </c>
      <c r="AW234" s="3">
        <f t="shared" ref="AW234" si="6440">U206*(1+$C$24)^(AW$2-U$2)</f>
        <v>121.05529928277267</v>
      </c>
      <c r="AX234" s="3">
        <f t="shared" ref="AX234" si="6441">V206*(1+$C$24)^(AX$2-V$2)</f>
        <v>116.12002349125542</v>
      </c>
      <c r="AY234" s="3">
        <f t="shared" ref="AY234" si="6442">W206*(1+$C$24)^(AY$2-W$2)</f>
        <v>111.18474769973818</v>
      </c>
      <c r="AZ234" s="3">
        <f t="shared" ref="AZ234" si="6443">X206*(1+$C$24)^(AZ$2-X$2)</f>
        <v>106.24949187317111</v>
      </c>
    </row>
    <row r="235" spans="2:52" x14ac:dyDescent="0.3">
      <c r="B235">
        <f t="shared" si="5816"/>
        <v>2040</v>
      </c>
      <c r="C235" t="str">
        <f t="shared" si="6358"/>
        <v>TY</v>
      </c>
      <c r="AG235" s="3">
        <f>D206*(1+$C$24)^(AG$2-D$2)</f>
        <v>191.7115988981146</v>
      </c>
      <c r="AH235" s="3">
        <f t="shared" ref="AH235" si="6444">E206*(1+$C$24)^(AH$2-E$2)</f>
        <v>279.44777564076816</v>
      </c>
      <c r="AI235" s="3">
        <f t="shared" ref="AI235" si="6445">F206*(1+$C$24)^(AI$2-F$2)</f>
        <v>264.23989909057661</v>
      </c>
      <c r="AJ235" s="3">
        <f t="shared" ref="AJ235" si="6446">G206*(1+$C$24)^(AJ$2-G$2)</f>
        <v>250.41600786110024</v>
      </c>
      <c r="AK235" s="3">
        <f t="shared" ref="AK235" si="6447">H206*(1+$C$24)^(AK$2-H$2)</f>
        <v>237.78742319059134</v>
      </c>
      <c r="AL235" s="3">
        <f t="shared" ref="AL235" si="6448">I206*(1+$C$24)^(AL$2-I$2)</f>
        <v>226.19104640973009</v>
      </c>
      <c r="AM235" s="3">
        <f t="shared" ref="AM235" si="6449">J206*(1+$C$24)^(AM$2-J$2)</f>
        <v>214.76227039445598</v>
      </c>
      <c r="AN235" s="3">
        <f t="shared" ref="AN235" si="6450">K206*(1+$C$24)^(AN$2-K$2)</f>
        <v>203.3335557714037</v>
      </c>
      <c r="AO235" s="3">
        <f t="shared" ref="AO235" si="6451">L206*(1+$C$24)^(AO$2-L$2)</f>
        <v>191.9048002202035</v>
      </c>
      <c r="AP235" s="3">
        <f t="shared" ref="AP235" si="6452">M206*(1+$C$24)^(AP$2-M$2)</f>
        <v>180.47608559715121</v>
      </c>
      <c r="AQ235" s="3">
        <f t="shared" ref="AQ235" si="6453">N206*(1+$C$24)^(AQ$2-N$2)</f>
        <v>169.04735051002498</v>
      </c>
      <c r="AR235" s="3">
        <f t="shared" ref="AR235" si="6454">O206*(1+$C$24)^(AR$2-O$2)</f>
        <v>157.6186358869727</v>
      </c>
      <c r="AS235" s="3">
        <f t="shared" ref="AS235" si="6455">P206*(1+$C$24)^(AS$2-P$2)</f>
        <v>149.37492926822003</v>
      </c>
      <c r="AT235" s="3">
        <f t="shared" ref="AT235" si="6456">Q206*(1+$C$24)^(AT$2-Q$2)</f>
        <v>144.31627158191483</v>
      </c>
      <c r="AU235" s="3">
        <f t="shared" ref="AU235" si="6457">R206*(1+$C$24)^(AU$2-R$2)</f>
        <v>139.25761389560967</v>
      </c>
      <c r="AV235" s="3">
        <f t="shared" ref="AV235" si="6458">S206*(1+$C$24)^(AV$2-S$2)</f>
        <v>134.19897667337841</v>
      </c>
      <c r="AW235" s="3">
        <f t="shared" ref="AW235" si="6459">T206*(1+$C$24)^(AW$2-T$2)</f>
        <v>129.14033945114718</v>
      </c>
      <c r="AX235" s="3">
        <f t="shared" ref="AX235" si="6460">U206*(1+$C$24)^(AX$2-U$2)</f>
        <v>124.081681764842</v>
      </c>
      <c r="AY235" s="3">
        <f t="shared" ref="AY235" si="6461">V206*(1+$C$24)^(AY$2-V$2)</f>
        <v>119.02302407853682</v>
      </c>
      <c r="AZ235" s="3">
        <f t="shared" ref="AZ235" si="6462">W206*(1+$C$24)^(AZ$2-W$2)</f>
        <v>113.96436639223164</v>
      </c>
    </row>
  </sheetData>
  <pageMargins left="0.5" right="0.5" top="1" bottom="1" header="0.3" footer="0.5"/>
  <pageSetup scale="52" fitToWidth="2" fitToHeight="4" orientation="landscape" r:id="rId1"/>
  <headerFooter>
    <oddFooter>&amp;RAttachment to Response to Question No. 11
Page &amp;P of &amp;N
Schram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FD35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3" sqref="D3"/>
    </sheetView>
  </sheetViews>
  <sheetFormatPr defaultRowHeight="14.4" x14ac:dyDescent="0.3"/>
  <sheetData>
    <row r="1" spans="1:34" x14ac:dyDescent="0.3">
      <c r="D1" s="9" t="s">
        <v>3</v>
      </c>
    </row>
    <row r="2" spans="1:34" x14ac:dyDescent="0.3">
      <c r="A2" t="s">
        <v>49</v>
      </c>
      <c r="B2" t="s">
        <v>50</v>
      </c>
      <c r="C2" t="s">
        <v>112</v>
      </c>
      <c r="D2">
        <v>2011</v>
      </c>
      <c r="E2">
        <f>D2+1</f>
        <v>2012</v>
      </c>
      <c r="F2">
        <f t="shared" ref="F2:AG2" si="0">E2+1</f>
        <v>2013</v>
      </c>
      <c r="G2">
        <f t="shared" si="0"/>
        <v>2014</v>
      </c>
      <c r="H2">
        <f t="shared" si="0"/>
        <v>2015</v>
      </c>
      <c r="I2">
        <f t="shared" si="0"/>
        <v>2016</v>
      </c>
      <c r="J2">
        <f t="shared" si="0"/>
        <v>2017</v>
      </c>
      <c r="K2">
        <f t="shared" si="0"/>
        <v>2018</v>
      </c>
      <c r="L2">
        <f t="shared" si="0"/>
        <v>2019</v>
      </c>
      <c r="M2">
        <f t="shared" si="0"/>
        <v>2020</v>
      </c>
      <c r="N2">
        <f t="shared" si="0"/>
        <v>2021</v>
      </c>
      <c r="O2">
        <f t="shared" si="0"/>
        <v>2022</v>
      </c>
      <c r="P2">
        <f t="shared" si="0"/>
        <v>2023</v>
      </c>
      <c r="Q2">
        <f t="shared" si="0"/>
        <v>2024</v>
      </c>
      <c r="R2">
        <f t="shared" si="0"/>
        <v>2025</v>
      </c>
      <c r="S2">
        <f t="shared" si="0"/>
        <v>2026</v>
      </c>
      <c r="T2">
        <f t="shared" si="0"/>
        <v>2027</v>
      </c>
      <c r="U2">
        <f t="shared" si="0"/>
        <v>2028</v>
      </c>
      <c r="V2">
        <f t="shared" si="0"/>
        <v>2029</v>
      </c>
      <c r="W2">
        <f t="shared" si="0"/>
        <v>2030</v>
      </c>
      <c r="X2">
        <f t="shared" si="0"/>
        <v>2031</v>
      </c>
      <c r="Y2">
        <f t="shared" si="0"/>
        <v>2032</v>
      </c>
      <c r="Z2">
        <f t="shared" si="0"/>
        <v>2033</v>
      </c>
      <c r="AA2">
        <f t="shared" si="0"/>
        <v>2034</v>
      </c>
      <c r="AB2">
        <f t="shared" si="0"/>
        <v>2035</v>
      </c>
      <c r="AC2">
        <f t="shared" si="0"/>
        <v>2036</v>
      </c>
      <c r="AD2">
        <f t="shared" si="0"/>
        <v>2037</v>
      </c>
      <c r="AE2">
        <f>AD2+1</f>
        <v>2038</v>
      </c>
      <c r="AF2">
        <f t="shared" si="0"/>
        <v>2039</v>
      </c>
      <c r="AG2">
        <f t="shared" si="0"/>
        <v>2040</v>
      </c>
    </row>
    <row r="3" spans="1:34" x14ac:dyDescent="0.3">
      <c r="A3" t="str">
        <f>LEFT(B3,2)</f>
        <v>BR</v>
      </c>
      <c r="B3" t="s">
        <v>64</v>
      </c>
      <c r="C3">
        <v>101</v>
      </c>
      <c r="D3" s="3">
        <f>($C3/SUM($C$3:$C$5))*SUM(D$24:D$26)</f>
        <v>0</v>
      </c>
      <c r="E3" s="3">
        <f t="shared" ref="E3:AG5" si="1">($C3/SUM($C$3:$C$5))*SUM(E$24:E$26)</f>
        <v>0</v>
      </c>
      <c r="F3" s="3">
        <f t="shared" si="1"/>
        <v>0</v>
      </c>
      <c r="G3" s="3">
        <f t="shared" si="1"/>
        <v>0</v>
      </c>
      <c r="H3" s="3">
        <f t="shared" si="1"/>
        <v>0</v>
      </c>
      <c r="I3" s="3">
        <f t="shared" si="1"/>
        <v>440.78684923036917</v>
      </c>
      <c r="J3" s="3">
        <f t="shared" si="1"/>
        <v>454.01045470728025</v>
      </c>
      <c r="K3" s="3">
        <f t="shared" si="1"/>
        <v>589.93090051224135</v>
      </c>
      <c r="L3" s="3">
        <f t="shared" si="1"/>
        <v>615.75965060947999</v>
      </c>
      <c r="M3" s="3">
        <f t="shared" si="1"/>
        <v>785.4731531935538</v>
      </c>
      <c r="N3" s="3">
        <f t="shared" si="1"/>
        <v>787.0925092952084</v>
      </c>
      <c r="O3" s="3">
        <f t="shared" si="1"/>
        <v>789.48794287815815</v>
      </c>
      <c r="P3" s="3">
        <f t="shared" si="1"/>
        <v>1034.525027260994</v>
      </c>
      <c r="Q3" s="3">
        <f t="shared" si="1"/>
        <v>1054.2315490144965</v>
      </c>
      <c r="R3" s="3">
        <f t="shared" si="1"/>
        <v>1357.4536647539371</v>
      </c>
      <c r="S3" s="3">
        <f t="shared" si="1"/>
        <v>1337.3630158953858</v>
      </c>
      <c r="T3" s="3">
        <f t="shared" si="1"/>
        <v>1318.6468569424226</v>
      </c>
      <c r="U3" s="3">
        <f t="shared" si="1"/>
        <v>1301.0866739226253</v>
      </c>
      <c r="V3" s="3">
        <f t="shared" si="1"/>
        <v>1284.6178383069705</v>
      </c>
      <c r="W3" s="3">
        <f t="shared" si="1"/>
        <v>1267.0997949620275</v>
      </c>
      <c r="X3" s="3">
        <f t="shared" si="1"/>
        <v>1121.6490810769703</v>
      </c>
      <c r="Y3" s="3">
        <f t="shared" si="1"/>
        <v>409.86061359649125</v>
      </c>
      <c r="Z3" s="3">
        <f t="shared" si="1"/>
        <v>384.87412909356732</v>
      </c>
      <c r="AA3" s="3">
        <f t="shared" si="1"/>
        <v>359.88765935672518</v>
      </c>
      <c r="AB3" s="3">
        <f t="shared" si="1"/>
        <v>330.83430206140349</v>
      </c>
      <c r="AC3" s="3">
        <f t="shared" si="1"/>
        <v>53.8869774122807</v>
      </c>
      <c r="AD3" s="3">
        <f t="shared" si="1"/>
        <v>45.950302909356722</v>
      </c>
      <c r="AE3" s="3">
        <f t="shared" si="1"/>
        <v>38.013626929824561</v>
      </c>
      <c r="AF3" s="3">
        <f t="shared" si="1"/>
        <v>30.076968521929828</v>
      </c>
      <c r="AG3" s="3">
        <f t="shared" si="1"/>
        <v>23.497768128654972</v>
      </c>
      <c r="AH3" s="3"/>
    </row>
    <row r="4" spans="1:34" x14ac:dyDescent="0.3">
      <c r="A4" t="str">
        <f t="shared" ref="A4:A21" si="2">LEFT(B4,2)</f>
        <v>BR</v>
      </c>
      <c r="B4" t="s">
        <v>65</v>
      </c>
      <c r="C4">
        <v>167</v>
      </c>
      <c r="D4" s="3">
        <f t="shared" ref="D4:S5" si="3">($C4/SUM($C$3:$C$5))*SUM(D$24:D$26)</f>
        <v>0</v>
      </c>
      <c r="E4" s="3">
        <f t="shared" si="3"/>
        <v>0</v>
      </c>
      <c r="F4" s="3">
        <f t="shared" si="3"/>
        <v>0</v>
      </c>
      <c r="G4" s="3">
        <f t="shared" si="3"/>
        <v>0</v>
      </c>
      <c r="H4" s="3">
        <f t="shared" si="3"/>
        <v>0</v>
      </c>
      <c r="I4" s="3">
        <f t="shared" si="3"/>
        <v>728.82578041061038</v>
      </c>
      <c r="J4" s="3">
        <f t="shared" si="3"/>
        <v>750.69055382292868</v>
      </c>
      <c r="K4" s="3">
        <f t="shared" si="3"/>
        <v>975.4303008469733</v>
      </c>
      <c r="L4" s="3">
        <f t="shared" si="3"/>
        <v>1018.1372440770609</v>
      </c>
      <c r="M4" s="3">
        <f t="shared" si="3"/>
        <v>1298.7526394388465</v>
      </c>
      <c r="N4" s="3">
        <f t="shared" si="3"/>
        <v>1301.4301886366316</v>
      </c>
      <c r="O4" s="3">
        <f t="shared" si="3"/>
        <v>1305.3909550559645</v>
      </c>
      <c r="P4" s="3">
        <f t="shared" si="3"/>
        <v>1710.5512826988713</v>
      </c>
      <c r="Q4" s="3">
        <f t="shared" si="3"/>
        <v>1743.1353335190188</v>
      </c>
      <c r="R4" s="3">
        <f t="shared" si="3"/>
        <v>2244.5025941971039</v>
      </c>
      <c r="S4" s="3">
        <f t="shared" si="3"/>
        <v>2211.2834025200932</v>
      </c>
      <c r="T4" s="3">
        <f t="shared" si="1"/>
        <v>2180.3368822711341</v>
      </c>
      <c r="U4" s="3">
        <f t="shared" si="1"/>
        <v>2151.3017281690932</v>
      </c>
      <c r="V4" s="3">
        <f t="shared" si="1"/>
        <v>2124.0710791808324</v>
      </c>
      <c r="W4" s="3">
        <f t="shared" si="1"/>
        <v>2095.1056015708773</v>
      </c>
      <c r="X4" s="3">
        <f t="shared" si="1"/>
        <v>1854.6078865332083</v>
      </c>
      <c r="Y4" s="3">
        <f t="shared" si="1"/>
        <v>677.69032149122802</v>
      </c>
      <c r="Z4" s="3">
        <f t="shared" si="1"/>
        <v>636.37603523391817</v>
      </c>
      <c r="AA4" s="3">
        <f t="shared" si="1"/>
        <v>595.06177339181284</v>
      </c>
      <c r="AB4" s="3">
        <f t="shared" si="1"/>
        <v>547.02305390350875</v>
      </c>
      <c r="AC4" s="3">
        <f t="shared" si="1"/>
        <v>89.100249780701745</v>
      </c>
      <c r="AD4" s="3">
        <f t="shared" si="1"/>
        <v>75.977233523391803</v>
      </c>
      <c r="AE4" s="3">
        <f t="shared" si="1"/>
        <v>62.854214824561396</v>
      </c>
      <c r="AF4" s="3">
        <f t="shared" si="1"/>
        <v>49.731225179824563</v>
      </c>
      <c r="AG4" s="3">
        <f t="shared" si="1"/>
        <v>38.852745321637428</v>
      </c>
      <c r="AH4" s="3"/>
    </row>
    <row r="5" spans="1:34" x14ac:dyDescent="0.3">
      <c r="A5" t="str">
        <f t="shared" si="2"/>
        <v>BR</v>
      </c>
      <c r="B5" t="s">
        <v>66</v>
      </c>
      <c r="C5">
        <v>416</v>
      </c>
      <c r="D5" s="3">
        <f t="shared" si="3"/>
        <v>0</v>
      </c>
      <c r="E5" s="3">
        <f t="shared" si="1"/>
        <v>0</v>
      </c>
      <c r="F5" s="3">
        <f t="shared" si="1"/>
        <v>0</v>
      </c>
      <c r="G5" s="3">
        <f t="shared" si="1"/>
        <v>0</v>
      </c>
      <c r="H5" s="3">
        <f t="shared" si="1"/>
        <v>0</v>
      </c>
      <c r="I5" s="3">
        <f t="shared" si="1"/>
        <v>1815.5181116815204</v>
      </c>
      <c r="J5" s="3">
        <f t="shared" si="1"/>
        <v>1869.983655031966</v>
      </c>
      <c r="K5" s="3">
        <f t="shared" si="1"/>
        <v>2429.8144021098256</v>
      </c>
      <c r="L5" s="3">
        <f t="shared" si="1"/>
        <v>2536.1981648865708</v>
      </c>
      <c r="M5" s="3">
        <f t="shared" si="1"/>
        <v>3235.2161557279046</v>
      </c>
      <c r="N5" s="3">
        <f t="shared" si="1"/>
        <v>3241.8859788792738</v>
      </c>
      <c r="O5" s="3">
        <f t="shared" si="1"/>
        <v>3251.7523191813243</v>
      </c>
      <c r="P5" s="3">
        <f t="shared" si="1"/>
        <v>4261.0139736690444</v>
      </c>
      <c r="Q5" s="3">
        <f t="shared" si="1"/>
        <v>4342.1814296042621</v>
      </c>
      <c r="R5" s="3">
        <f t="shared" si="1"/>
        <v>5591.0962825508695</v>
      </c>
      <c r="S5" s="3">
        <f t="shared" si="1"/>
        <v>5508.3466793314892</v>
      </c>
      <c r="T5" s="3">
        <f t="shared" si="1"/>
        <v>5431.2583414658193</v>
      </c>
      <c r="U5" s="3">
        <f t="shared" si="1"/>
        <v>5358.9312510080408</v>
      </c>
      <c r="V5" s="3">
        <f t="shared" si="1"/>
        <v>5291.0992152049475</v>
      </c>
      <c r="W5" s="3">
        <f t="shared" si="1"/>
        <v>5218.9456901406284</v>
      </c>
      <c r="X5" s="3">
        <f t="shared" si="1"/>
        <v>4619.8615616635607</v>
      </c>
      <c r="Y5" s="3">
        <f t="shared" si="1"/>
        <v>1688.1387649122805</v>
      </c>
      <c r="Z5" s="3">
        <f t="shared" si="1"/>
        <v>1585.2241356725146</v>
      </c>
      <c r="AA5" s="3">
        <f t="shared" si="1"/>
        <v>1482.3095672514619</v>
      </c>
      <c r="AB5" s="3">
        <f t="shared" si="1"/>
        <v>1362.6442540350874</v>
      </c>
      <c r="AC5" s="3">
        <f t="shared" si="1"/>
        <v>221.95032280701753</v>
      </c>
      <c r="AD5" s="3">
        <f t="shared" si="1"/>
        <v>189.26065356725144</v>
      </c>
      <c r="AE5" s="3">
        <f t="shared" si="1"/>
        <v>156.57097824561401</v>
      </c>
      <c r="AF5" s="3">
        <f t="shared" si="1"/>
        <v>123.88137529824562</v>
      </c>
      <c r="AG5" s="3">
        <f t="shared" si="1"/>
        <v>96.782886549707598</v>
      </c>
      <c r="AH5" s="3"/>
    </row>
    <row r="6" spans="1:34" x14ac:dyDescent="0.3">
      <c r="A6" t="str">
        <f t="shared" si="2"/>
        <v>CR</v>
      </c>
      <c r="B6" t="s">
        <v>76</v>
      </c>
      <c r="C6">
        <v>155</v>
      </c>
      <c r="D6" s="3">
        <f t="shared" ref="D6:M7" si="4">($C6/SUM($C$6:$C$8))*(D$27+D$28)</f>
        <v>257.62163738898755</v>
      </c>
      <c r="E6" s="3">
        <f t="shared" si="4"/>
        <v>839.54406483126115</v>
      </c>
      <c r="F6" s="3">
        <f t="shared" si="4"/>
        <v>1124.2276174955596</v>
      </c>
      <c r="G6" s="3">
        <f t="shared" si="4"/>
        <v>1095.4837622557725</v>
      </c>
      <c r="H6" s="3">
        <f t="shared" si="4"/>
        <v>1215.6376809058613</v>
      </c>
      <c r="I6" s="3">
        <f t="shared" si="4"/>
        <v>1959.8285659163689</v>
      </c>
      <c r="J6" s="3">
        <f t="shared" si="4"/>
        <v>1948.8299043523302</v>
      </c>
      <c r="K6" s="3">
        <f t="shared" si="4"/>
        <v>1644.0868981397957</v>
      </c>
      <c r="L6" s="3">
        <f t="shared" si="4"/>
        <v>1927.3775677439921</v>
      </c>
      <c r="M6" s="3">
        <f t="shared" si="4"/>
        <v>2572.2294967782095</v>
      </c>
      <c r="N6" s="3">
        <f t="shared" ref="N6:W7" si="5">($C6/SUM($C$6:$C$8))*(N$27+N$28)</f>
        <v>2559.6882840678609</v>
      </c>
      <c r="O6" s="3">
        <f t="shared" si="5"/>
        <v>2096.0843945636202</v>
      </c>
      <c r="P6" s="3">
        <f t="shared" si="5"/>
        <v>2058.9269826068871</v>
      </c>
      <c r="Q6" s="3">
        <f t="shared" si="5"/>
        <v>2073.023245917474</v>
      </c>
      <c r="R6" s="3">
        <f t="shared" si="5"/>
        <v>1530.9718514861993</v>
      </c>
      <c r="S6" s="3">
        <f t="shared" si="5"/>
        <v>1767.6763758200536</v>
      </c>
      <c r="T6" s="3">
        <f t="shared" si="5"/>
        <v>1809.9122776107267</v>
      </c>
      <c r="U6" s="3">
        <f t="shared" si="5"/>
        <v>1868.7192484677257</v>
      </c>
      <c r="V6" s="3">
        <f t="shared" si="5"/>
        <v>1932.3346036185958</v>
      </c>
      <c r="W6" s="3">
        <f t="shared" si="5"/>
        <v>2000.368320411555</v>
      </c>
      <c r="X6" s="3">
        <f t="shared" ref="X6:AG7" si="6">($C6/SUM($C$6:$C$8))*(X$27+X$28)</f>
        <v>1860.5875589422876</v>
      </c>
      <c r="Y6" s="3">
        <f t="shared" si="6"/>
        <v>1810.1652948903388</v>
      </c>
      <c r="Z6" s="3">
        <f t="shared" si="6"/>
        <v>1777.846524772898</v>
      </c>
      <c r="AA6" s="3">
        <f t="shared" si="6"/>
        <v>1748.0831270147908</v>
      </c>
      <c r="AB6" s="3">
        <f t="shared" si="6"/>
        <v>1719.4534696387821</v>
      </c>
      <c r="AC6" s="3">
        <f t="shared" si="6"/>
        <v>1692.0145909805644</v>
      </c>
      <c r="AD6" s="3">
        <f t="shared" si="6"/>
        <v>1708.1967362542066</v>
      </c>
      <c r="AE6" s="3">
        <f t="shared" si="6"/>
        <v>1727.2329659826892</v>
      </c>
      <c r="AF6" s="3">
        <f t="shared" si="6"/>
        <v>1747.0691370416105</v>
      </c>
      <c r="AG6" s="3">
        <f t="shared" si="6"/>
        <v>1770.5856865308299</v>
      </c>
    </row>
    <row r="7" spans="1:34" x14ac:dyDescent="0.3">
      <c r="A7" t="str">
        <f t="shared" si="2"/>
        <v>CR</v>
      </c>
      <c r="B7" t="s">
        <v>77</v>
      </c>
      <c r="C7">
        <v>168</v>
      </c>
      <c r="D7" s="3">
        <f t="shared" si="4"/>
        <v>279.22861342806391</v>
      </c>
      <c r="E7" s="3">
        <f t="shared" si="4"/>
        <v>909.95743801065714</v>
      </c>
      <c r="F7" s="3">
        <f t="shared" si="4"/>
        <v>1218.5176757371225</v>
      </c>
      <c r="G7" s="3">
        <f t="shared" si="4"/>
        <v>1187.3630455417406</v>
      </c>
      <c r="H7" s="3">
        <f t="shared" si="4"/>
        <v>1317.594389626998</v>
      </c>
      <c r="I7" s="3">
        <f t="shared" si="4"/>
        <v>2124.2012843480643</v>
      </c>
      <c r="J7" s="3">
        <f t="shared" si="4"/>
        <v>2112.2801543947835</v>
      </c>
      <c r="K7" s="3">
        <f t="shared" si="4"/>
        <v>1781.9780573386172</v>
      </c>
      <c r="L7" s="3">
        <f t="shared" si="4"/>
        <v>2089.0285895547781</v>
      </c>
      <c r="M7" s="3">
        <f t="shared" si="4"/>
        <v>2787.9648739273498</v>
      </c>
      <c r="N7" s="3">
        <f t="shared" si="5"/>
        <v>2774.3718175703266</v>
      </c>
      <c r="O7" s="3">
        <f t="shared" si="5"/>
        <v>2271.8850212044399</v>
      </c>
      <c r="P7" s="3">
        <f t="shared" si="5"/>
        <v>2231.6111811481096</v>
      </c>
      <c r="Q7" s="3">
        <f t="shared" si="5"/>
        <v>2246.8897117041006</v>
      </c>
      <c r="R7" s="3">
        <f t="shared" si="5"/>
        <v>1659.3759422560095</v>
      </c>
      <c r="S7" s="3">
        <f t="shared" si="5"/>
        <v>1915.9331041146388</v>
      </c>
      <c r="T7" s="3">
        <f t="shared" si="5"/>
        <v>1961.7113718619489</v>
      </c>
      <c r="U7" s="3">
        <f t="shared" si="5"/>
        <v>2025.4505402746961</v>
      </c>
      <c r="V7" s="3">
        <f t="shared" si="5"/>
        <v>2094.4013768253167</v>
      </c>
      <c r="W7" s="3">
        <f t="shared" si="5"/>
        <v>2168.1411472847822</v>
      </c>
      <c r="X7" s="3">
        <f t="shared" si="6"/>
        <v>2016.6368380793826</v>
      </c>
      <c r="Y7" s="3">
        <f t="shared" si="6"/>
        <v>1961.9856099456574</v>
      </c>
      <c r="Z7" s="3">
        <f t="shared" si="6"/>
        <v>1926.9562333022377</v>
      </c>
      <c r="AA7" s="3">
        <f t="shared" si="6"/>
        <v>1894.6965505708699</v>
      </c>
      <c r="AB7" s="3">
        <f t="shared" si="6"/>
        <v>1863.6656961246154</v>
      </c>
      <c r="AC7" s="3">
        <f t="shared" si="6"/>
        <v>1833.9254921595796</v>
      </c>
      <c r="AD7" s="3">
        <f t="shared" si="6"/>
        <v>1851.4648496174625</v>
      </c>
      <c r="AE7" s="3">
        <f t="shared" si="6"/>
        <v>1872.0976663554309</v>
      </c>
      <c r="AF7" s="3">
        <f t="shared" si="6"/>
        <v>1893.5975162773584</v>
      </c>
      <c r="AG7" s="3">
        <f t="shared" si="6"/>
        <v>1919.0864215301897</v>
      </c>
    </row>
    <row r="8" spans="1:34" x14ac:dyDescent="0.3">
      <c r="A8" t="str">
        <f t="shared" si="2"/>
        <v>CR</v>
      </c>
      <c r="B8" t="s">
        <v>78</v>
      </c>
      <c r="C8">
        <v>240</v>
      </c>
      <c r="D8" s="3">
        <f>($C8/SUM($C$6:$C$8))*(D$27+D$28)+D29</f>
        <v>398.89801918294842</v>
      </c>
      <c r="E8" s="3">
        <f t="shared" ref="E8:AG8" si="7">($C8/SUM($C$6:$C$8))*(E$27+E$28)+E29</f>
        <v>1299.9391971580817</v>
      </c>
      <c r="F8" s="3">
        <f t="shared" si="7"/>
        <v>1740.739536767318</v>
      </c>
      <c r="G8" s="3">
        <f t="shared" si="7"/>
        <v>1696.2329222024866</v>
      </c>
      <c r="H8" s="3">
        <f t="shared" si="7"/>
        <v>1882.2776994671401</v>
      </c>
      <c r="I8" s="3">
        <f t="shared" si="7"/>
        <v>5221.4882633543775</v>
      </c>
      <c r="J8" s="3">
        <f t="shared" si="7"/>
        <v>5152.2760777068343</v>
      </c>
      <c r="K8" s="3">
        <f t="shared" si="7"/>
        <v>4565.8909390551671</v>
      </c>
      <c r="L8" s="3">
        <f t="shared" si="7"/>
        <v>4898.6185565068263</v>
      </c>
      <c r="M8" s="3">
        <f t="shared" si="7"/>
        <v>5798.619962753357</v>
      </c>
      <c r="N8" s="3">
        <f t="shared" si="7"/>
        <v>5681.9293108147522</v>
      </c>
      <c r="O8" s="3">
        <f t="shared" si="7"/>
        <v>4866.8190302920575</v>
      </c>
      <c r="P8" s="3">
        <f t="shared" si="7"/>
        <v>4712.0129730687286</v>
      </c>
      <c r="Q8" s="3">
        <f t="shared" si="7"/>
        <v>4636.5674452915728</v>
      </c>
      <c r="R8" s="3">
        <f t="shared" si="7"/>
        <v>3699.9900603657279</v>
      </c>
      <c r="S8" s="3">
        <f t="shared" si="7"/>
        <v>3969.2282915923411</v>
      </c>
      <c r="T8" s="3">
        <f t="shared" si="7"/>
        <v>3960.2968169456417</v>
      </c>
      <c r="U8" s="3">
        <f t="shared" si="7"/>
        <v>3999.9667718209944</v>
      </c>
      <c r="V8" s="3">
        <f t="shared" si="7"/>
        <v>4047.0819668933095</v>
      </c>
      <c r="W8" s="3">
        <f t="shared" si="7"/>
        <v>4101.0384961211175</v>
      </c>
      <c r="X8" s="3">
        <f t="shared" si="7"/>
        <v>3833.2173686848323</v>
      </c>
      <c r="Y8" s="3">
        <f t="shared" si="7"/>
        <v>3703.7579856366538</v>
      </c>
      <c r="Z8" s="3">
        <f t="shared" si="7"/>
        <v>3602.3291190031969</v>
      </c>
      <c r="AA8" s="3">
        <f t="shared" si="7"/>
        <v>2777.0519979583855</v>
      </c>
      <c r="AB8" s="3">
        <f t="shared" si="7"/>
        <v>2662.3794680628475</v>
      </c>
      <c r="AC8" s="3">
        <f t="shared" si="7"/>
        <v>2619.8934623985106</v>
      </c>
      <c r="AD8" s="3">
        <f t="shared" si="7"/>
        <v>2644.9496873383432</v>
      </c>
      <c r="AE8" s="3">
        <f t="shared" si="7"/>
        <v>2674.4251398211554</v>
      </c>
      <c r="AF8" s="3">
        <f t="shared" si="7"/>
        <v>2705.1392111381947</v>
      </c>
      <c r="AG8" s="3">
        <f t="shared" si="7"/>
        <v>2741.5519329279537</v>
      </c>
    </row>
    <row r="9" spans="1:34" x14ac:dyDescent="0.3">
      <c r="A9" t="str">
        <f t="shared" si="2"/>
        <v>GH</v>
      </c>
      <c r="B9" t="s">
        <v>67</v>
      </c>
      <c r="C9">
        <v>475</v>
      </c>
      <c r="D9" s="3">
        <f t="shared" ref="D9:M12" si="8">($C9/SUM($C$9:$C$12))*(D$30+D$31)</f>
        <v>0</v>
      </c>
      <c r="E9" s="3">
        <f t="shared" si="8"/>
        <v>0</v>
      </c>
      <c r="F9" s="3">
        <f t="shared" si="8"/>
        <v>0</v>
      </c>
      <c r="G9" s="3">
        <f t="shared" si="8"/>
        <v>0</v>
      </c>
      <c r="H9" s="3">
        <f t="shared" si="8"/>
        <v>0</v>
      </c>
      <c r="I9" s="3">
        <f t="shared" si="8"/>
        <v>5620.3569494207577</v>
      </c>
      <c r="J9" s="3">
        <f t="shared" si="8"/>
        <v>5987.9835765763064</v>
      </c>
      <c r="K9" s="3">
        <f t="shared" si="8"/>
        <v>6566.2136901020613</v>
      </c>
      <c r="L9" s="3">
        <f t="shared" si="8"/>
        <v>7370.6319336927563</v>
      </c>
      <c r="M9" s="3">
        <f t="shared" si="8"/>
        <v>8084.5872989977652</v>
      </c>
      <c r="N9" s="3">
        <f t="shared" ref="N9:W12" si="9">($C9/SUM($C$9:$C$12))*(N$30+N$31)</f>
        <v>8761.4669201963661</v>
      </c>
      <c r="O9" s="3">
        <f t="shared" si="9"/>
        <v>9219.1923640968871</v>
      </c>
      <c r="P9" s="3">
        <f t="shared" si="9"/>
        <v>9706.8827310912948</v>
      </c>
      <c r="Q9" s="3">
        <f t="shared" si="9"/>
        <v>10790.016607404634</v>
      </c>
      <c r="R9" s="3">
        <f t="shared" si="9"/>
        <v>12508.278840410432</v>
      </c>
      <c r="S9" s="3">
        <f t="shared" si="9"/>
        <v>14280.520369023277</v>
      </c>
      <c r="T9" s="3">
        <f t="shared" si="9"/>
        <v>15438.995469913374</v>
      </c>
      <c r="U9" s="3">
        <f t="shared" si="9"/>
        <v>15604.400546573284</v>
      </c>
      <c r="V9" s="3">
        <f t="shared" si="9"/>
        <v>16272.500304226905</v>
      </c>
      <c r="W9" s="3">
        <f t="shared" si="9"/>
        <v>16860.475147082456</v>
      </c>
      <c r="X9" s="3">
        <f t="shared" ref="X9:AG12" si="10">($C9/SUM($C$9:$C$12))*(X$30+X$31)</f>
        <v>17331.955317685559</v>
      </c>
      <c r="Y9" s="3">
        <f t="shared" si="10"/>
        <v>17856.250772361913</v>
      </c>
      <c r="Z9" s="3">
        <f t="shared" si="10"/>
        <v>18547.716257440592</v>
      </c>
      <c r="AA9" s="3">
        <f t="shared" si="10"/>
        <v>19372.261952667268</v>
      </c>
      <c r="AB9" s="3">
        <f t="shared" si="10"/>
        <v>20253.606738100509</v>
      </c>
      <c r="AC9" s="3">
        <f t="shared" si="10"/>
        <v>21185.876426590399</v>
      </c>
      <c r="AD9" s="3">
        <f t="shared" si="10"/>
        <v>21692.3933601506</v>
      </c>
      <c r="AE9" s="3">
        <f t="shared" si="10"/>
        <v>2491.6187509406432</v>
      </c>
      <c r="AF9" s="3">
        <f t="shared" si="10"/>
        <v>1854.3128948483748</v>
      </c>
      <c r="AG9" s="3">
        <f t="shared" si="10"/>
        <v>1700.357585907715</v>
      </c>
    </row>
    <row r="10" spans="1:34" x14ac:dyDescent="0.3">
      <c r="A10" t="str">
        <f t="shared" si="2"/>
        <v>GH</v>
      </c>
      <c r="B10" t="s">
        <v>68</v>
      </c>
      <c r="C10">
        <v>484</v>
      </c>
      <c r="D10" s="3">
        <f t="shared" si="8"/>
        <v>0</v>
      </c>
      <c r="E10" s="3">
        <f t="shared" si="8"/>
        <v>0</v>
      </c>
      <c r="F10" s="3">
        <f t="shared" si="8"/>
        <v>0</v>
      </c>
      <c r="G10" s="3">
        <f t="shared" si="8"/>
        <v>0</v>
      </c>
      <c r="H10" s="3">
        <f t="shared" si="8"/>
        <v>0</v>
      </c>
      <c r="I10" s="3">
        <f t="shared" si="8"/>
        <v>5726.8479231992569</v>
      </c>
      <c r="J10" s="3">
        <f t="shared" si="8"/>
        <v>6101.44010750091</v>
      </c>
      <c r="K10" s="3">
        <f t="shared" si="8"/>
        <v>6690.6261600197849</v>
      </c>
      <c r="L10" s="3">
        <f t="shared" si="8"/>
        <v>7510.2860124364088</v>
      </c>
      <c r="M10" s="3">
        <f t="shared" si="8"/>
        <v>8237.7689530840398</v>
      </c>
      <c r="N10" s="3">
        <f t="shared" si="9"/>
        <v>8927.4736618421921</v>
      </c>
      <c r="O10" s="3">
        <f t="shared" si="9"/>
        <v>9393.8717983639872</v>
      </c>
      <c r="P10" s="3">
        <f t="shared" si="9"/>
        <v>9890.8026144172363</v>
      </c>
      <c r="Q10" s="3">
        <f t="shared" si="9"/>
        <v>10994.459027334407</v>
      </c>
      <c r="R10" s="3">
        <f t="shared" si="9"/>
        <v>12745.277807912948</v>
      </c>
      <c r="S10" s="3">
        <f t="shared" si="9"/>
        <v>14551.098649699508</v>
      </c>
      <c r="T10" s="3">
        <f t="shared" si="9"/>
        <v>15731.523805132785</v>
      </c>
      <c r="U10" s="3">
        <f t="shared" si="9"/>
        <v>15900.062872718883</v>
      </c>
      <c r="V10" s="3">
        <f t="shared" si="9"/>
        <v>16580.821362622784</v>
      </c>
      <c r="W10" s="3">
        <f t="shared" si="9"/>
        <v>17179.936781448228</v>
      </c>
      <c r="X10" s="3">
        <f t="shared" si="10"/>
        <v>17660.350260546969</v>
      </c>
      <c r="Y10" s="3">
        <f t="shared" si="10"/>
        <v>18194.579734364561</v>
      </c>
      <c r="Z10" s="3">
        <f t="shared" si="10"/>
        <v>18899.146670739468</v>
      </c>
      <c r="AA10" s="3">
        <f t="shared" si="10"/>
        <v>19739.315337033597</v>
      </c>
      <c r="AB10" s="3">
        <f t="shared" si="10"/>
        <v>20637.359286822415</v>
      </c>
      <c r="AC10" s="3">
        <f t="shared" si="10"/>
        <v>21587.293032567904</v>
      </c>
      <c r="AD10" s="3">
        <f t="shared" si="10"/>
        <v>22103.407129079769</v>
      </c>
      <c r="AE10" s="3">
        <f t="shared" si="10"/>
        <v>2538.8283693795188</v>
      </c>
      <c r="AF10" s="3">
        <f t="shared" si="10"/>
        <v>1889.4472444349758</v>
      </c>
      <c r="AG10" s="3">
        <f t="shared" si="10"/>
        <v>1732.5748875354404</v>
      </c>
    </row>
    <row r="11" spans="1:34" x14ac:dyDescent="0.3">
      <c r="A11" t="str">
        <f t="shared" si="2"/>
        <v>GH</v>
      </c>
      <c r="B11" t="s">
        <v>69</v>
      </c>
      <c r="C11">
        <v>480</v>
      </c>
      <c r="D11" s="3">
        <f t="shared" si="8"/>
        <v>0</v>
      </c>
      <c r="E11" s="3">
        <f t="shared" si="8"/>
        <v>0</v>
      </c>
      <c r="F11" s="3">
        <f t="shared" si="8"/>
        <v>0</v>
      </c>
      <c r="G11" s="3">
        <f t="shared" si="8"/>
        <v>0</v>
      </c>
      <c r="H11" s="3">
        <f t="shared" si="8"/>
        <v>0</v>
      </c>
      <c r="I11" s="3">
        <f t="shared" si="8"/>
        <v>5679.5186015199242</v>
      </c>
      <c r="J11" s="3">
        <f t="shared" si="8"/>
        <v>6051.0149826455308</v>
      </c>
      <c r="K11" s="3">
        <f t="shared" si="8"/>
        <v>6635.3317289452416</v>
      </c>
      <c r="L11" s="3">
        <f t="shared" si="8"/>
        <v>7448.2175329947859</v>
      </c>
      <c r="M11" s="3">
        <f t="shared" si="8"/>
        <v>8169.6882179345839</v>
      </c>
      <c r="N11" s="3">
        <f t="shared" si="9"/>
        <v>8853.6928877773807</v>
      </c>
      <c r="O11" s="3">
        <f t="shared" si="9"/>
        <v>9316.2364942452768</v>
      </c>
      <c r="P11" s="3">
        <f t="shared" si="9"/>
        <v>9809.060444050152</v>
      </c>
      <c r="Q11" s="3">
        <f t="shared" si="9"/>
        <v>10903.595729587842</v>
      </c>
      <c r="R11" s="3">
        <f t="shared" si="9"/>
        <v>12639.944933467386</v>
      </c>
      <c r="S11" s="3">
        <f t="shared" si="9"/>
        <v>14430.841636065628</v>
      </c>
      <c r="T11" s="3">
        <f t="shared" si="9"/>
        <v>15601.511211701936</v>
      </c>
      <c r="U11" s="3">
        <f t="shared" si="9"/>
        <v>15768.657394431952</v>
      </c>
      <c r="V11" s="3">
        <f t="shared" si="9"/>
        <v>16443.789781113508</v>
      </c>
      <c r="W11" s="3">
        <f t="shared" si="9"/>
        <v>17037.95383284122</v>
      </c>
      <c r="X11" s="3">
        <f t="shared" si="10"/>
        <v>17514.396952608564</v>
      </c>
      <c r="Y11" s="3">
        <f t="shared" si="10"/>
        <v>18044.211306807829</v>
      </c>
      <c r="Z11" s="3">
        <f t="shared" si="10"/>
        <v>18742.955375939971</v>
      </c>
      <c r="AA11" s="3">
        <f t="shared" si="10"/>
        <v>19576.180499537451</v>
      </c>
      <c r="AB11" s="3">
        <f t="shared" si="10"/>
        <v>20466.802598501567</v>
      </c>
      <c r="AC11" s="3">
        <f t="shared" si="10"/>
        <v>21408.885652133456</v>
      </c>
      <c r="AD11" s="3">
        <f t="shared" si="10"/>
        <v>21920.734342889027</v>
      </c>
      <c r="AE11" s="3">
        <f t="shared" si="10"/>
        <v>2517.8463167400187</v>
      </c>
      <c r="AF11" s="3">
        <f t="shared" si="10"/>
        <v>1873.8319779520421</v>
      </c>
      <c r="AG11" s="3">
        <f t="shared" si="10"/>
        <v>1718.256086812007</v>
      </c>
    </row>
    <row r="12" spans="1:34" x14ac:dyDescent="0.3">
      <c r="A12" t="str">
        <f t="shared" si="2"/>
        <v>GH</v>
      </c>
      <c r="B12" t="s">
        <v>70</v>
      </c>
      <c r="C12">
        <v>479</v>
      </c>
      <c r="D12" s="3">
        <f t="shared" si="8"/>
        <v>0</v>
      </c>
      <c r="E12" s="3">
        <f t="shared" si="8"/>
        <v>0</v>
      </c>
      <c r="F12" s="3">
        <f t="shared" si="8"/>
        <v>0</v>
      </c>
      <c r="G12" s="3">
        <f t="shared" si="8"/>
        <v>0</v>
      </c>
      <c r="H12" s="3">
        <f t="shared" si="8"/>
        <v>0</v>
      </c>
      <c r="I12" s="3">
        <f t="shared" si="8"/>
        <v>5667.6862711000904</v>
      </c>
      <c r="J12" s="3">
        <f t="shared" si="8"/>
        <v>6038.4087014316856</v>
      </c>
      <c r="K12" s="3">
        <f t="shared" si="8"/>
        <v>6621.5081211766046</v>
      </c>
      <c r="L12" s="3">
        <f t="shared" si="8"/>
        <v>7432.7004131343792</v>
      </c>
      <c r="M12" s="3">
        <f t="shared" si="8"/>
        <v>8152.6680341472202</v>
      </c>
      <c r="N12" s="3">
        <f t="shared" si="9"/>
        <v>8835.2476942611775</v>
      </c>
      <c r="O12" s="3">
        <f t="shared" si="9"/>
        <v>9296.8276682155974</v>
      </c>
      <c r="P12" s="3">
        <f t="shared" si="9"/>
        <v>9788.6249014583791</v>
      </c>
      <c r="Q12" s="3">
        <f t="shared" si="9"/>
        <v>10880.8799051512</v>
      </c>
      <c r="R12" s="3">
        <f t="shared" si="9"/>
        <v>12613.611714855993</v>
      </c>
      <c r="S12" s="3">
        <f t="shared" si="9"/>
        <v>14400.777382657157</v>
      </c>
      <c r="T12" s="3">
        <f t="shared" si="9"/>
        <v>15569.008063344223</v>
      </c>
      <c r="U12" s="3">
        <f t="shared" si="9"/>
        <v>15735.806024860216</v>
      </c>
      <c r="V12" s="3">
        <f t="shared" si="9"/>
        <v>16409.531885736185</v>
      </c>
      <c r="W12" s="3">
        <f t="shared" si="9"/>
        <v>17002.458095689464</v>
      </c>
      <c r="X12" s="3">
        <f t="shared" si="10"/>
        <v>17477.908625623961</v>
      </c>
      <c r="Y12" s="3">
        <f t="shared" si="10"/>
        <v>18006.619199918645</v>
      </c>
      <c r="Z12" s="3">
        <f t="shared" si="10"/>
        <v>18703.907552240093</v>
      </c>
      <c r="AA12" s="3">
        <f t="shared" si="10"/>
        <v>19535.396790163413</v>
      </c>
      <c r="AB12" s="3">
        <f t="shared" si="10"/>
        <v>20424.163426421354</v>
      </c>
      <c r="AC12" s="3">
        <f t="shared" si="10"/>
        <v>21364.283807024844</v>
      </c>
      <c r="AD12" s="3">
        <f t="shared" si="10"/>
        <v>21875.066146341342</v>
      </c>
      <c r="AE12" s="3">
        <f t="shared" si="10"/>
        <v>2512.6008035801433</v>
      </c>
      <c r="AF12" s="3">
        <f t="shared" si="10"/>
        <v>1869.9281613313085</v>
      </c>
      <c r="AG12" s="3">
        <f t="shared" si="10"/>
        <v>1714.6763866311485</v>
      </c>
    </row>
    <row r="13" spans="1:34" x14ac:dyDescent="0.3">
      <c r="A13" t="str">
        <f t="shared" si="2"/>
        <v>GR</v>
      </c>
      <c r="B13" t="s">
        <v>79</v>
      </c>
      <c r="C13">
        <v>68</v>
      </c>
    </row>
    <row r="14" spans="1:34" x14ac:dyDescent="0.3">
      <c r="A14" t="str">
        <f t="shared" si="2"/>
        <v>GR</v>
      </c>
      <c r="B14" t="s">
        <v>80</v>
      </c>
      <c r="C14">
        <v>95</v>
      </c>
    </row>
    <row r="15" spans="1:34" x14ac:dyDescent="0.3">
      <c r="A15" t="str">
        <f t="shared" si="2"/>
        <v>MC</v>
      </c>
      <c r="B15" t="s">
        <v>71</v>
      </c>
      <c r="C15">
        <v>303</v>
      </c>
    </row>
    <row r="16" spans="1:34" x14ac:dyDescent="0.3">
      <c r="A16" t="str">
        <f t="shared" si="2"/>
        <v>MC</v>
      </c>
      <c r="B16" t="s">
        <v>72</v>
      </c>
      <c r="C16">
        <v>301</v>
      </c>
    </row>
    <row r="17" spans="1:16384" x14ac:dyDescent="0.3">
      <c r="A17" t="str">
        <f t="shared" si="2"/>
        <v>MC</v>
      </c>
      <c r="B17" t="s">
        <v>73</v>
      </c>
      <c r="C17">
        <v>391</v>
      </c>
    </row>
    <row r="18" spans="1:16384" x14ac:dyDescent="0.3">
      <c r="A18" t="str">
        <f t="shared" si="2"/>
        <v>MC</v>
      </c>
      <c r="B18" t="s">
        <v>74</v>
      </c>
      <c r="C18">
        <v>477</v>
      </c>
    </row>
    <row r="19" spans="1:16384" x14ac:dyDescent="0.3">
      <c r="A19" t="str">
        <f t="shared" si="2"/>
        <v>TC</v>
      </c>
      <c r="B19" t="s">
        <v>75</v>
      </c>
      <c r="C19">
        <v>383</v>
      </c>
      <c r="D19" s="3">
        <f t="shared" ref="D19:M20" si="11">($C19/SUM($C$19:$C$20))*(D$32+D$33)</f>
        <v>0</v>
      </c>
      <c r="E19" s="3">
        <f t="shared" si="11"/>
        <v>0</v>
      </c>
      <c r="F19" s="3">
        <f t="shared" si="11"/>
        <v>0</v>
      </c>
      <c r="G19" s="3">
        <f t="shared" si="11"/>
        <v>0</v>
      </c>
      <c r="H19" s="3">
        <f t="shared" si="11"/>
        <v>0</v>
      </c>
      <c r="I19" s="3">
        <f t="shared" si="11"/>
        <v>1965.0263561482127</v>
      </c>
      <c r="J19" s="3">
        <f t="shared" si="11"/>
        <v>2065.6682808647452</v>
      </c>
      <c r="K19" s="3">
        <f t="shared" si="11"/>
        <v>2172.3487210642693</v>
      </c>
      <c r="L19" s="3">
        <f t="shared" si="11"/>
        <v>2215.7956954855545</v>
      </c>
      <c r="M19" s="3">
        <f t="shared" si="11"/>
        <v>2260.1116093952655</v>
      </c>
      <c r="N19" s="3">
        <f t="shared" ref="N19:W20" si="12">($C19/SUM($C$19:$C$20))*(N$32+N$33)</f>
        <v>2305.3138415831713</v>
      </c>
      <c r="O19" s="3">
        <f t="shared" si="12"/>
        <v>2351.4201184148346</v>
      </c>
      <c r="P19" s="3">
        <f t="shared" si="12"/>
        <v>2398.4485207831312</v>
      </c>
      <c r="Q19" s="3">
        <f t="shared" si="12"/>
        <v>2446.4174911987939</v>
      </c>
      <c r="R19" s="3">
        <f t="shared" si="12"/>
        <v>2495.3458410227699</v>
      </c>
      <c r="S19" s="3">
        <f t="shared" si="12"/>
        <v>2545.2527578432255</v>
      </c>
      <c r="T19" s="3">
        <f t="shared" si="12"/>
        <v>2596.1578130000898</v>
      </c>
      <c r="U19" s="3">
        <f t="shared" si="12"/>
        <v>2648.0809692600919</v>
      </c>
      <c r="V19" s="3">
        <f t="shared" si="12"/>
        <v>5362.9480661131047</v>
      </c>
      <c r="W19" s="3">
        <f t="shared" si="12"/>
        <v>8238.5919704611169</v>
      </c>
      <c r="X19" s="3">
        <f t="shared" ref="X19:AG20" si="13">($C19/SUM($C$19:$C$20))*(X$32+X$33)</f>
        <v>8293.6891298274204</v>
      </c>
      <c r="Y19" s="3">
        <f t="shared" si="13"/>
        <v>12354.182080664314</v>
      </c>
      <c r="Z19" s="3">
        <f t="shared" si="13"/>
        <v>12003.203496526527</v>
      </c>
      <c r="AA19" s="3">
        <f t="shared" si="13"/>
        <v>11666.299764311134</v>
      </c>
      <c r="AB19" s="3">
        <f t="shared" si="13"/>
        <v>11342.515767751864</v>
      </c>
      <c r="AC19" s="3">
        <f t="shared" si="13"/>
        <v>11030.983147484583</v>
      </c>
      <c r="AD19" s="3">
        <f t="shared" si="13"/>
        <v>10730.899763009384</v>
      </c>
      <c r="AE19" s="3">
        <f t="shared" si="13"/>
        <v>10441.517373720213</v>
      </c>
      <c r="AF19" s="3">
        <f t="shared" si="13"/>
        <v>10162.153976774018</v>
      </c>
      <c r="AG19" s="3">
        <f t="shared" si="13"/>
        <v>9885.5200829189398</v>
      </c>
    </row>
    <row r="20" spans="1:16384" x14ac:dyDescent="0.3">
      <c r="A20" t="str">
        <f t="shared" si="2"/>
        <v>TC</v>
      </c>
      <c r="B20" t="s">
        <v>119</v>
      </c>
      <c r="C20">
        <v>549</v>
      </c>
      <c r="D20" s="3">
        <f t="shared" si="11"/>
        <v>0</v>
      </c>
      <c r="E20" s="3">
        <f t="shared" si="11"/>
        <v>0</v>
      </c>
      <c r="F20" s="3">
        <f t="shared" si="11"/>
        <v>0</v>
      </c>
      <c r="G20" s="3">
        <f t="shared" si="11"/>
        <v>0</v>
      </c>
      <c r="H20" s="3">
        <f t="shared" si="11"/>
        <v>0</v>
      </c>
      <c r="I20" s="3">
        <f t="shared" si="11"/>
        <v>2816.7087977163678</v>
      </c>
      <c r="J20" s="3">
        <f t="shared" si="11"/>
        <v>2960.9709822317104</v>
      </c>
      <c r="K20" s="3">
        <f t="shared" si="11"/>
        <v>3113.8888978179734</v>
      </c>
      <c r="L20" s="3">
        <f t="shared" si="11"/>
        <v>3176.1666757743328</v>
      </c>
      <c r="M20" s="3">
        <f t="shared" si="11"/>
        <v>3239.6900092898195</v>
      </c>
      <c r="N20" s="3">
        <f t="shared" si="12"/>
        <v>3304.483809475616</v>
      </c>
      <c r="O20" s="3">
        <f t="shared" si="12"/>
        <v>3370.5734856651288</v>
      </c>
      <c r="P20" s="3">
        <f t="shared" si="12"/>
        <v>3437.9849553784311</v>
      </c>
      <c r="Q20" s="3">
        <f t="shared" si="12"/>
        <v>3506.7446544859999</v>
      </c>
      <c r="R20" s="3">
        <f t="shared" si="12"/>
        <v>3576.8795475757197</v>
      </c>
      <c r="S20" s="3">
        <f t="shared" si="12"/>
        <v>3648.4171385272343</v>
      </c>
      <c r="T20" s="3">
        <f t="shared" si="12"/>
        <v>3721.3854812977793</v>
      </c>
      <c r="U20" s="3">
        <f t="shared" si="12"/>
        <v>3795.8131909237345</v>
      </c>
      <c r="V20" s="3">
        <f t="shared" si="12"/>
        <v>7687.3589772743981</v>
      </c>
      <c r="W20" s="3">
        <f t="shared" si="12"/>
        <v>11809.365513794135</v>
      </c>
      <c r="X20" s="3">
        <f t="shared" si="13"/>
        <v>11888.342904112935</v>
      </c>
      <c r="Y20" s="3">
        <f t="shared" si="13"/>
        <v>17708.73619395485</v>
      </c>
      <c r="Z20" s="3">
        <f t="shared" si="13"/>
        <v>17205.636343585022</v>
      </c>
      <c r="AA20" s="3">
        <f t="shared" si="13"/>
        <v>16722.711672602643</v>
      </c>
      <c r="AB20" s="3">
        <f t="shared" si="13"/>
        <v>16258.59309790019</v>
      </c>
      <c r="AC20" s="3">
        <f t="shared" si="13"/>
        <v>15812.035895480512</v>
      </c>
      <c r="AD20" s="3">
        <f t="shared" si="13"/>
        <v>15381.890260815017</v>
      </c>
      <c r="AE20" s="3">
        <f t="shared" si="13"/>
        <v>14967.083650580671</v>
      </c>
      <c r="AF20" s="3">
        <f t="shared" si="13"/>
        <v>14566.638468012887</v>
      </c>
      <c r="AG20" s="3">
        <f t="shared" si="13"/>
        <v>14170.105810763702</v>
      </c>
    </row>
    <row r="21" spans="1:16384" x14ac:dyDescent="0.3">
      <c r="A21" t="str">
        <f t="shared" si="2"/>
        <v>TY</v>
      </c>
      <c r="B21" t="s">
        <v>84</v>
      </c>
      <c r="C21">
        <v>71</v>
      </c>
    </row>
    <row r="24" spans="1:16384" x14ac:dyDescent="0.3">
      <c r="C24" s="2" t="s">
        <v>131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828.25040000000001</v>
      </c>
      <c r="L24" s="3">
        <v>908.16210000000001</v>
      </c>
      <c r="M24" s="3">
        <v>1959.6510000000001</v>
      </c>
      <c r="N24" s="3">
        <v>1869.8240000000001</v>
      </c>
      <c r="O24" s="3">
        <v>1782.229</v>
      </c>
      <c r="P24" s="3">
        <v>1696.6980000000001</v>
      </c>
      <c r="Q24" s="3">
        <v>1613.076</v>
      </c>
      <c r="R24" s="3">
        <v>1531.2190000000001</v>
      </c>
      <c r="S24" s="3">
        <v>1450.9960000000001</v>
      </c>
      <c r="T24" s="3">
        <v>1372.2840000000001</v>
      </c>
      <c r="U24" s="3">
        <v>1293.82</v>
      </c>
      <c r="V24" s="3">
        <v>1215.357</v>
      </c>
      <c r="W24" s="3">
        <v>1122.5619999999999</v>
      </c>
      <c r="X24" s="3">
        <v>156.2841</v>
      </c>
      <c r="Y24" s="3">
        <v>137.89770000000001</v>
      </c>
      <c r="Z24" s="3">
        <v>119.51130000000001</v>
      </c>
      <c r="AA24" s="3">
        <v>101.125</v>
      </c>
      <c r="AB24" s="3">
        <v>82.738609999999994</v>
      </c>
      <c r="AC24" s="3">
        <v>64.352249999999998</v>
      </c>
      <c r="AD24" s="3">
        <v>45.965890000000002</v>
      </c>
      <c r="AE24" s="3">
        <v>27.579519999999999</v>
      </c>
      <c r="AF24" s="3">
        <v>9.1931689999999993</v>
      </c>
      <c r="AG24" s="3">
        <v>0</v>
      </c>
    </row>
    <row r="25" spans="1:16384" x14ac:dyDescent="0.3">
      <c r="C25" s="2" t="s">
        <v>132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1638.058</v>
      </c>
      <c r="Q25" s="3">
        <v>1744.998</v>
      </c>
      <c r="R25" s="3">
        <v>3766.915</v>
      </c>
      <c r="S25" s="3">
        <v>3594.2310000000002</v>
      </c>
      <c r="T25" s="3">
        <v>3425.8389999999999</v>
      </c>
      <c r="U25" s="3">
        <v>3261.4169999999999</v>
      </c>
      <c r="V25" s="3">
        <v>3100.6660000000002</v>
      </c>
      <c r="W25" s="3">
        <v>2943.3110000000001</v>
      </c>
      <c r="X25" s="3">
        <v>2789.098</v>
      </c>
      <c r="Y25" s="3">
        <v>2637.7919999999999</v>
      </c>
      <c r="Z25" s="3">
        <v>2486.9630000000002</v>
      </c>
      <c r="AA25" s="3">
        <v>2336.134</v>
      </c>
      <c r="AB25" s="3">
        <v>2157.7629999999999</v>
      </c>
      <c r="AC25" s="3">
        <v>300.58529999999996</v>
      </c>
      <c r="AD25" s="3">
        <v>265.22229999999996</v>
      </c>
      <c r="AE25" s="3">
        <v>229.85929999999999</v>
      </c>
      <c r="AF25" s="3">
        <v>194.49639999999999</v>
      </c>
      <c r="AG25" s="3">
        <v>159.13339999999999</v>
      </c>
    </row>
    <row r="26" spans="1:16384" x14ac:dyDescent="0.3">
      <c r="C26" s="2" t="s">
        <v>133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2985.1307413224999</v>
      </c>
      <c r="J26" s="3">
        <v>3074.684663562175</v>
      </c>
      <c r="K26" s="3">
        <v>3166.9252034690403</v>
      </c>
      <c r="L26" s="3">
        <v>3261.9329595731115</v>
      </c>
      <c r="M26" s="3">
        <v>3359.7909483603048</v>
      </c>
      <c r="N26" s="3">
        <v>3460.5846768111137</v>
      </c>
      <c r="O26" s="3">
        <v>3564.4022171154465</v>
      </c>
      <c r="P26" s="3">
        <v>3671.3342836289098</v>
      </c>
      <c r="Q26" s="3">
        <v>3781.4743121377774</v>
      </c>
      <c r="R26" s="3">
        <v>3894.918541501911</v>
      </c>
      <c r="S26" s="3">
        <v>4011.7660977469677</v>
      </c>
      <c r="T26" s="3">
        <v>4132.1190806793766</v>
      </c>
      <c r="U26" s="3">
        <v>4256.0826530997583</v>
      </c>
      <c r="V26" s="3">
        <v>4383.7651326927507</v>
      </c>
      <c r="W26" s="3">
        <v>4515.2780866735329</v>
      </c>
      <c r="X26" s="3">
        <v>4650.7364292737393</v>
      </c>
      <c r="Y26" s="3"/>
      <c r="Z26" s="3"/>
      <c r="AA26" s="3"/>
      <c r="AB26" s="3"/>
      <c r="AC26" s="3"/>
      <c r="AD26" s="3"/>
      <c r="AE26" s="3"/>
      <c r="AF26" s="3"/>
      <c r="AG26" s="3"/>
    </row>
    <row r="27" spans="1:16384" x14ac:dyDescent="0.3">
      <c r="C27" s="2" t="s">
        <v>124</v>
      </c>
      <c r="D27" s="3">
        <v>935.74826999999993</v>
      </c>
      <c r="E27" s="3">
        <v>3049.4407000000001</v>
      </c>
      <c r="F27" s="3">
        <v>4083.4848300000003</v>
      </c>
      <c r="G27" s="3">
        <v>3979.0797299999999</v>
      </c>
      <c r="H27" s="3">
        <v>4415.5097699999997</v>
      </c>
      <c r="I27" s="3">
        <v>4937.6069099999995</v>
      </c>
      <c r="J27" s="3">
        <v>4771.8250499999995</v>
      </c>
      <c r="K27" s="3">
        <v>3578.5163399999997</v>
      </c>
      <c r="L27" s="3">
        <v>4463.9072660000002</v>
      </c>
      <c r="M27" s="3">
        <v>6617.4570659999999</v>
      </c>
      <c r="N27" s="3">
        <v>6353.1883689999995</v>
      </c>
      <c r="O27" s="3">
        <v>4492.6038000000008</v>
      </c>
      <c r="P27" s="3">
        <v>4170.3835519999993</v>
      </c>
      <c r="Q27" s="3">
        <v>4023.0945830000001</v>
      </c>
      <c r="R27" s="3">
        <v>1843.8243849999999</v>
      </c>
      <c r="S27" s="3">
        <v>2495.6435850000003</v>
      </c>
      <c r="T27" s="3">
        <v>2512.6005140000002</v>
      </c>
      <c r="U27" s="3">
        <v>2482.5145309999998</v>
      </c>
      <c r="V27" s="3">
        <v>2455.2725560000003</v>
      </c>
      <c r="W27" s="3">
        <v>2428.580649</v>
      </c>
      <c r="X27" s="3">
        <v>1630.6244519999998</v>
      </c>
      <c r="Y27" s="3">
        <v>1344.9275824920169</v>
      </c>
      <c r="Z27" s="3">
        <v>1122.936270938088</v>
      </c>
      <c r="AA27" s="3">
        <v>908.13470728099617</v>
      </c>
      <c r="AB27" s="3">
        <v>695.31731682739348</v>
      </c>
      <c r="AC27" s="3">
        <v>484.64860024323758</v>
      </c>
      <c r="AD27" s="3">
        <v>430.20262705209757</v>
      </c>
      <c r="AE27" s="3">
        <v>383.85895112161256</v>
      </c>
      <c r="AF27" s="3">
        <v>338.11110504215861</v>
      </c>
      <c r="AG27" s="3">
        <v>303.37538442907862</v>
      </c>
    </row>
    <row r="28" spans="1:16384" x14ac:dyDescent="0.3">
      <c r="C28" s="2" t="s">
        <v>125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2180.9962036188117</v>
      </c>
      <c r="J28" s="3">
        <v>2306.8280864539488</v>
      </c>
      <c r="K28" s="3">
        <v>2393.2315545335814</v>
      </c>
      <c r="L28" s="3">
        <v>2536.8254478055969</v>
      </c>
      <c r="M28" s="3">
        <v>2725.5442674589171</v>
      </c>
      <c r="N28" s="3">
        <v>2944.2600434529413</v>
      </c>
      <c r="O28" s="3">
        <v>3120.9156460601175</v>
      </c>
      <c r="P28" s="3">
        <v>3308.1705848237261</v>
      </c>
      <c r="Q28" s="3">
        <v>3506.6608199131483</v>
      </c>
      <c r="R28" s="3">
        <v>3717.0604691079375</v>
      </c>
      <c r="S28" s="3">
        <v>3925.0131865270341</v>
      </c>
      <c r="T28" s="3">
        <v>4061.4679524183175</v>
      </c>
      <c r="U28" s="3">
        <v>4305.1560295634172</v>
      </c>
      <c r="V28" s="3">
        <v>4563.4653913372222</v>
      </c>
      <c r="W28" s="3">
        <v>4837.2733148174557</v>
      </c>
      <c r="X28" s="3">
        <v>5127.5097137065031</v>
      </c>
      <c r="Y28" s="3">
        <v>5230.0599079806334</v>
      </c>
      <c r="Z28" s="3">
        <v>5334.6611061402455</v>
      </c>
      <c r="AA28" s="3">
        <v>5441.3543282630508</v>
      </c>
      <c r="AB28" s="3">
        <v>5550.181414828312</v>
      </c>
      <c r="AC28" s="3">
        <v>5661.1850431248777</v>
      </c>
      <c r="AD28" s="3">
        <v>5774.4087439873756</v>
      </c>
      <c r="AE28" s="3">
        <v>5889.8969188671235</v>
      </c>
      <c r="AF28" s="3">
        <v>6007.6948572444653</v>
      </c>
      <c r="AG28" s="3">
        <v>6127.8487543893552</v>
      </c>
    </row>
    <row r="29" spans="1:16384" x14ac:dyDescent="0.3">
      <c r="C29" s="2" t="s">
        <v>169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2186.915</v>
      </c>
      <c r="J29" s="3">
        <v>2134.7330000000002</v>
      </c>
      <c r="K29" s="3">
        <v>2020.2080000000001</v>
      </c>
      <c r="L29" s="3">
        <v>1914.2919999999999</v>
      </c>
      <c r="M29" s="3">
        <v>1815.8130000000001</v>
      </c>
      <c r="N29" s="3">
        <v>1718.5409999999999</v>
      </c>
      <c r="O29" s="3">
        <v>1621.269</v>
      </c>
      <c r="P29" s="3">
        <v>1523.9970000000001</v>
      </c>
      <c r="Q29" s="3">
        <v>1426.7249999999999</v>
      </c>
      <c r="R29" s="3">
        <v>1329.453</v>
      </c>
      <c r="S29" s="3">
        <v>1232.181</v>
      </c>
      <c r="T29" s="3">
        <v>1157.8520000000001</v>
      </c>
      <c r="U29" s="3">
        <v>1106.4659999999999</v>
      </c>
      <c r="V29" s="3">
        <v>1055.08</v>
      </c>
      <c r="W29" s="3">
        <v>1003.694</v>
      </c>
      <c r="X29" s="3">
        <v>952.30759999999998</v>
      </c>
      <c r="Y29" s="3">
        <v>900.92139999999995</v>
      </c>
      <c r="Z29" s="3">
        <v>849.53449999999998</v>
      </c>
      <c r="AA29" s="3">
        <v>70.342640000000003</v>
      </c>
      <c r="AB29" s="3">
        <v>-9.7829460000000006E-5</v>
      </c>
      <c r="AC29" s="3">
        <v>-9.7829460000000006E-5</v>
      </c>
      <c r="AD29" s="3">
        <v>-9.7829460000000006E-5</v>
      </c>
      <c r="AE29" s="3">
        <v>-9.7829460000000006E-5</v>
      </c>
      <c r="AF29" s="3">
        <v>-9.7829460000000006E-5</v>
      </c>
      <c r="AG29" s="3">
        <v>-9.7829460000000006E-5</v>
      </c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</row>
    <row r="30" spans="1:16384" x14ac:dyDescent="0.3">
      <c r="A30" s="3"/>
      <c r="B30" s="3"/>
      <c r="C30" s="2" t="s">
        <v>128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61.165529999999997</v>
      </c>
      <c r="J30" s="3">
        <v>187.60849999999999</v>
      </c>
      <c r="K30" s="3">
        <v>1082.9665</v>
      </c>
      <c r="L30" s="3">
        <v>2805.2799</v>
      </c>
      <c r="M30" s="3">
        <v>4043.5985000000001</v>
      </c>
      <c r="N30" s="3">
        <v>4398.7741500000002</v>
      </c>
      <c r="O30" s="3">
        <v>4388.2748899999997</v>
      </c>
      <c r="P30" s="3">
        <v>4387.2460499999997</v>
      </c>
      <c r="Q30" s="3">
        <v>6672.3391500000007</v>
      </c>
      <c r="R30" s="3">
        <v>11396.704449999999</v>
      </c>
      <c r="S30" s="3">
        <v>16206.204659999999</v>
      </c>
      <c r="T30" s="3">
        <v>18396.583170000002</v>
      </c>
      <c r="U30" s="3">
        <v>18340.65927</v>
      </c>
      <c r="V30" s="3">
        <v>18358.279710999999</v>
      </c>
      <c r="W30" s="3">
        <v>17891.558417000004</v>
      </c>
      <c r="X30" s="3">
        <v>16783.98979</v>
      </c>
      <c r="Y30" s="3">
        <v>15709.002365</v>
      </c>
      <c r="Z30" s="3">
        <v>15117.507689</v>
      </c>
      <c r="AA30" s="3">
        <v>14860.363322000001</v>
      </c>
      <c r="AB30" s="3">
        <v>14617.373316999998</v>
      </c>
      <c r="AC30" s="3">
        <v>14351.906661500005</v>
      </c>
      <c r="AD30" s="3">
        <v>12125.502786235158</v>
      </c>
      <c r="AE30" s="3">
        <v>9905.8199789716655</v>
      </c>
      <c r="AF30" s="3">
        <v>7329.3445316646694</v>
      </c>
      <c r="AG30" s="3">
        <v>6704.5256850462383</v>
      </c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  <c r="IW30" s="3"/>
      <c r="IX30" s="3"/>
      <c r="IY30" s="3"/>
      <c r="IZ30" s="3"/>
      <c r="JA30" s="3"/>
      <c r="JB30" s="3"/>
      <c r="JC30" s="3"/>
      <c r="JD30" s="3"/>
      <c r="JE30" s="3"/>
      <c r="JF30" s="3"/>
      <c r="JG30" s="3"/>
      <c r="JH30" s="3"/>
      <c r="JI30" s="3"/>
      <c r="JJ30" s="3"/>
      <c r="JK30" s="3"/>
      <c r="JL30" s="3"/>
      <c r="JM30" s="3"/>
      <c r="JN30" s="3"/>
      <c r="JO30" s="3"/>
      <c r="JP30" s="3"/>
      <c r="JQ30" s="3"/>
      <c r="JR30" s="3"/>
      <c r="JS30" s="3"/>
      <c r="JT30" s="3"/>
      <c r="JU30" s="3"/>
      <c r="JV30" s="3"/>
      <c r="JW30" s="3"/>
      <c r="JX30" s="3"/>
      <c r="JY30" s="3"/>
      <c r="JZ30" s="3"/>
      <c r="KA30" s="3"/>
      <c r="KB30" s="3"/>
      <c r="KC30" s="3"/>
      <c r="KD30" s="3"/>
      <c r="KE30" s="3"/>
      <c r="KF30" s="3"/>
      <c r="KG30" s="3"/>
      <c r="KH30" s="3"/>
      <c r="KI30" s="3"/>
      <c r="KJ30" s="3"/>
      <c r="KK30" s="3"/>
      <c r="KL30" s="3"/>
      <c r="KM30" s="3"/>
      <c r="KN30" s="3"/>
      <c r="KO30" s="3"/>
      <c r="KP30" s="3"/>
      <c r="KQ30" s="3"/>
      <c r="KR30" s="3"/>
      <c r="KS30" s="3"/>
      <c r="KT30" s="3"/>
      <c r="KU30" s="3"/>
      <c r="KV30" s="3"/>
      <c r="KW30" s="3"/>
      <c r="KX30" s="3"/>
      <c r="KY30" s="3"/>
      <c r="KZ30" s="3"/>
      <c r="LA30" s="3"/>
      <c r="LB30" s="3"/>
      <c r="LC30" s="3"/>
      <c r="LD30" s="3"/>
      <c r="LE30" s="3"/>
      <c r="LF30" s="3"/>
      <c r="LG30" s="3"/>
      <c r="LH30" s="3"/>
      <c r="LI30" s="3"/>
      <c r="LJ30" s="3"/>
      <c r="LK30" s="3"/>
      <c r="LL30" s="3"/>
      <c r="LM30" s="3"/>
      <c r="LN30" s="3"/>
      <c r="LO30" s="3"/>
      <c r="LP30" s="3"/>
      <c r="LQ30" s="3"/>
      <c r="LR30" s="3"/>
      <c r="LS30" s="3"/>
      <c r="LT30" s="3"/>
      <c r="LU30" s="3"/>
      <c r="LV30" s="3"/>
      <c r="LW30" s="3"/>
      <c r="LX30" s="3"/>
      <c r="LY30" s="3"/>
      <c r="LZ30" s="3"/>
      <c r="MA30" s="3"/>
      <c r="MB30" s="3"/>
      <c r="MC30" s="3"/>
      <c r="MD30" s="3"/>
      <c r="ME30" s="3"/>
      <c r="MF30" s="3"/>
      <c r="MG30" s="3"/>
      <c r="MH30" s="3"/>
      <c r="MI30" s="3"/>
      <c r="MJ30" s="3"/>
      <c r="MK30" s="3"/>
      <c r="ML30" s="3"/>
      <c r="MM30" s="3"/>
      <c r="MN30" s="3"/>
      <c r="MO30" s="3"/>
      <c r="MP30" s="3"/>
      <c r="MQ30" s="3"/>
      <c r="MR30" s="3"/>
      <c r="MS30" s="3"/>
      <c r="MT30" s="3"/>
      <c r="MU30" s="3"/>
      <c r="MV30" s="3"/>
      <c r="MW30" s="3"/>
      <c r="MX30" s="3"/>
      <c r="MY30" s="3"/>
      <c r="MZ30" s="3"/>
      <c r="NA30" s="3"/>
      <c r="NB30" s="3"/>
      <c r="NC30" s="3"/>
      <c r="ND30" s="3"/>
      <c r="NE30" s="3"/>
      <c r="NF30" s="3"/>
      <c r="NG30" s="3"/>
      <c r="NH30" s="3"/>
      <c r="NI30" s="3"/>
      <c r="NJ30" s="3"/>
      <c r="NK30" s="3"/>
      <c r="NL30" s="3"/>
      <c r="NM30" s="3"/>
      <c r="NN30" s="3"/>
      <c r="NO30" s="3"/>
      <c r="NP30" s="3"/>
      <c r="NQ30" s="3"/>
      <c r="NR30" s="3"/>
      <c r="NS30" s="3"/>
      <c r="NT30" s="3"/>
      <c r="NU30" s="3"/>
      <c r="NV30" s="3"/>
      <c r="NW30" s="3"/>
      <c r="NX30" s="3"/>
      <c r="NY30" s="3"/>
      <c r="NZ30" s="3"/>
      <c r="OA30" s="3"/>
      <c r="OB30" s="3"/>
      <c r="OC30" s="3"/>
      <c r="OD30" s="3"/>
      <c r="OE30" s="3"/>
      <c r="OF30" s="3"/>
      <c r="OG30" s="3"/>
      <c r="OH30" s="3"/>
      <c r="OI30" s="3"/>
      <c r="OJ30" s="3"/>
      <c r="OK30" s="3"/>
      <c r="OL30" s="3"/>
      <c r="OM30" s="3"/>
      <c r="ON30" s="3"/>
      <c r="OO30" s="3"/>
      <c r="OP30" s="3"/>
      <c r="OQ30" s="3"/>
      <c r="OR30" s="3"/>
      <c r="OS30" s="3"/>
      <c r="OT30" s="3"/>
      <c r="OU30" s="3"/>
      <c r="OV30" s="3"/>
      <c r="OW30" s="3"/>
      <c r="OX30" s="3"/>
      <c r="OY30" s="3"/>
      <c r="OZ30" s="3"/>
      <c r="PA30" s="3"/>
      <c r="PB30" s="3"/>
      <c r="PC30" s="3"/>
      <c r="PD30" s="3"/>
      <c r="PE30" s="3"/>
      <c r="PF30" s="3"/>
      <c r="PG30" s="3"/>
      <c r="PH30" s="3"/>
      <c r="PI30" s="3"/>
      <c r="PJ30" s="3"/>
      <c r="PK30" s="3"/>
      <c r="PL30" s="3"/>
      <c r="PM30" s="3"/>
      <c r="PN30" s="3"/>
      <c r="PO30" s="3"/>
      <c r="PP30" s="3"/>
      <c r="PQ30" s="3"/>
      <c r="PR30" s="3"/>
      <c r="PS30" s="3"/>
      <c r="PT30" s="3"/>
      <c r="PU30" s="3"/>
      <c r="PV30" s="3"/>
      <c r="PW30" s="3"/>
      <c r="PX30" s="3"/>
      <c r="PY30" s="3"/>
      <c r="PZ30" s="3"/>
      <c r="QA30" s="3"/>
      <c r="QB30" s="3"/>
      <c r="QC30" s="3"/>
      <c r="QD30" s="3"/>
      <c r="QE30" s="3"/>
      <c r="QF30" s="3"/>
      <c r="QG30" s="3"/>
      <c r="QH30" s="3"/>
      <c r="QI30" s="3"/>
      <c r="QJ30" s="3"/>
      <c r="QK30" s="3"/>
      <c r="QL30" s="3"/>
      <c r="QM30" s="3"/>
      <c r="QN30" s="3"/>
      <c r="QO30" s="3"/>
      <c r="QP30" s="3"/>
      <c r="QQ30" s="3"/>
      <c r="QR30" s="3"/>
      <c r="QS30" s="3"/>
      <c r="QT30" s="3"/>
      <c r="QU30" s="3"/>
      <c r="QV30" s="3"/>
      <c r="QW30" s="3"/>
      <c r="QX30" s="3"/>
      <c r="QY30" s="3"/>
      <c r="QZ30" s="3"/>
      <c r="RA30" s="3"/>
      <c r="RB30" s="3"/>
      <c r="RC30" s="3"/>
      <c r="RD30" s="3"/>
      <c r="RE30" s="3"/>
      <c r="RF30" s="3"/>
      <c r="RG30" s="3"/>
      <c r="RH30" s="3"/>
      <c r="RI30" s="3"/>
      <c r="RJ30" s="3"/>
      <c r="RK30" s="3"/>
      <c r="RL30" s="3"/>
      <c r="RM30" s="3"/>
      <c r="RN30" s="3"/>
      <c r="RO30" s="3"/>
      <c r="RP30" s="3"/>
      <c r="RQ30" s="3"/>
      <c r="RR30" s="3"/>
      <c r="RS30" s="3"/>
      <c r="RT30" s="3"/>
      <c r="RU30" s="3"/>
      <c r="RV30" s="3"/>
      <c r="RW30" s="3"/>
      <c r="RX30" s="3"/>
      <c r="RY30" s="3"/>
      <c r="RZ30" s="3"/>
      <c r="SA30" s="3"/>
      <c r="SB30" s="3"/>
      <c r="SC30" s="3"/>
      <c r="SD30" s="3"/>
      <c r="SE30" s="3"/>
      <c r="SF30" s="3"/>
      <c r="SG30" s="3"/>
      <c r="SH30" s="3"/>
      <c r="SI30" s="3"/>
      <c r="SJ30" s="3"/>
      <c r="SK30" s="3"/>
      <c r="SL30" s="3"/>
      <c r="SM30" s="3"/>
      <c r="SN30" s="3"/>
      <c r="SO30" s="3"/>
      <c r="SP30" s="3"/>
      <c r="SQ30" s="3"/>
      <c r="SR30" s="3"/>
      <c r="SS30" s="3"/>
      <c r="ST30" s="3"/>
      <c r="SU30" s="3"/>
      <c r="SV30" s="3"/>
      <c r="SW30" s="3"/>
      <c r="SX30" s="3"/>
      <c r="SY30" s="3"/>
      <c r="SZ30" s="3"/>
      <c r="TA30" s="3"/>
      <c r="TB30" s="3"/>
      <c r="TC30" s="3"/>
      <c r="TD30" s="3"/>
      <c r="TE30" s="3"/>
      <c r="TF30" s="3"/>
      <c r="TG30" s="3"/>
      <c r="TH30" s="3"/>
      <c r="TI30" s="3"/>
      <c r="TJ30" s="3"/>
      <c r="TK30" s="3"/>
      <c r="TL30" s="3"/>
      <c r="TM30" s="3"/>
      <c r="TN30" s="3"/>
      <c r="TO30" s="3"/>
      <c r="TP30" s="3"/>
      <c r="TQ30" s="3"/>
      <c r="TR30" s="3"/>
      <c r="TS30" s="3"/>
      <c r="TT30" s="3"/>
      <c r="TU30" s="3"/>
      <c r="TV30" s="3"/>
      <c r="TW30" s="3"/>
      <c r="TX30" s="3"/>
      <c r="TY30" s="3"/>
      <c r="TZ30" s="3"/>
      <c r="UA30" s="3"/>
      <c r="UB30" s="3"/>
      <c r="UC30" s="3"/>
      <c r="UD30" s="3"/>
      <c r="UE30" s="3"/>
      <c r="UF30" s="3"/>
      <c r="UG30" s="3"/>
      <c r="UH30" s="3"/>
      <c r="UI30" s="3"/>
      <c r="UJ30" s="3"/>
      <c r="UK30" s="3"/>
      <c r="UL30" s="3"/>
      <c r="UM30" s="3"/>
      <c r="UN30" s="3"/>
      <c r="UO30" s="3"/>
      <c r="UP30" s="3"/>
      <c r="UQ30" s="3"/>
      <c r="UR30" s="3"/>
      <c r="US30" s="3"/>
      <c r="UT30" s="3"/>
      <c r="UU30" s="3"/>
      <c r="UV30" s="3"/>
      <c r="UW30" s="3"/>
      <c r="UX30" s="3"/>
      <c r="UY30" s="3"/>
      <c r="UZ30" s="3"/>
      <c r="VA30" s="3"/>
      <c r="VB30" s="3"/>
      <c r="VC30" s="3"/>
      <c r="VD30" s="3"/>
      <c r="VE30" s="3"/>
      <c r="VF30" s="3"/>
      <c r="VG30" s="3"/>
      <c r="VH30" s="3"/>
      <c r="VI30" s="3"/>
      <c r="VJ30" s="3"/>
      <c r="VK30" s="3"/>
      <c r="VL30" s="3"/>
      <c r="VM30" s="3"/>
      <c r="VN30" s="3"/>
      <c r="VO30" s="3"/>
      <c r="VP30" s="3"/>
      <c r="VQ30" s="3"/>
      <c r="VR30" s="3"/>
      <c r="VS30" s="3"/>
      <c r="VT30" s="3"/>
      <c r="VU30" s="3"/>
      <c r="VV30" s="3"/>
      <c r="VW30" s="3"/>
      <c r="VX30" s="3"/>
      <c r="VY30" s="3"/>
      <c r="VZ30" s="3"/>
      <c r="WA30" s="3"/>
      <c r="WB30" s="3"/>
      <c r="WC30" s="3"/>
      <c r="WD30" s="3"/>
      <c r="WE30" s="3"/>
      <c r="WF30" s="3"/>
      <c r="WG30" s="3"/>
      <c r="WH30" s="3"/>
      <c r="WI30" s="3"/>
      <c r="WJ30" s="3"/>
      <c r="WK30" s="3"/>
      <c r="WL30" s="3"/>
      <c r="WM30" s="3"/>
      <c r="WN30" s="3"/>
      <c r="WO30" s="3"/>
      <c r="WP30" s="3"/>
      <c r="WQ30" s="3"/>
      <c r="WR30" s="3"/>
      <c r="WS30" s="3"/>
      <c r="WT30" s="3"/>
      <c r="WU30" s="3"/>
      <c r="WV30" s="3"/>
      <c r="WW30" s="3"/>
      <c r="WX30" s="3"/>
      <c r="WY30" s="3"/>
      <c r="WZ30" s="3"/>
      <c r="XA30" s="3"/>
      <c r="XB30" s="3"/>
      <c r="XC30" s="3"/>
      <c r="XD30" s="3"/>
      <c r="XE30" s="3"/>
      <c r="XF30" s="3"/>
      <c r="XG30" s="3"/>
      <c r="XH30" s="3"/>
      <c r="XI30" s="3"/>
      <c r="XJ30" s="3"/>
      <c r="XK30" s="3"/>
      <c r="XL30" s="3"/>
      <c r="XM30" s="3"/>
      <c r="XN30" s="3"/>
      <c r="XO30" s="3"/>
      <c r="XP30" s="3"/>
      <c r="XQ30" s="3"/>
      <c r="XR30" s="3"/>
      <c r="XS30" s="3"/>
      <c r="XT30" s="3"/>
      <c r="XU30" s="3"/>
      <c r="XV30" s="3"/>
      <c r="XW30" s="3"/>
      <c r="XX30" s="3"/>
      <c r="XY30" s="3"/>
      <c r="XZ30" s="3"/>
      <c r="YA30" s="3"/>
      <c r="YB30" s="3"/>
      <c r="YC30" s="3"/>
      <c r="YD30" s="3"/>
      <c r="YE30" s="3"/>
      <c r="YF30" s="3"/>
      <c r="YG30" s="3"/>
      <c r="YH30" s="3"/>
      <c r="YI30" s="3"/>
      <c r="YJ30" s="3"/>
      <c r="YK30" s="3"/>
      <c r="YL30" s="3"/>
      <c r="YM30" s="3"/>
      <c r="YN30" s="3"/>
      <c r="YO30" s="3"/>
      <c r="YP30" s="3"/>
      <c r="YQ30" s="3"/>
      <c r="YR30" s="3"/>
      <c r="YS30" s="3"/>
      <c r="YT30" s="3"/>
      <c r="YU30" s="3"/>
      <c r="YV30" s="3"/>
      <c r="YW30" s="3"/>
      <c r="YX30" s="3"/>
      <c r="YY30" s="3"/>
      <c r="YZ30" s="3"/>
      <c r="ZA30" s="3"/>
      <c r="ZB30" s="3"/>
      <c r="ZC30" s="3"/>
      <c r="ZD30" s="3"/>
      <c r="ZE30" s="3"/>
      <c r="ZF30" s="3"/>
      <c r="ZG30" s="3"/>
      <c r="ZH30" s="3"/>
      <c r="ZI30" s="3"/>
      <c r="ZJ30" s="3"/>
      <c r="ZK30" s="3"/>
      <c r="ZL30" s="3"/>
      <c r="ZM30" s="3"/>
      <c r="ZN30" s="3"/>
      <c r="ZO30" s="3"/>
      <c r="ZP30" s="3"/>
      <c r="ZQ30" s="3"/>
      <c r="ZR30" s="3"/>
      <c r="ZS30" s="3"/>
      <c r="ZT30" s="3"/>
      <c r="ZU30" s="3"/>
      <c r="ZV30" s="3"/>
      <c r="ZW30" s="3"/>
      <c r="ZX30" s="3"/>
      <c r="ZY30" s="3"/>
      <c r="ZZ30" s="3"/>
      <c r="AAA30" s="3"/>
      <c r="AAB30" s="3"/>
      <c r="AAC30" s="3"/>
      <c r="AAD30" s="3"/>
      <c r="AAE30" s="3"/>
      <c r="AAF30" s="3"/>
      <c r="AAG30" s="3"/>
      <c r="AAH30" s="3"/>
      <c r="AAI30" s="3"/>
      <c r="AAJ30" s="3"/>
      <c r="AAK30" s="3"/>
      <c r="AAL30" s="3"/>
      <c r="AAM30" s="3"/>
      <c r="AAN30" s="3"/>
      <c r="AAO30" s="3"/>
      <c r="AAP30" s="3"/>
      <c r="AAQ30" s="3"/>
      <c r="AAR30" s="3"/>
      <c r="AAS30" s="3"/>
      <c r="AAT30" s="3"/>
      <c r="AAU30" s="3"/>
      <c r="AAV30" s="3"/>
      <c r="AAW30" s="3"/>
      <c r="AAX30" s="3"/>
      <c r="AAY30" s="3"/>
      <c r="AAZ30" s="3"/>
      <c r="ABA30" s="3"/>
      <c r="ABB30" s="3"/>
      <c r="ABC30" s="3"/>
      <c r="ABD30" s="3"/>
      <c r="ABE30" s="3"/>
      <c r="ABF30" s="3"/>
      <c r="ABG30" s="3"/>
      <c r="ABH30" s="3"/>
      <c r="ABI30" s="3"/>
      <c r="ABJ30" s="3"/>
      <c r="ABK30" s="3"/>
      <c r="ABL30" s="3"/>
      <c r="ABM30" s="3"/>
      <c r="ABN30" s="3"/>
      <c r="ABO30" s="3"/>
      <c r="ABP30" s="3"/>
      <c r="ABQ30" s="3"/>
      <c r="ABR30" s="3"/>
      <c r="ABS30" s="3"/>
      <c r="ABT30" s="3"/>
      <c r="ABU30" s="3"/>
      <c r="ABV30" s="3"/>
      <c r="ABW30" s="3"/>
      <c r="ABX30" s="3"/>
      <c r="ABY30" s="3"/>
      <c r="ABZ30" s="3"/>
      <c r="ACA30" s="3"/>
      <c r="ACB30" s="3"/>
      <c r="ACC30" s="3"/>
      <c r="ACD30" s="3"/>
      <c r="ACE30" s="3"/>
      <c r="ACF30" s="3"/>
      <c r="ACG30" s="3"/>
      <c r="ACH30" s="3"/>
      <c r="ACI30" s="3"/>
      <c r="ACJ30" s="3"/>
      <c r="ACK30" s="3"/>
      <c r="ACL30" s="3"/>
      <c r="ACM30" s="3"/>
      <c r="ACN30" s="3"/>
      <c r="ACO30" s="3"/>
      <c r="ACP30" s="3"/>
      <c r="ACQ30" s="3"/>
      <c r="ACR30" s="3"/>
      <c r="ACS30" s="3"/>
      <c r="ACT30" s="3"/>
      <c r="ACU30" s="3"/>
      <c r="ACV30" s="3"/>
      <c r="ACW30" s="3"/>
      <c r="ACX30" s="3"/>
      <c r="ACY30" s="3"/>
      <c r="ACZ30" s="3"/>
      <c r="ADA30" s="3"/>
      <c r="ADB30" s="3"/>
      <c r="ADC30" s="3"/>
      <c r="ADD30" s="3"/>
      <c r="ADE30" s="3"/>
      <c r="ADF30" s="3"/>
      <c r="ADG30" s="3"/>
      <c r="ADH30" s="3"/>
      <c r="ADI30" s="3"/>
      <c r="ADJ30" s="3"/>
      <c r="ADK30" s="3"/>
      <c r="ADL30" s="3"/>
      <c r="ADM30" s="3"/>
      <c r="ADN30" s="3"/>
      <c r="ADO30" s="3"/>
      <c r="ADP30" s="3"/>
      <c r="ADQ30" s="3"/>
      <c r="ADR30" s="3"/>
      <c r="ADS30" s="3"/>
      <c r="ADT30" s="3"/>
      <c r="ADU30" s="3"/>
      <c r="ADV30" s="3"/>
      <c r="ADW30" s="3"/>
      <c r="ADX30" s="3"/>
      <c r="ADY30" s="3"/>
      <c r="ADZ30" s="3"/>
      <c r="AEA30" s="3"/>
      <c r="AEB30" s="3"/>
      <c r="AEC30" s="3"/>
      <c r="AED30" s="3"/>
      <c r="AEE30" s="3"/>
      <c r="AEF30" s="3"/>
      <c r="AEG30" s="3"/>
      <c r="AEH30" s="3"/>
      <c r="AEI30" s="3"/>
      <c r="AEJ30" s="3"/>
      <c r="AEK30" s="3"/>
      <c r="AEL30" s="3"/>
      <c r="AEM30" s="3"/>
      <c r="AEN30" s="3"/>
      <c r="AEO30" s="3"/>
      <c r="AEP30" s="3"/>
      <c r="AEQ30" s="3"/>
      <c r="AER30" s="3"/>
      <c r="AES30" s="3"/>
      <c r="AET30" s="3"/>
      <c r="AEU30" s="3"/>
      <c r="AEV30" s="3"/>
      <c r="AEW30" s="3"/>
      <c r="AEX30" s="3"/>
      <c r="AEY30" s="3"/>
      <c r="AEZ30" s="3"/>
      <c r="AFA30" s="3"/>
      <c r="AFB30" s="3"/>
      <c r="AFC30" s="3"/>
      <c r="AFD30" s="3"/>
      <c r="AFE30" s="3"/>
      <c r="AFF30" s="3"/>
      <c r="AFG30" s="3"/>
      <c r="AFH30" s="3"/>
      <c r="AFI30" s="3"/>
      <c r="AFJ30" s="3"/>
      <c r="AFK30" s="3"/>
      <c r="AFL30" s="3"/>
      <c r="AFM30" s="3"/>
      <c r="AFN30" s="3"/>
      <c r="AFO30" s="3"/>
      <c r="AFP30" s="3"/>
      <c r="AFQ30" s="3"/>
      <c r="AFR30" s="3"/>
      <c r="AFS30" s="3"/>
      <c r="AFT30" s="3"/>
      <c r="AFU30" s="3"/>
      <c r="AFV30" s="3"/>
      <c r="AFW30" s="3"/>
      <c r="AFX30" s="3"/>
      <c r="AFY30" s="3"/>
      <c r="AFZ30" s="3"/>
      <c r="AGA30" s="3"/>
      <c r="AGB30" s="3"/>
      <c r="AGC30" s="3"/>
      <c r="AGD30" s="3"/>
      <c r="AGE30" s="3"/>
      <c r="AGF30" s="3"/>
      <c r="AGG30" s="3"/>
      <c r="AGH30" s="3"/>
      <c r="AGI30" s="3"/>
      <c r="AGJ30" s="3"/>
      <c r="AGK30" s="3"/>
      <c r="AGL30" s="3"/>
      <c r="AGM30" s="3"/>
      <c r="AGN30" s="3"/>
      <c r="AGO30" s="3"/>
      <c r="AGP30" s="3"/>
      <c r="AGQ30" s="3"/>
      <c r="AGR30" s="3"/>
      <c r="AGS30" s="3"/>
      <c r="AGT30" s="3"/>
      <c r="AGU30" s="3"/>
      <c r="AGV30" s="3"/>
      <c r="AGW30" s="3"/>
      <c r="AGX30" s="3"/>
      <c r="AGY30" s="3"/>
      <c r="AGZ30" s="3"/>
      <c r="AHA30" s="3"/>
      <c r="AHB30" s="3"/>
      <c r="AHC30" s="3"/>
      <c r="AHD30" s="3"/>
      <c r="AHE30" s="3"/>
      <c r="AHF30" s="3"/>
      <c r="AHG30" s="3"/>
      <c r="AHH30" s="3"/>
      <c r="AHI30" s="3"/>
      <c r="AHJ30" s="3"/>
      <c r="AHK30" s="3"/>
      <c r="AHL30" s="3"/>
      <c r="AHM30" s="3"/>
      <c r="AHN30" s="3"/>
      <c r="AHO30" s="3"/>
      <c r="AHP30" s="3"/>
      <c r="AHQ30" s="3"/>
      <c r="AHR30" s="3"/>
      <c r="AHS30" s="3"/>
      <c r="AHT30" s="3"/>
      <c r="AHU30" s="3"/>
      <c r="AHV30" s="3"/>
      <c r="AHW30" s="3"/>
      <c r="AHX30" s="3"/>
      <c r="AHY30" s="3"/>
      <c r="AHZ30" s="3"/>
      <c r="AIA30" s="3"/>
      <c r="AIB30" s="3"/>
      <c r="AIC30" s="3"/>
      <c r="AID30" s="3"/>
      <c r="AIE30" s="3"/>
      <c r="AIF30" s="3"/>
      <c r="AIG30" s="3"/>
      <c r="AIH30" s="3"/>
      <c r="AII30" s="3"/>
      <c r="AIJ30" s="3"/>
      <c r="AIK30" s="3"/>
      <c r="AIL30" s="3"/>
      <c r="AIM30" s="3"/>
      <c r="AIN30" s="3"/>
      <c r="AIO30" s="3"/>
      <c r="AIP30" s="3"/>
      <c r="AIQ30" s="3"/>
      <c r="AIR30" s="3"/>
      <c r="AIS30" s="3"/>
      <c r="AIT30" s="3"/>
      <c r="AIU30" s="3"/>
      <c r="AIV30" s="3"/>
      <c r="AIW30" s="3"/>
      <c r="AIX30" s="3"/>
      <c r="AIY30" s="3"/>
      <c r="AIZ30" s="3"/>
      <c r="AJA30" s="3"/>
      <c r="AJB30" s="3"/>
      <c r="AJC30" s="3"/>
      <c r="AJD30" s="3"/>
      <c r="AJE30" s="3"/>
      <c r="AJF30" s="3"/>
      <c r="AJG30" s="3"/>
      <c r="AJH30" s="3"/>
      <c r="AJI30" s="3"/>
      <c r="AJJ30" s="3"/>
      <c r="AJK30" s="3"/>
      <c r="AJL30" s="3"/>
      <c r="AJM30" s="3"/>
      <c r="AJN30" s="3"/>
      <c r="AJO30" s="3"/>
      <c r="AJP30" s="3"/>
      <c r="AJQ30" s="3"/>
      <c r="AJR30" s="3"/>
      <c r="AJS30" s="3"/>
      <c r="AJT30" s="3"/>
      <c r="AJU30" s="3"/>
      <c r="AJV30" s="3"/>
      <c r="AJW30" s="3"/>
      <c r="AJX30" s="3"/>
      <c r="AJY30" s="3"/>
      <c r="AJZ30" s="3"/>
      <c r="AKA30" s="3"/>
      <c r="AKB30" s="3"/>
      <c r="AKC30" s="3"/>
      <c r="AKD30" s="3"/>
      <c r="AKE30" s="3"/>
      <c r="AKF30" s="3"/>
      <c r="AKG30" s="3"/>
      <c r="AKH30" s="3"/>
      <c r="AKI30" s="3"/>
      <c r="AKJ30" s="3"/>
      <c r="AKK30" s="3"/>
      <c r="AKL30" s="3"/>
      <c r="AKM30" s="3"/>
      <c r="AKN30" s="3"/>
      <c r="AKO30" s="3"/>
      <c r="AKP30" s="3"/>
      <c r="AKQ30" s="3"/>
      <c r="AKR30" s="3"/>
      <c r="AKS30" s="3"/>
      <c r="AKT30" s="3"/>
      <c r="AKU30" s="3"/>
      <c r="AKV30" s="3"/>
      <c r="AKW30" s="3"/>
      <c r="AKX30" s="3"/>
      <c r="AKY30" s="3"/>
      <c r="AKZ30" s="3"/>
      <c r="ALA30" s="3"/>
      <c r="ALB30" s="3"/>
      <c r="ALC30" s="3"/>
      <c r="ALD30" s="3"/>
      <c r="ALE30" s="3"/>
      <c r="ALF30" s="3"/>
      <c r="ALG30" s="3"/>
      <c r="ALH30" s="3"/>
      <c r="ALI30" s="3"/>
      <c r="ALJ30" s="3"/>
      <c r="ALK30" s="3"/>
      <c r="ALL30" s="3"/>
      <c r="ALM30" s="3"/>
      <c r="ALN30" s="3"/>
      <c r="ALO30" s="3"/>
      <c r="ALP30" s="3"/>
      <c r="ALQ30" s="3"/>
      <c r="ALR30" s="3"/>
      <c r="ALS30" s="3"/>
      <c r="ALT30" s="3"/>
      <c r="ALU30" s="3"/>
      <c r="ALV30" s="3"/>
      <c r="ALW30" s="3"/>
      <c r="ALX30" s="3"/>
      <c r="ALY30" s="3"/>
      <c r="ALZ30" s="3"/>
      <c r="AMA30" s="3"/>
      <c r="AMB30" s="3"/>
      <c r="AMC30" s="3"/>
      <c r="AMD30" s="3"/>
      <c r="AME30" s="3"/>
      <c r="AMF30" s="3"/>
      <c r="AMG30" s="3"/>
      <c r="AMH30" s="3"/>
      <c r="AMI30" s="3"/>
      <c r="AMJ30" s="3"/>
      <c r="AMK30" s="3"/>
      <c r="AML30" s="3"/>
      <c r="AMM30" s="3"/>
      <c r="AMN30" s="3"/>
      <c r="AMO30" s="3"/>
      <c r="AMP30" s="3"/>
      <c r="AMQ30" s="3"/>
      <c r="AMR30" s="3"/>
      <c r="AMS30" s="3"/>
      <c r="AMT30" s="3"/>
      <c r="AMU30" s="3"/>
      <c r="AMV30" s="3"/>
      <c r="AMW30" s="3"/>
      <c r="AMX30" s="3"/>
      <c r="AMY30" s="3"/>
      <c r="AMZ30" s="3"/>
      <c r="ANA30" s="3"/>
      <c r="ANB30" s="3"/>
      <c r="ANC30" s="3"/>
      <c r="AND30" s="3"/>
      <c r="ANE30" s="3"/>
      <c r="ANF30" s="3"/>
      <c r="ANG30" s="3"/>
      <c r="ANH30" s="3"/>
      <c r="ANI30" s="3"/>
      <c r="ANJ30" s="3"/>
      <c r="ANK30" s="3"/>
      <c r="ANL30" s="3"/>
      <c r="ANM30" s="3"/>
      <c r="ANN30" s="3"/>
      <c r="ANO30" s="3"/>
      <c r="ANP30" s="3"/>
      <c r="ANQ30" s="3"/>
      <c r="ANR30" s="3"/>
      <c r="ANS30" s="3"/>
      <c r="ANT30" s="3"/>
      <c r="ANU30" s="3"/>
      <c r="ANV30" s="3"/>
      <c r="ANW30" s="3"/>
      <c r="ANX30" s="3"/>
      <c r="ANY30" s="3"/>
      <c r="ANZ30" s="3"/>
      <c r="AOA30" s="3"/>
      <c r="AOB30" s="3"/>
      <c r="AOC30" s="3"/>
      <c r="AOD30" s="3"/>
      <c r="AOE30" s="3"/>
      <c r="AOF30" s="3"/>
      <c r="AOG30" s="3"/>
      <c r="AOH30" s="3"/>
      <c r="AOI30" s="3"/>
      <c r="AOJ30" s="3"/>
      <c r="AOK30" s="3"/>
      <c r="AOL30" s="3"/>
      <c r="AOM30" s="3"/>
      <c r="AON30" s="3"/>
      <c r="AOO30" s="3"/>
      <c r="AOP30" s="3"/>
      <c r="AOQ30" s="3"/>
      <c r="AOR30" s="3"/>
      <c r="AOS30" s="3"/>
      <c r="AOT30" s="3"/>
      <c r="AOU30" s="3"/>
      <c r="AOV30" s="3"/>
      <c r="AOW30" s="3"/>
      <c r="AOX30" s="3"/>
      <c r="AOY30" s="3"/>
      <c r="AOZ30" s="3"/>
      <c r="APA30" s="3"/>
      <c r="APB30" s="3"/>
      <c r="APC30" s="3"/>
      <c r="APD30" s="3"/>
      <c r="APE30" s="3"/>
      <c r="APF30" s="3"/>
      <c r="APG30" s="3"/>
      <c r="APH30" s="3"/>
      <c r="API30" s="3"/>
      <c r="APJ30" s="3"/>
      <c r="APK30" s="3"/>
      <c r="APL30" s="3"/>
      <c r="APM30" s="3"/>
      <c r="APN30" s="3"/>
      <c r="APO30" s="3"/>
      <c r="APP30" s="3"/>
      <c r="APQ30" s="3"/>
      <c r="APR30" s="3"/>
      <c r="APS30" s="3"/>
      <c r="APT30" s="3"/>
      <c r="APU30" s="3"/>
      <c r="APV30" s="3"/>
      <c r="APW30" s="3"/>
      <c r="APX30" s="3"/>
      <c r="APY30" s="3"/>
      <c r="APZ30" s="3"/>
      <c r="AQA30" s="3"/>
      <c r="AQB30" s="3"/>
      <c r="AQC30" s="3"/>
      <c r="AQD30" s="3"/>
      <c r="AQE30" s="3"/>
      <c r="AQF30" s="3"/>
      <c r="AQG30" s="3"/>
      <c r="AQH30" s="3"/>
      <c r="AQI30" s="3"/>
      <c r="AQJ30" s="3"/>
      <c r="AQK30" s="3"/>
      <c r="AQL30" s="3"/>
      <c r="AQM30" s="3"/>
      <c r="AQN30" s="3"/>
      <c r="AQO30" s="3"/>
      <c r="AQP30" s="3"/>
      <c r="AQQ30" s="3"/>
      <c r="AQR30" s="3"/>
      <c r="AQS30" s="3"/>
      <c r="AQT30" s="3"/>
      <c r="AQU30" s="3"/>
      <c r="AQV30" s="3"/>
      <c r="AQW30" s="3"/>
      <c r="AQX30" s="3"/>
      <c r="AQY30" s="3"/>
      <c r="AQZ30" s="3"/>
      <c r="ARA30" s="3"/>
      <c r="ARB30" s="3"/>
      <c r="ARC30" s="3"/>
      <c r="ARD30" s="3"/>
      <c r="ARE30" s="3"/>
      <c r="ARF30" s="3"/>
      <c r="ARG30" s="3"/>
      <c r="ARH30" s="3"/>
      <c r="ARI30" s="3"/>
      <c r="ARJ30" s="3"/>
      <c r="ARK30" s="3"/>
      <c r="ARL30" s="3"/>
      <c r="ARM30" s="3"/>
      <c r="ARN30" s="3"/>
      <c r="ARO30" s="3"/>
      <c r="ARP30" s="3"/>
      <c r="ARQ30" s="3"/>
      <c r="ARR30" s="3"/>
      <c r="ARS30" s="3"/>
      <c r="ART30" s="3"/>
      <c r="ARU30" s="3"/>
      <c r="ARV30" s="3"/>
      <c r="ARW30" s="3"/>
      <c r="ARX30" s="3"/>
      <c r="ARY30" s="3"/>
      <c r="ARZ30" s="3"/>
      <c r="ASA30" s="3"/>
      <c r="ASB30" s="3"/>
      <c r="ASC30" s="3"/>
      <c r="ASD30" s="3"/>
      <c r="ASE30" s="3"/>
      <c r="ASF30" s="3"/>
      <c r="ASG30" s="3"/>
      <c r="ASH30" s="3"/>
      <c r="ASI30" s="3"/>
      <c r="ASJ30" s="3"/>
      <c r="ASK30" s="3"/>
      <c r="ASL30" s="3"/>
      <c r="ASM30" s="3"/>
      <c r="ASN30" s="3"/>
      <c r="ASO30" s="3"/>
      <c r="ASP30" s="3"/>
      <c r="ASQ30" s="3"/>
      <c r="ASR30" s="3"/>
      <c r="ASS30" s="3"/>
      <c r="AST30" s="3"/>
      <c r="ASU30" s="3"/>
      <c r="ASV30" s="3"/>
      <c r="ASW30" s="3"/>
      <c r="ASX30" s="3"/>
      <c r="ASY30" s="3"/>
      <c r="ASZ30" s="3"/>
      <c r="ATA30" s="3"/>
      <c r="ATB30" s="3"/>
      <c r="ATC30" s="3"/>
      <c r="ATD30" s="3"/>
      <c r="ATE30" s="3"/>
      <c r="ATF30" s="3"/>
      <c r="ATG30" s="3"/>
      <c r="ATH30" s="3"/>
      <c r="ATI30" s="3"/>
      <c r="ATJ30" s="3"/>
      <c r="ATK30" s="3"/>
      <c r="ATL30" s="3"/>
      <c r="ATM30" s="3"/>
      <c r="ATN30" s="3"/>
      <c r="ATO30" s="3"/>
      <c r="ATP30" s="3"/>
      <c r="ATQ30" s="3"/>
      <c r="ATR30" s="3"/>
      <c r="ATS30" s="3"/>
      <c r="ATT30" s="3"/>
      <c r="ATU30" s="3"/>
      <c r="ATV30" s="3"/>
      <c r="ATW30" s="3"/>
      <c r="ATX30" s="3"/>
      <c r="ATY30" s="3"/>
      <c r="ATZ30" s="3"/>
      <c r="AUA30" s="3"/>
      <c r="AUB30" s="3"/>
      <c r="AUC30" s="3"/>
      <c r="AUD30" s="3"/>
      <c r="AUE30" s="3"/>
      <c r="AUF30" s="3"/>
      <c r="AUG30" s="3"/>
      <c r="AUH30" s="3"/>
      <c r="AUI30" s="3"/>
      <c r="AUJ30" s="3"/>
      <c r="AUK30" s="3"/>
      <c r="AUL30" s="3"/>
      <c r="AUM30" s="3"/>
      <c r="AUN30" s="3"/>
      <c r="AUO30" s="3"/>
      <c r="AUP30" s="3"/>
      <c r="AUQ30" s="3"/>
      <c r="AUR30" s="3"/>
      <c r="AUS30" s="3"/>
      <c r="AUT30" s="3"/>
      <c r="AUU30" s="3"/>
      <c r="AUV30" s="3"/>
      <c r="AUW30" s="3"/>
      <c r="AUX30" s="3"/>
      <c r="AUY30" s="3"/>
      <c r="AUZ30" s="3"/>
      <c r="AVA30" s="3"/>
      <c r="AVB30" s="3"/>
      <c r="AVC30" s="3"/>
      <c r="AVD30" s="3"/>
      <c r="AVE30" s="3"/>
      <c r="AVF30" s="3"/>
      <c r="AVG30" s="3"/>
      <c r="AVH30" s="3"/>
      <c r="AVI30" s="3"/>
      <c r="AVJ30" s="3"/>
      <c r="AVK30" s="3"/>
      <c r="AVL30" s="3"/>
      <c r="AVM30" s="3"/>
      <c r="AVN30" s="3"/>
      <c r="AVO30" s="3"/>
      <c r="AVP30" s="3"/>
      <c r="AVQ30" s="3"/>
      <c r="AVR30" s="3"/>
      <c r="AVS30" s="3"/>
      <c r="AVT30" s="3"/>
      <c r="AVU30" s="3"/>
      <c r="AVV30" s="3"/>
      <c r="AVW30" s="3"/>
      <c r="AVX30" s="3"/>
      <c r="AVY30" s="3"/>
      <c r="AVZ30" s="3"/>
      <c r="AWA30" s="3"/>
      <c r="AWB30" s="3"/>
      <c r="AWC30" s="3"/>
      <c r="AWD30" s="3"/>
      <c r="AWE30" s="3"/>
      <c r="AWF30" s="3"/>
      <c r="AWG30" s="3"/>
      <c r="AWH30" s="3"/>
      <c r="AWI30" s="3"/>
      <c r="AWJ30" s="3"/>
      <c r="AWK30" s="3"/>
      <c r="AWL30" s="3"/>
      <c r="AWM30" s="3"/>
      <c r="AWN30" s="3"/>
      <c r="AWO30" s="3"/>
      <c r="AWP30" s="3"/>
      <c r="AWQ30" s="3"/>
      <c r="AWR30" s="3"/>
      <c r="AWS30" s="3"/>
      <c r="AWT30" s="3"/>
      <c r="AWU30" s="3"/>
      <c r="AWV30" s="3"/>
      <c r="AWW30" s="3"/>
      <c r="AWX30" s="3"/>
      <c r="AWY30" s="3"/>
      <c r="AWZ30" s="3"/>
      <c r="AXA30" s="3"/>
      <c r="AXB30" s="3"/>
      <c r="AXC30" s="3"/>
      <c r="AXD30" s="3"/>
      <c r="AXE30" s="3"/>
      <c r="AXF30" s="3"/>
      <c r="AXG30" s="3"/>
      <c r="AXH30" s="3"/>
      <c r="AXI30" s="3"/>
      <c r="AXJ30" s="3"/>
      <c r="AXK30" s="3"/>
      <c r="AXL30" s="3"/>
      <c r="AXM30" s="3"/>
      <c r="AXN30" s="3"/>
      <c r="AXO30" s="3"/>
      <c r="AXP30" s="3"/>
      <c r="AXQ30" s="3"/>
      <c r="AXR30" s="3"/>
      <c r="AXS30" s="3"/>
      <c r="AXT30" s="3"/>
      <c r="AXU30" s="3"/>
      <c r="AXV30" s="3"/>
      <c r="AXW30" s="3"/>
      <c r="AXX30" s="3"/>
      <c r="AXY30" s="3"/>
      <c r="AXZ30" s="3"/>
      <c r="AYA30" s="3"/>
      <c r="AYB30" s="3"/>
      <c r="AYC30" s="3"/>
      <c r="AYD30" s="3"/>
      <c r="AYE30" s="3"/>
      <c r="AYF30" s="3"/>
      <c r="AYG30" s="3"/>
      <c r="AYH30" s="3"/>
      <c r="AYI30" s="3"/>
      <c r="AYJ30" s="3"/>
      <c r="AYK30" s="3"/>
      <c r="AYL30" s="3"/>
      <c r="AYM30" s="3"/>
      <c r="AYN30" s="3"/>
      <c r="AYO30" s="3"/>
      <c r="AYP30" s="3"/>
      <c r="AYQ30" s="3"/>
      <c r="AYR30" s="3"/>
      <c r="AYS30" s="3"/>
      <c r="AYT30" s="3"/>
      <c r="AYU30" s="3"/>
      <c r="AYV30" s="3"/>
      <c r="AYW30" s="3"/>
      <c r="AYX30" s="3"/>
      <c r="AYY30" s="3"/>
      <c r="AYZ30" s="3"/>
      <c r="AZA30" s="3"/>
      <c r="AZB30" s="3"/>
      <c r="AZC30" s="3"/>
      <c r="AZD30" s="3"/>
      <c r="AZE30" s="3"/>
      <c r="AZF30" s="3"/>
      <c r="AZG30" s="3"/>
      <c r="AZH30" s="3"/>
      <c r="AZI30" s="3"/>
      <c r="AZJ30" s="3"/>
      <c r="AZK30" s="3"/>
      <c r="AZL30" s="3"/>
      <c r="AZM30" s="3"/>
      <c r="AZN30" s="3"/>
      <c r="AZO30" s="3"/>
      <c r="AZP30" s="3"/>
      <c r="AZQ30" s="3"/>
      <c r="AZR30" s="3"/>
      <c r="AZS30" s="3"/>
      <c r="AZT30" s="3"/>
      <c r="AZU30" s="3"/>
      <c r="AZV30" s="3"/>
      <c r="AZW30" s="3"/>
      <c r="AZX30" s="3"/>
      <c r="AZY30" s="3"/>
      <c r="AZZ30" s="3"/>
      <c r="BAA30" s="3"/>
      <c r="BAB30" s="3"/>
      <c r="BAC30" s="3"/>
      <c r="BAD30" s="3"/>
      <c r="BAE30" s="3"/>
      <c r="BAF30" s="3"/>
      <c r="BAG30" s="3"/>
      <c r="BAH30" s="3"/>
      <c r="BAI30" s="3"/>
      <c r="BAJ30" s="3"/>
      <c r="BAK30" s="3"/>
      <c r="BAL30" s="3"/>
      <c r="BAM30" s="3"/>
      <c r="BAN30" s="3"/>
      <c r="BAO30" s="3"/>
      <c r="BAP30" s="3"/>
      <c r="BAQ30" s="3"/>
      <c r="BAR30" s="3"/>
      <c r="BAS30" s="3"/>
      <c r="BAT30" s="3"/>
      <c r="BAU30" s="3"/>
      <c r="BAV30" s="3"/>
      <c r="BAW30" s="3"/>
      <c r="BAX30" s="3"/>
      <c r="BAY30" s="3"/>
      <c r="BAZ30" s="3"/>
      <c r="BBA30" s="3"/>
      <c r="BBB30" s="3"/>
      <c r="BBC30" s="3"/>
      <c r="BBD30" s="3"/>
      <c r="BBE30" s="3"/>
      <c r="BBF30" s="3"/>
      <c r="BBG30" s="3"/>
      <c r="BBH30" s="3"/>
      <c r="BBI30" s="3"/>
      <c r="BBJ30" s="3"/>
      <c r="BBK30" s="3"/>
      <c r="BBL30" s="3"/>
      <c r="BBM30" s="3"/>
      <c r="BBN30" s="3"/>
      <c r="BBO30" s="3"/>
      <c r="BBP30" s="3"/>
      <c r="BBQ30" s="3"/>
      <c r="BBR30" s="3"/>
      <c r="BBS30" s="3"/>
      <c r="BBT30" s="3"/>
      <c r="BBU30" s="3"/>
      <c r="BBV30" s="3"/>
      <c r="BBW30" s="3"/>
      <c r="BBX30" s="3"/>
      <c r="BBY30" s="3"/>
      <c r="BBZ30" s="3"/>
      <c r="BCA30" s="3"/>
      <c r="BCB30" s="3"/>
      <c r="BCC30" s="3"/>
      <c r="BCD30" s="3"/>
      <c r="BCE30" s="3"/>
      <c r="BCF30" s="3"/>
      <c r="BCG30" s="3"/>
      <c r="BCH30" s="3"/>
      <c r="BCI30" s="3"/>
      <c r="BCJ30" s="3"/>
      <c r="BCK30" s="3"/>
      <c r="BCL30" s="3"/>
      <c r="BCM30" s="3"/>
      <c r="BCN30" s="3"/>
      <c r="BCO30" s="3"/>
      <c r="BCP30" s="3"/>
      <c r="BCQ30" s="3"/>
      <c r="BCR30" s="3"/>
      <c r="BCS30" s="3"/>
      <c r="BCT30" s="3"/>
      <c r="BCU30" s="3"/>
      <c r="BCV30" s="3"/>
      <c r="BCW30" s="3"/>
      <c r="BCX30" s="3"/>
      <c r="BCY30" s="3"/>
      <c r="BCZ30" s="3"/>
      <c r="BDA30" s="3"/>
      <c r="BDB30" s="3"/>
      <c r="BDC30" s="3"/>
      <c r="BDD30" s="3"/>
      <c r="BDE30" s="3"/>
      <c r="BDF30" s="3"/>
      <c r="BDG30" s="3"/>
      <c r="BDH30" s="3"/>
      <c r="BDI30" s="3"/>
      <c r="BDJ30" s="3"/>
      <c r="BDK30" s="3"/>
      <c r="BDL30" s="3"/>
      <c r="BDM30" s="3"/>
      <c r="BDN30" s="3"/>
      <c r="BDO30" s="3"/>
      <c r="BDP30" s="3"/>
      <c r="BDQ30" s="3"/>
      <c r="BDR30" s="3"/>
      <c r="BDS30" s="3"/>
      <c r="BDT30" s="3"/>
      <c r="BDU30" s="3"/>
      <c r="BDV30" s="3"/>
      <c r="BDW30" s="3"/>
      <c r="BDX30" s="3"/>
      <c r="BDY30" s="3"/>
      <c r="BDZ30" s="3"/>
      <c r="BEA30" s="3"/>
      <c r="BEB30" s="3"/>
      <c r="BEC30" s="3"/>
      <c r="BED30" s="3"/>
      <c r="BEE30" s="3"/>
      <c r="BEF30" s="3"/>
      <c r="BEG30" s="3"/>
      <c r="BEH30" s="3"/>
      <c r="BEI30" s="3"/>
      <c r="BEJ30" s="3"/>
      <c r="BEK30" s="3"/>
      <c r="BEL30" s="3"/>
      <c r="BEM30" s="3"/>
      <c r="BEN30" s="3"/>
      <c r="BEO30" s="3"/>
      <c r="BEP30" s="3"/>
      <c r="BEQ30" s="3"/>
      <c r="BER30" s="3"/>
      <c r="BES30" s="3"/>
      <c r="BET30" s="3"/>
      <c r="BEU30" s="3"/>
      <c r="BEV30" s="3"/>
      <c r="BEW30" s="3"/>
      <c r="BEX30" s="3"/>
      <c r="BEY30" s="3"/>
      <c r="BEZ30" s="3"/>
      <c r="BFA30" s="3"/>
      <c r="BFB30" s="3"/>
      <c r="BFC30" s="3"/>
      <c r="BFD30" s="3"/>
      <c r="BFE30" s="3"/>
      <c r="BFF30" s="3"/>
      <c r="BFG30" s="3"/>
      <c r="BFH30" s="3"/>
      <c r="BFI30" s="3"/>
      <c r="BFJ30" s="3"/>
      <c r="BFK30" s="3"/>
      <c r="BFL30" s="3"/>
      <c r="BFM30" s="3"/>
      <c r="BFN30" s="3"/>
      <c r="BFO30" s="3"/>
      <c r="BFP30" s="3"/>
      <c r="BFQ30" s="3"/>
      <c r="BFR30" s="3"/>
      <c r="BFS30" s="3"/>
      <c r="BFT30" s="3"/>
      <c r="BFU30" s="3"/>
      <c r="BFV30" s="3"/>
      <c r="BFW30" s="3"/>
      <c r="BFX30" s="3"/>
      <c r="BFY30" s="3"/>
      <c r="BFZ30" s="3"/>
      <c r="BGA30" s="3"/>
      <c r="BGB30" s="3"/>
      <c r="BGC30" s="3"/>
      <c r="BGD30" s="3"/>
      <c r="BGE30" s="3"/>
      <c r="BGF30" s="3"/>
      <c r="BGG30" s="3"/>
      <c r="BGH30" s="3"/>
      <c r="BGI30" s="3"/>
      <c r="BGJ30" s="3"/>
      <c r="BGK30" s="3"/>
      <c r="BGL30" s="3"/>
      <c r="BGM30" s="3"/>
      <c r="BGN30" s="3"/>
      <c r="BGO30" s="3"/>
      <c r="BGP30" s="3"/>
      <c r="BGQ30" s="3"/>
      <c r="BGR30" s="3"/>
      <c r="BGS30" s="3"/>
      <c r="BGT30" s="3"/>
      <c r="BGU30" s="3"/>
      <c r="BGV30" s="3"/>
      <c r="BGW30" s="3"/>
      <c r="BGX30" s="3"/>
      <c r="BGY30" s="3"/>
      <c r="BGZ30" s="3"/>
      <c r="BHA30" s="3"/>
      <c r="BHB30" s="3"/>
      <c r="BHC30" s="3"/>
      <c r="BHD30" s="3"/>
      <c r="BHE30" s="3"/>
      <c r="BHF30" s="3"/>
      <c r="BHG30" s="3"/>
      <c r="BHH30" s="3"/>
      <c r="BHI30" s="3"/>
      <c r="BHJ30" s="3"/>
      <c r="BHK30" s="3"/>
      <c r="BHL30" s="3"/>
      <c r="BHM30" s="3"/>
      <c r="BHN30" s="3"/>
      <c r="BHO30" s="3"/>
      <c r="BHP30" s="3"/>
      <c r="BHQ30" s="3"/>
      <c r="BHR30" s="3"/>
      <c r="BHS30" s="3"/>
      <c r="BHT30" s="3"/>
      <c r="BHU30" s="3"/>
      <c r="BHV30" s="3"/>
      <c r="BHW30" s="3"/>
      <c r="BHX30" s="3"/>
      <c r="BHY30" s="3"/>
      <c r="BHZ30" s="3"/>
      <c r="BIA30" s="3"/>
      <c r="BIB30" s="3"/>
      <c r="BIC30" s="3"/>
      <c r="BID30" s="3"/>
      <c r="BIE30" s="3"/>
      <c r="BIF30" s="3"/>
      <c r="BIG30" s="3"/>
      <c r="BIH30" s="3"/>
      <c r="BII30" s="3"/>
      <c r="BIJ30" s="3"/>
      <c r="BIK30" s="3"/>
      <c r="BIL30" s="3"/>
      <c r="BIM30" s="3"/>
      <c r="BIN30" s="3"/>
      <c r="BIO30" s="3"/>
      <c r="BIP30" s="3"/>
      <c r="BIQ30" s="3"/>
      <c r="BIR30" s="3"/>
      <c r="BIS30" s="3"/>
      <c r="BIT30" s="3"/>
      <c r="BIU30" s="3"/>
      <c r="BIV30" s="3"/>
      <c r="BIW30" s="3"/>
      <c r="BIX30" s="3"/>
      <c r="BIY30" s="3"/>
      <c r="BIZ30" s="3"/>
      <c r="BJA30" s="3"/>
      <c r="BJB30" s="3"/>
      <c r="BJC30" s="3"/>
      <c r="BJD30" s="3"/>
      <c r="BJE30" s="3"/>
      <c r="BJF30" s="3"/>
      <c r="BJG30" s="3"/>
      <c r="BJH30" s="3"/>
      <c r="BJI30" s="3"/>
      <c r="BJJ30" s="3"/>
      <c r="BJK30" s="3"/>
      <c r="BJL30" s="3"/>
      <c r="BJM30" s="3"/>
      <c r="BJN30" s="3"/>
      <c r="BJO30" s="3"/>
      <c r="BJP30" s="3"/>
      <c r="BJQ30" s="3"/>
      <c r="BJR30" s="3"/>
      <c r="BJS30" s="3"/>
      <c r="BJT30" s="3"/>
      <c r="BJU30" s="3"/>
      <c r="BJV30" s="3"/>
      <c r="BJW30" s="3"/>
      <c r="BJX30" s="3"/>
      <c r="BJY30" s="3"/>
      <c r="BJZ30" s="3"/>
      <c r="BKA30" s="3"/>
      <c r="BKB30" s="3"/>
      <c r="BKC30" s="3"/>
      <c r="BKD30" s="3"/>
      <c r="BKE30" s="3"/>
      <c r="BKF30" s="3"/>
      <c r="BKG30" s="3"/>
      <c r="BKH30" s="3"/>
      <c r="BKI30" s="3"/>
      <c r="BKJ30" s="3"/>
      <c r="BKK30" s="3"/>
      <c r="BKL30" s="3"/>
      <c r="BKM30" s="3"/>
      <c r="BKN30" s="3"/>
      <c r="BKO30" s="3"/>
      <c r="BKP30" s="3"/>
      <c r="BKQ30" s="3"/>
      <c r="BKR30" s="3"/>
      <c r="BKS30" s="3"/>
      <c r="BKT30" s="3"/>
      <c r="BKU30" s="3"/>
      <c r="BKV30" s="3"/>
      <c r="BKW30" s="3"/>
      <c r="BKX30" s="3"/>
      <c r="BKY30" s="3"/>
      <c r="BKZ30" s="3"/>
      <c r="BLA30" s="3"/>
      <c r="BLB30" s="3"/>
      <c r="BLC30" s="3"/>
      <c r="BLD30" s="3"/>
      <c r="BLE30" s="3"/>
      <c r="BLF30" s="3"/>
      <c r="BLG30" s="3"/>
      <c r="BLH30" s="3"/>
      <c r="BLI30" s="3"/>
      <c r="BLJ30" s="3"/>
      <c r="BLK30" s="3"/>
      <c r="BLL30" s="3"/>
      <c r="BLM30" s="3"/>
      <c r="BLN30" s="3"/>
      <c r="BLO30" s="3"/>
      <c r="BLP30" s="3"/>
      <c r="BLQ30" s="3"/>
      <c r="BLR30" s="3"/>
      <c r="BLS30" s="3"/>
      <c r="BLT30" s="3"/>
      <c r="BLU30" s="3"/>
      <c r="BLV30" s="3"/>
      <c r="BLW30" s="3"/>
      <c r="BLX30" s="3"/>
      <c r="BLY30" s="3"/>
      <c r="BLZ30" s="3"/>
      <c r="BMA30" s="3"/>
      <c r="BMB30" s="3"/>
      <c r="BMC30" s="3"/>
      <c r="BMD30" s="3"/>
      <c r="BME30" s="3"/>
      <c r="BMF30" s="3"/>
      <c r="BMG30" s="3"/>
      <c r="BMH30" s="3"/>
      <c r="BMI30" s="3"/>
      <c r="BMJ30" s="3"/>
      <c r="BMK30" s="3"/>
      <c r="BML30" s="3"/>
      <c r="BMM30" s="3"/>
      <c r="BMN30" s="3"/>
      <c r="BMO30" s="3"/>
      <c r="BMP30" s="3"/>
      <c r="BMQ30" s="3"/>
      <c r="BMR30" s="3"/>
      <c r="BMS30" s="3"/>
      <c r="BMT30" s="3"/>
      <c r="BMU30" s="3"/>
      <c r="BMV30" s="3"/>
      <c r="BMW30" s="3"/>
      <c r="BMX30" s="3"/>
      <c r="BMY30" s="3"/>
      <c r="BMZ30" s="3"/>
      <c r="BNA30" s="3"/>
      <c r="BNB30" s="3"/>
      <c r="BNC30" s="3"/>
      <c r="BND30" s="3"/>
      <c r="BNE30" s="3"/>
      <c r="BNF30" s="3"/>
      <c r="BNG30" s="3"/>
      <c r="BNH30" s="3"/>
      <c r="BNI30" s="3"/>
      <c r="BNJ30" s="3"/>
      <c r="BNK30" s="3"/>
      <c r="BNL30" s="3"/>
      <c r="BNM30" s="3"/>
      <c r="BNN30" s="3"/>
      <c r="BNO30" s="3"/>
      <c r="BNP30" s="3"/>
      <c r="BNQ30" s="3"/>
      <c r="BNR30" s="3"/>
      <c r="BNS30" s="3"/>
      <c r="BNT30" s="3"/>
      <c r="BNU30" s="3"/>
      <c r="BNV30" s="3"/>
      <c r="BNW30" s="3"/>
      <c r="BNX30" s="3"/>
      <c r="BNY30" s="3"/>
      <c r="BNZ30" s="3"/>
      <c r="BOA30" s="3"/>
      <c r="BOB30" s="3"/>
      <c r="BOC30" s="3"/>
      <c r="BOD30" s="3"/>
      <c r="BOE30" s="3"/>
      <c r="BOF30" s="3"/>
      <c r="BOG30" s="3"/>
      <c r="BOH30" s="3"/>
      <c r="BOI30" s="3"/>
      <c r="BOJ30" s="3"/>
      <c r="BOK30" s="3"/>
      <c r="BOL30" s="3"/>
      <c r="BOM30" s="3"/>
      <c r="BON30" s="3"/>
      <c r="BOO30" s="3"/>
      <c r="BOP30" s="3"/>
      <c r="BOQ30" s="3"/>
      <c r="BOR30" s="3"/>
      <c r="BOS30" s="3"/>
      <c r="BOT30" s="3"/>
      <c r="BOU30" s="3"/>
      <c r="BOV30" s="3"/>
      <c r="BOW30" s="3"/>
      <c r="BOX30" s="3"/>
      <c r="BOY30" s="3"/>
      <c r="BOZ30" s="3"/>
      <c r="BPA30" s="3"/>
      <c r="BPB30" s="3"/>
      <c r="BPC30" s="3"/>
      <c r="BPD30" s="3"/>
      <c r="BPE30" s="3"/>
      <c r="BPF30" s="3"/>
      <c r="BPG30" s="3"/>
      <c r="BPH30" s="3"/>
      <c r="BPI30" s="3"/>
      <c r="BPJ30" s="3"/>
      <c r="BPK30" s="3"/>
      <c r="BPL30" s="3"/>
      <c r="BPM30" s="3"/>
      <c r="BPN30" s="3"/>
      <c r="BPO30" s="3"/>
      <c r="BPP30" s="3"/>
      <c r="BPQ30" s="3"/>
      <c r="BPR30" s="3"/>
      <c r="BPS30" s="3"/>
      <c r="BPT30" s="3"/>
      <c r="BPU30" s="3"/>
      <c r="BPV30" s="3"/>
      <c r="BPW30" s="3"/>
      <c r="BPX30" s="3"/>
      <c r="BPY30" s="3"/>
      <c r="BPZ30" s="3"/>
      <c r="BQA30" s="3"/>
      <c r="BQB30" s="3"/>
      <c r="BQC30" s="3"/>
      <c r="BQD30" s="3"/>
      <c r="BQE30" s="3"/>
      <c r="BQF30" s="3"/>
      <c r="BQG30" s="3"/>
      <c r="BQH30" s="3"/>
      <c r="BQI30" s="3"/>
      <c r="BQJ30" s="3"/>
      <c r="BQK30" s="3"/>
      <c r="BQL30" s="3"/>
      <c r="BQM30" s="3"/>
      <c r="BQN30" s="3"/>
      <c r="BQO30" s="3"/>
      <c r="BQP30" s="3"/>
      <c r="BQQ30" s="3"/>
      <c r="BQR30" s="3"/>
      <c r="BQS30" s="3"/>
      <c r="BQT30" s="3"/>
      <c r="BQU30" s="3"/>
      <c r="BQV30" s="3"/>
      <c r="BQW30" s="3"/>
      <c r="BQX30" s="3"/>
      <c r="BQY30" s="3"/>
      <c r="BQZ30" s="3"/>
      <c r="BRA30" s="3"/>
      <c r="BRB30" s="3"/>
      <c r="BRC30" s="3"/>
      <c r="BRD30" s="3"/>
      <c r="BRE30" s="3"/>
      <c r="BRF30" s="3"/>
      <c r="BRG30" s="3"/>
      <c r="BRH30" s="3"/>
      <c r="BRI30" s="3"/>
      <c r="BRJ30" s="3"/>
      <c r="BRK30" s="3"/>
      <c r="BRL30" s="3"/>
      <c r="BRM30" s="3"/>
      <c r="BRN30" s="3"/>
      <c r="BRO30" s="3"/>
      <c r="BRP30" s="3"/>
      <c r="BRQ30" s="3"/>
      <c r="BRR30" s="3"/>
      <c r="BRS30" s="3"/>
      <c r="BRT30" s="3"/>
      <c r="BRU30" s="3"/>
      <c r="BRV30" s="3"/>
      <c r="BRW30" s="3"/>
      <c r="BRX30" s="3"/>
      <c r="BRY30" s="3"/>
      <c r="BRZ30" s="3"/>
      <c r="BSA30" s="3"/>
      <c r="BSB30" s="3"/>
      <c r="BSC30" s="3"/>
      <c r="BSD30" s="3"/>
      <c r="BSE30" s="3"/>
      <c r="BSF30" s="3"/>
      <c r="BSG30" s="3"/>
      <c r="BSH30" s="3"/>
      <c r="BSI30" s="3"/>
      <c r="BSJ30" s="3"/>
      <c r="BSK30" s="3"/>
      <c r="BSL30" s="3"/>
      <c r="BSM30" s="3"/>
      <c r="BSN30" s="3"/>
      <c r="BSO30" s="3"/>
      <c r="BSP30" s="3"/>
      <c r="BSQ30" s="3"/>
      <c r="BSR30" s="3"/>
      <c r="BSS30" s="3"/>
      <c r="BST30" s="3"/>
      <c r="BSU30" s="3"/>
      <c r="BSV30" s="3"/>
      <c r="BSW30" s="3"/>
      <c r="BSX30" s="3"/>
      <c r="BSY30" s="3"/>
      <c r="BSZ30" s="3"/>
      <c r="BTA30" s="3"/>
      <c r="BTB30" s="3"/>
      <c r="BTC30" s="3"/>
      <c r="BTD30" s="3"/>
      <c r="BTE30" s="3"/>
      <c r="BTF30" s="3"/>
      <c r="BTG30" s="3"/>
      <c r="BTH30" s="3"/>
      <c r="BTI30" s="3"/>
      <c r="BTJ30" s="3"/>
      <c r="BTK30" s="3"/>
      <c r="BTL30" s="3"/>
      <c r="BTM30" s="3"/>
      <c r="BTN30" s="3"/>
      <c r="BTO30" s="3"/>
      <c r="BTP30" s="3"/>
      <c r="BTQ30" s="3"/>
      <c r="BTR30" s="3"/>
      <c r="BTS30" s="3"/>
      <c r="BTT30" s="3"/>
      <c r="BTU30" s="3"/>
      <c r="BTV30" s="3"/>
      <c r="BTW30" s="3"/>
      <c r="BTX30" s="3"/>
      <c r="BTY30" s="3"/>
      <c r="BTZ30" s="3"/>
      <c r="BUA30" s="3"/>
      <c r="BUB30" s="3"/>
      <c r="BUC30" s="3"/>
      <c r="BUD30" s="3"/>
      <c r="BUE30" s="3"/>
      <c r="BUF30" s="3"/>
      <c r="BUG30" s="3"/>
      <c r="BUH30" s="3"/>
      <c r="BUI30" s="3"/>
      <c r="BUJ30" s="3"/>
      <c r="BUK30" s="3"/>
      <c r="BUL30" s="3"/>
      <c r="BUM30" s="3"/>
      <c r="BUN30" s="3"/>
      <c r="BUO30" s="3"/>
      <c r="BUP30" s="3"/>
      <c r="BUQ30" s="3"/>
      <c r="BUR30" s="3"/>
      <c r="BUS30" s="3"/>
      <c r="BUT30" s="3"/>
      <c r="BUU30" s="3"/>
      <c r="BUV30" s="3"/>
      <c r="BUW30" s="3"/>
      <c r="BUX30" s="3"/>
      <c r="BUY30" s="3"/>
      <c r="BUZ30" s="3"/>
      <c r="BVA30" s="3"/>
      <c r="BVB30" s="3"/>
      <c r="BVC30" s="3"/>
      <c r="BVD30" s="3"/>
      <c r="BVE30" s="3"/>
      <c r="BVF30" s="3"/>
      <c r="BVG30" s="3"/>
      <c r="BVH30" s="3"/>
      <c r="BVI30" s="3"/>
      <c r="BVJ30" s="3"/>
      <c r="BVK30" s="3"/>
      <c r="BVL30" s="3"/>
      <c r="BVM30" s="3"/>
      <c r="BVN30" s="3"/>
      <c r="BVO30" s="3"/>
      <c r="BVP30" s="3"/>
      <c r="BVQ30" s="3"/>
      <c r="BVR30" s="3"/>
      <c r="BVS30" s="3"/>
      <c r="BVT30" s="3"/>
      <c r="BVU30" s="3"/>
      <c r="BVV30" s="3"/>
      <c r="BVW30" s="3"/>
      <c r="BVX30" s="3"/>
      <c r="BVY30" s="3"/>
      <c r="BVZ30" s="3"/>
      <c r="BWA30" s="3"/>
      <c r="BWB30" s="3"/>
      <c r="BWC30" s="3"/>
      <c r="BWD30" s="3"/>
      <c r="BWE30" s="3"/>
      <c r="BWF30" s="3"/>
      <c r="BWG30" s="3"/>
      <c r="BWH30" s="3"/>
      <c r="BWI30" s="3"/>
      <c r="BWJ30" s="3"/>
      <c r="BWK30" s="3"/>
      <c r="BWL30" s="3"/>
      <c r="BWM30" s="3"/>
      <c r="BWN30" s="3"/>
      <c r="BWO30" s="3"/>
      <c r="BWP30" s="3"/>
      <c r="BWQ30" s="3"/>
      <c r="BWR30" s="3"/>
      <c r="BWS30" s="3"/>
      <c r="BWT30" s="3"/>
      <c r="BWU30" s="3"/>
      <c r="BWV30" s="3"/>
      <c r="BWW30" s="3"/>
      <c r="BWX30" s="3"/>
      <c r="BWY30" s="3"/>
      <c r="BWZ30" s="3"/>
      <c r="BXA30" s="3"/>
      <c r="BXB30" s="3"/>
      <c r="BXC30" s="3"/>
      <c r="BXD30" s="3"/>
      <c r="BXE30" s="3"/>
      <c r="BXF30" s="3"/>
      <c r="BXG30" s="3"/>
      <c r="BXH30" s="3"/>
      <c r="BXI30" s="3"/>
      <c r="BXJ30" s="3"/>
      <c r="BXK30" s="3"/>
      <c r="BXL30" s="3"/>
      <c r="BXM30" s="3"/>
      <c r="BXN30" s="3"/>
      <c r="BXO30" s="3"/>
      <c r="BXP30" s="3"/>
      <c r="BXQ30" s="3"/>
      <c r="BXR30" s="3"/>
      <c r="BXS30" s="3"/>
      <c r="BXT30" s="3"/>
      <c r="BXU30" s="3"/>
      <c r="BXV30" s="3"/>
      <c r="BXW30" s="3"/>
      <c r="BXX30" s="3"/>
      <c r="BXY30" s="3"/>
      <c r="BXZ30" s="3"/>
      <c r="BYA30" s="3"/>
      <c r="BYB30" s="3"/>
      <c r="BYC30" s="3"/>
      <c r="BYD30" s="3"/>
      <c r="BYE30" s="3"/>
      <c r="BYF30" s="3"/>
      <c r="BYG30" s="3"/>
      <c r="BYH30" s="3"/>
      <c r="BYI30" s="3"/>
      <c r="BYJ30" s="3"/>
      <c r="BYK30" s="3"/>
      <c r="BYL30" s="3"/>
      <c r="BYM30" s="3"/>
      <c r="BYN30" s="3"/>
      <c r="BYO30" s="3"/>
      <c r="BYP30" s="3"/>
      <c r="BYQ30" s="3"/>
      <c r="BYR30" s="3"/>
      <c r="BYS30" s="3"/>
      <c r="BYT30" s="3"/>
      <c r="BYU30" s="3"/>
      <c r="BYV30" s="3"/>
      <c r="BYW30" s="3"/>
      <c r="BYX30" s="3"/>
      <c r="BYY30" s="3"/>
      <c r="BYZ30" s="3"/>
      <c r="BZA30" s="3"/>
      <c r="BZB30" s="3"/>
      <c r="BZC30" s="3"/>
      <c r="BZD30" s="3"/>
      <c r="BZE30" s="3"/>
      <c r="BZF30" s="3"/>
      <c r="BZG30" s="3"/>
      <c r="BZH30" s="3"/>
      <c r="BZI30" s="3"/>
      <c r="BZJ30" s="3"/>
      <c r="BZK30" s="3"/>
      <c r="BZL30" s="3"/>
      <c r="BZM30" s="3"/>
      <c r="BZN30" s="3"/>
      <c r="BZO30" s="3"/>
      <c r="BZP30" s="3"/>
      <c r="BZQ30" s="3"/>
      <c r="BZR30" s="3"/>
      <c r="BZS30" s="3"/>
      <c r="BZT30" s="3"/>
      <c r="BZU30" s="3"/>
      <c r="BZV30" s="3"/>
      <c r="BZW30" s="3"/>
      <c r="BZX30" s="3"/>
      <c r="BZY30" s="3"/>
      <c r="BZZ30" s="3"/>
      <c r="CAA30" s="3"/>
      <c r="CAB30" s="3"/>
      <c r="CAC30" s="3"/>
      <c r="CAD30" s="3"/>
      <c r="CAE30" s="3"/>
      <c r="CAF30" s="3"/>
      <c r="CAG30" s="3"/>
      <c r="CAH30" s="3"/>
      <c r="CAI30" s="3"/>
      <c r="CAJ30" s="3"/>
      <c r="CAK30" s="3"/>
      <c r="CAL30" s="3"/>
      <c r="CAM30" s="3"/>
      <c r="CAN30" s="3"/>
      <c r="CAO30" s="3"/>
      <c r="CAP30" s="3"/>
      <c r="CAQ30" s="3"/>
      <c r="CAR30" s="3"/>
      <c r="CAS30" s="3"/>
      <c r="CAT30" s="3"/>
      <c r="CAU30" s="3"/>
      <c r="CAV30" s="3"/>
      <c r="CAW30" s="3"/>
      <c r="CAX30" s="3"/>
      <c r="CAY30" s="3"/>
      <c r="CAZ30" s="3"/>
      <c r="CBA30" s="3"/>
      <c r="CBB30" s="3"/>
      <c r="CBC30" s="3"/>
      <c r="CBD30" s="3"/>
      <c r="CBE30" s="3"/>
      <c r="CBF30" s="3"/>
      <c r="CBG30" s="3"/>
      <c r="CBH30" s="3"/>
      <c r="CBI30" s="3"/>
      <c r="CBJ30" s="3"/>
      <c r="CBK30" s="3"/>
      <c r="CBL30" s="3"/>
      <c r="CBM30" s="3"/>
      <c r="CBN30" s="3"/>
      <c r="CBO30" s="3"/>
      <c r="CBP30" s="3"/>
      <c r="CBQ30" s="3"/>
      <c r="CBR30" s="3"/>
      <c r="CBS30" s="3"/>
      <c r="CBT30" s="3"/>
      <c r="CBU30" s="3"/>
      <c r="CBV30" s="3"/>
      <c r="CBW30" s="3"/>
      <c r="CBX30" s="3"/>
      <c r="CBY30" s="3"/>
      <c r="CBZ30" s="3"/>
      <c r="CCA30" s="3"/>
      <c r="CCB30" s="3"/>
      <c r="CCC30" s="3"/>
      <c r="CCD30" s="3"/>
      <c r="CCE30" s="3"/>
      <c r="CCF30" s="3"/>
      <c r="CCG30" s="3"/>
      <c r="CCH30" s="3"/>
      <c r="CCI30" s="3"/>
      <c r="CCJ30" s="3"/>
      <c r="CCK30" s="3"/>
      <c r="CCL30" s="3"/>
      <c r="CCM30" s="3"/>
      <c r="CCN30" s="3"/>
      <c r="CCO30" s="3"/>
      <c r="CCP30" s="3"/>
      <c r="CCQ30" s="3"/>
      <c r="CCR30" s="3"/>
      <c r="CCS30" s="3"/>
      <c r="CCT30" s="3"/>
      <c r="CCU30" s="3"/>
      <c r="CCV30" s="3"/>
      <c r="CCW30" s="3"/>
      <c r="CCX30" s="3"/>
      <c r="CCY30" s="3"/>
      <c r="CCZ30" s="3"/>
      <c r="CDA30" s="3"/>
      <c r="CDB30" s="3"/>
      <c r="CDC30" s="3"/>
      <c r="CDD30" s="3"/>
      <c r="CDE30" s="3"/>
      <c r="CDF30" s="3"/>
      <c r="CDG30" s="3"/>
      <c r="CDH30" s="3"/>
      <c r="CDI30" s="3"/>
      <c r="CDJ30" s="3"/>
      <c r="CDK30" s="3"/>
      <c r="CDL30" s="3"/>
      <c r="CDM30" s="3"/>
      <c r="CDN30" s="3"/>
      <c r="CDO30" s="3"/>
      <c r="CDP30" s="3"/>
      <c r="CDQ30" s="3"/>
      <c r="CDR30" s="3"/>
      <c r="CDS30" s="3"/>
      <c r="CDT30" s="3"/>
      <c r="CDU30" s="3"/>
      <c r="CDV30" s="3"/>
      <c r="CDW30" s="3"/>
      <c r="CDX30" s="3"/>
      <c r="CDY30" s="3"/>
      <c r="CDZ30" s="3"/>
      <c r="CEA30" s="3"/>
      <c r="CEB30" s="3"/>
      <c r="CEC30" s="3"/>
      <c r="CED30" s="3"/>
      <c r="CEE30" s="3"/>
      <c r="CEF30" s="3"/>
      <c r="CEG30" s="3"/>
      <c r="CEH30" s="3"/>
      <c r="CEI30" s="3"/>
      <c r="CEJ30" s="3"/>
      <c r="CEK30" s="3"/>
      <c r="CEL30" s="3"/>
      <c r="CEM30" s="3"/>
      <c r="CEN30" s="3"/>
      <c r="CEO30" s="3"/>
      <c r="CEP30" s="3"/>
      <c r="CEQ30" s="3"/>
      <c r="CER30" s="3"/>
      <c r="CES30" s="3"/>
      <c r="CET30" s="3"/>
      <c r="CEU30" s="3"/>
      <c r="CEV30" s="3"/>
      <c r="CEW30" s="3"/>
      <c r="CEX30" s="3"/>
      <c r="CEY30" s="3"/>
      <c r="CEZ30" s="3"/>
      <c r="CFA30" s="3"/>
      <c r="CFB30" s="3"/>
      <c r="CFC30" s="3"/>
      <c r="CFD30" s="3"/>
      <c r="CFE30" s="3"/>
      <c r="CFF30" s="3"/>
      <c r="CFG30" s="3"/>
      <c r="CFH30" s="3"/>
      <c r="CFI30" s="3"/>
      <c r="CFJ30" s="3"/>
      <c r="CFK30" s="3"/>
      <c r="CFL30" s="3"/>
      <c r="CFM30" s="3"/>
      <c r="CFN30" s="3"/>
      <c r="CFO30" s="3"/>
      <c r="CFP30" s="3"/>
      <c r="CFQ30" s="3"/>
      <c r="CFR30" s="3"/>
      <c r="CFS30" s="3"/>
      <c r="CFT30" s="3"/>
      <c r="CFU30" s="3"/>
      <c r="CFV30" s="3"/>
      <c r="CFW30" s="3"/>
      <c r="CFX30" s="3"/>
      <c r="CFY30" s="3"/>
      <c r="CFZ30" s="3"/>
      <c r="CGA30" s="3"/>
      <c r="CGB30" s="3"/>
      <c r="CGC30" s="3"/>
      <c r="CGD30" s="3"/>
      <c r="CGE30" s="3"/>
      <c r="CGF30" s="3"/>
      <c r="CGG30" s="3"/>
      <c r="CGH30" s="3"/>
      <c r="CGI30" s="3"/>
      <c r="CGJ30" s="3"/>
      <c r="CGK30" s="3"/>
      <c r="CGL30" s="3"/>
      <c r="CGM30" s="3"/>
      <c r="CGN30" s="3"/>
      <c r="CGO30" s="3"/>
      <c r="CGP30" s="3"/>
      <c r="CGQ30" s="3"/>
      <c r="CGR30" s="3"/>
      <c r="CGS30" s="3"/>
      <c r="CGT30" s="3"/>
      <c r="CGU30" s="3"/>
      <c r="CGV30" s="3"/>
      <c r="CGW30" s="3"/>
      <c r="CGX30" s="3"/>
      <c r="CGY30" s="3"/>
      <c r="CGZ30" s="3"/>
      <c r="CHA30" s="3"/>
      <c r="CHB30" s="3"/>
      <c r="CHC30" s="3"/>
      <c r="CHD30" s="3"/>
      <c r="CHE30" s="3"/>
      <c r="CHF30" s="3"/>
      <c r="CHG30" s="3"/>
      <c r="CHH30" s="3"/>
      <c r="CHI30" s="3"/>
      <c r="CHJ30" s="3"/>
      <c r="CHK30" s="3"/>
      <c r="CHL30" s="3"/>
      <c r="CHM30" s="3"/>
      <c r="CHN30" s="3"/>
      <c r="CHO30" s="3"/>
      <c r="CHP30" s="3"/>
      <c r="CHQ30" s="3"/>
      <c r="CHR30" s="3"/>
      <c r="CHS30" s="3"/>
      <c r="CHT30" s="3"/>
      <c r="CHU30" s="3"/>
      <c r="CHV30" s="3"/>
      <c r="CHW30" s="3"/>
      <c r="CHX30" s="3"/>
      <c r="CHY30" s="3"/>
      <c r="CHZ30" s="3"/>
      <c r="CIA30" s="3"/>
      <c r="CIB30" s="3"/>
      <c r="CIC30" s="3"/>
      <c r="CID30" s="3"/>
      <c r="CIE30" s="3"/>
      <c r="CIF30" s="3"/>
      <c r="CIG30" s="3"/>
      <c r="CIH30" s="3"/>
      <c r="CII30" s="3"/>
      <c r="CIJ30" s="3"/>
      <c r="CIK30" s="3"/>
      <c r="CIL30" s="3"/>
      <c r="CIM30" s="3"/>
      <c r="CIN30" s="3"/>
      <c r="CIO30" s="3"/>
      <c r="CIP30" s="3"/>
      <c r="CIQ30" s="3"/>
      <c r="CIR30" s="3"/>
      <c r="CIS30" s="3"/>
      <c r="CIT30" s="3"/>
      <c r="CIU30" s="3"/>
      <c r="CIV30" s="3"/>
      <c r="CIW30" s="3"/>
      <c r="CIX30" s="3"/>
      <c r="CIY30" s="3"/>
      <c r="CIZ30" s="3"/>
      <c r="CJA30" s="3"/>
      <c r="CJB30" s="3"/>
      <c r="CJC30" s="3"/>
      <c r="CJD30" s="3"/>
      <c r="CJE30" s="3"/>
      <c r="CJF30" s="3"/>
      <c r="CJG30" s="3"/>
      <c r="CJH30" s="3"/>
      <c r="CJI30" s="3"/>
      <c r="CJJ30" s="3"/>
      <c r="CJK30" s="3"/>
      <c r="CJL30" s="3"/>
      <c r="CJM30" s="3"/>
      <c r="CJN30" s="3"/>
      <c r="CJO30" s="3"/>
      <c r="CJP30" s="3"/>
      <c r="CJQ30" s="3"/>
      <c r="CJR30" s="3"/>
      <c r="CJS30" s="3"/>
      <c r="CJT30" s="3"/>
      <c r="CJU30" s="3"/>
      <c r="CJV30" s="3"/>
      <c r="CJW30" s="3"/>
      <c r="CJX30" s="3"/>
      <c r="CJY30" s="3"/>
      <c r="CJZ30" s="3"/>
      <c r="CKA30" s="3"/>
      <c r="CKB30" s="3"/>
      <c r="CKC30" s="3"/>
      <c r="CKD30" s="3"/>
      <c r="CKE30" s="3"/>
      <c r="CKF30" s="3"/>
      <c r="CKG30" s="3"/>
      <c r="CKH30" s="3"/>
      <c r="CKI30" s="3"/>
      <c r="CKJ30" s="3"/>
      <c r="CKK30" s="3"/>
      <c r="CKL30" s="3"/>
      <c r="CKM30" s="3"/>
      <c r="CKN30" s="3"/>
      <c r="CKO30" s="3"/>
      <c r="CKP30" s="3"/>
      <c r="CKQ30" s="3"/>
      <c r="CKR30" s="3"/>
      <c r="CKS30" s="3"/>
      <c r="CKT30" s="3"/>
      <c r="CKU30" s="3"/>
      <c r="CKV30" s="3"/>
      <c r="CKW30" s="3"/>
      <c r="CKX30" s="3"/>
      <c r="CKY30" s="3"/>
      <c r="CKZ30" s="3"/>
      <c r="CLA30" s="3"/>
      <c r="CLB30" s="3"/>
      <c r="CLC30" s="3"/>
      <c r="CLD30" s="3"/>
      <c r="CLE30" s="3"/>
      <c r="CLF30" s="3"/>
      <c r="CLG30" s="3"/>
      <c r="CLH30" s="3"/>
      <c r="CLI30" s="3"/>
      <c r="CLJ30" s="3"/>
      <c r="CLK30" s="3"/>
      <c r="CLL30" s="3"/>
      <c r="CLM30" s="3"/>
      <c r="CLN30" s="3"/>
      <c r="CLO30" s="3"/>
      <c r="CLP30" s="3"/>
      <c r="CLQ30" s="3"/>
      <c r="CLR30" s="3"/>
      <c r="CLS30" s="3"/>
      <c r="CLT30" s="3"/>
      <c r="CLU30" s="3"/>
      <c r="CLV30" s="3"/>
      <c r="CLW30" s="3"/>
      <c r="CLX30" s="3"/>
      <c r="CLY30" s="3"/>
      <c r="CLZ30" s="3"/>
      <c r="CMA30" s="3"/>
      <c r="CMB30" s="3"/>
      <c r="CMC30" s="3"/>
      <c r="CMD30" s="3"/>
      <c r="CME30" s="3"/>
      <c r="CMF30" s="3"/>
      <c r="CMG30" s="3"/>
      <c r="CMH30" s="3"/>
      <c r="CMI30" s="3"/>
      <c r="CMJ30" s="3"/>
      <c r="CMK30" s="3"/>
      <c r="CML30" s="3"/>
      <c r="CMM30" s="3"/>
      <c r="CMN30" s="3"/>
      <c r="CMO30" s="3"/>
      <c r="CMP30" s="3"/>
      <c r="CMQ30" s="3"/>
      <c r="CMR30" s="3"/>
      <c r="CMS30" s="3"/>
      <c r="CMT30" s="3"/>
      <c r="CMU30" s="3"/>
      <c r="CMV30" s="3"/>
      <c r="CMW30" s="3"/>
      <c r="CMX30" s="3"/>
      <c r="CMY30" s="3"/>
      <c r="CMZ30" s="3"/>
      <c r="CNA30" s="3"/>
      <c r="CNB30" s="3"/>
      <c r="CNC30" s="3"/>
      <c r="CND30" s="3"/>
      <c r="CNE30" s="3"/>
      <c r="CNF30" s="3"/>
      <c r="CNG30" s="3"/>
      <c r="CNH30" s="3"/>
      <c r="CNI30" s="3"/>
      <c r="CNJ30" s="3"/>
      <c r="CNK30" s="3"/>
      <c r="CNL30" s="3"/>
      <c r="CNM30" s="3"/>
      <c r="CNN30" s="3"/>
      <c r="CNO30" s="3"/>
      <c r="CNP30" s="3"/>
      <c r="CNQ30" s="3"/>
      <c r="CNR30" s="3"/>
      <c r="CNS30" s="3"/>
      <c r="CNT30" s="3"/>
      <c r="CNU30" s="3"/>
      <c r="CNV30" s="3"/>
      <c r="CNW30" s="3"/>
      <c r="CNX30" s="3"/>
      <c r="CNY30" s="3"/>
      <c r="CNZ30" s="3"/>
      <c r="COA30" s="3"/>
      <c r="COB30" s="3"/>
      <c r="COC30" s="3"/>
      <c r="COD30" s="3"/>
      <c r="COE30" s="3"/>
      <c r="COF30" s="3"/>
      <c r="COG30" s="3"/>
      <c r="COH30" s="3"/>
      <c r="COI30" s="3"/>
      <c r="COJ30" s="3"/>
      <c r="COK30" s="3"/>
      <c r="COL30" s="3"/>
      <c r="COM30" s="3"/>
      <c r="CON30" s="3"/>
      <c r="COO30" s="3"/>
      <c r="COP30" s="3"/>
      <c r="COQ30" s="3"/>
      <c r="COR30" s="3"/>
      <c r="COS30" s="3"/>
      <c r="COT30" s="3"/>
      <c r="COU30" s="3"/>
      <c r="COV30" s="3"/>
      <c r="COW30" s="3"/>
      <c r="COX30" s="3"/>
      <c r="COY30" s="3"/>
      <c r="COZ30" s="3"/>
      <c r="CPA30" s="3"/>
      <c r="CPB30" s="3"/>
      <c r="CPC30" s="3"/>
      <c r="CPD30" s="3"/>
      <c r="CPE30" s="3"/>
      <c r="CPF30" s="3"/>
      <c r="CPG30" s="3"/>
      <c r="CPH30" s="3"/>
      <c r="CPI30" s="3"/>
      <c r="CPJ30" s="3"/>
      <c r="CPK30" s="3"/>
      <c r="CPL30" s="3"/>
      <c r="CPM30" s="3"/>
      <c r="CPN30" s="3"/>
      <c r="CPO30" s="3"/>
      <c r="CPP30" s="3"/>
      <c r="CPQ30" s="3"/>
      <c r="CPR30" s="3"/>
      <c r="CPS30" s="3"/>
      <c r="CPT30" s="3"/>
      <c r="CPU30" s="3"/>
      <c r="CPV30" s="3"/>
      <c r="CPW30" s="3"/>
      <c r="CPX30" s="3"/>
      <c r="CPY30" s="3"/>
      <c r="CPZ30" s="3"/>
      <c r="CQA30" s="3"/>
      <c r="CQB30" s="3"/>
      <c r="CQC30" s="3"/>
      <c r="CQD30" s="3"/>
      <c r="CQE30" s="3"/>
      <c r="CQF30" s="3"/>
      <c r="CQG30" s="3"/>
      <c r="CQH30" s="3"/>
      <c r="CQI30" s="3"/>
      <c r="CQJ30" s="3"/>
      <c r="CQK30" s="3"/>
      <c r="CQL30" s="3"/>
      <c r="CQM30" s="3"/>
      <c r="CQN30" s="3"/>
      <c r="CQO30" s="3"/>
      <c r="CQP30" s="3"/>
      <c r="CQQ30" s="3"/>
      <c r="CQR30" s="3"/>
      <c r="CQS30" s="3"/>
      <c r="CQT30" s="3"/>
      <c r="CQU30" s="3"/>
      <c r="CQV30" s="3"/>
      <c r="CQW30" s="3"/>
      <c r="CQX30" s="3"/>
      <c r="CQY30" s="3"/>
      <c r="CQZ30" s="3"/>
      <c r="CRA30" s="3"/>
      <c r="CRB30" s="3"/>
      <c r="CRC30" s="3"/>
      <c r="CRD30" s="3"/>
      <c r="CRE30" s="3"/>
      <c r="CRF30" s="3"/>
      <c r="CRG30" s="3"/>
      <c r="CRH30" s="3"/>
      <c r="CRI30" s="3"/>
      <c r="CRJ30" s="3"/>
      <c r="CRK30" s="3"/>
      <c r="CRL30" s="3"/>
      <c r="CRM30" s="3"/>
      <c r="CRN30" s="3"/>
      <c r="CRO30" s="3"/>
      <c r="CRP30" s="3"/>
      <c r="CRQ30" s="3"/>
      <c r="CRR30" s="3"/>
      <c r="CRS30" s="3"/>
      <c r="CRT30" s="3"/>
      <c r="CRU30" s="3"/>
      <c r="CRV30" s="3"/>
      <c r="CRW30" s="3"/>
      <c r="CRX30" s="3"/>
      <c r="CRY30" s="3"/>
      <c r="CRZ30" s="3"/>
      <c r="CSA30" s="3"/>
      <c r="CSB30" s="3"/>
      <c r="CSC30" s="3"/>
      <c r="CSD30" s="3"/>
      <c r="CSE30" s="3"/>
      <c r="CSF30" s="3"/>
      <c r="CSG30" s="3"/>
      <c r="CSH30" s="3"/>
      <c r="CSI30" s="3"/>
      <c r="CSJ30" s="3"/>
      <c r="CSK30" s="3"/>
      <c r="CSL30" s="3"/>
      <c r="CSM30" s="3"/>
      <c r="CSN30" s="3"/>
      <c r="CSO30" s="3"/>
      <c r="CSP30" s="3"/>
      <c r="CSQ30" s="3"/>
      <c r="CSR30" s="3"/>
      <c r="CSS30" s="3"/>
      <c r="CST30" s="3"/>
      <c r="CSU30" s="3"/>
      <c r="CSV30" s="3"/>
      <c r="CSW30" s="3"/>
      <c r="CSX30" s="3"/>
      <c r="CSY30" s="3"/>
      <c r="CSZ30" s="3"/>
      <c r="CTA30" s="3"/>
      <c r="CTB30" s="3"/>
      <c r="CTC30" s="3"/>
      <c r="CTD30" s="3"/>
      <c r="CTE30" s="3"/>
      <c r="CTF30" s="3"/>
      <c r="CTG30" s="3"/>
      <c r="CTH30" s="3"/>
      <c r="CTI30" s="3"/>
      <c r="CTJ30" s="3"/>
      <c r="CTK30" s="3"/>
      <c r="CTL30" s="3"/>
      <c r="CTM30" s="3"/>
      <c r="CTN30" s="3"/>
      <c r="CTO30" s="3"/>
      <c r="CTP30" s="3"/>
      <c r="CTQ30" s="3"/>
      <c r="CTR30" s="3"/>
      <c r="CTS30" s="3"/>
      <c r="CTT30" s="3"/>
      <c r="CTU30" s="3"/>
      <c r="CTV30" s="3"/>
      <c r="CTW30" s="3"/>
      <c r="CTX30" s="3"/>
      <c r="CTY30" s="3"/>
      <c r="CTZ30" s="3"/>
      <c r="CUA30" s="3"/>
      <c r="CUB30" s="3"/>
      <c r="CUC30" s="3"/>
      <c r="CUD30" s="3"/>
      <c r="CUE30" s="3"/>
      <c r="CUF30" s="3"/>
      <c r="CUG30" s="3"/>
      <c r="CUH30" s="3"/>
      <c r="CUI30" s="3"/>
      <c r="CUJ30" s="3"/>
      <c r="CUK30" s="3"/>
      <c r="CUL30" s="3"/>
      <c r="CUM30" s="3"/>
      <c r="CUN30" s="3"/>
      <c r="CUO30" s="3"/>
      <c r="CUP30" s="3"/>
      <c r="CUQ30" s="3"/>
      <c r="CUR30" s="3"/>
      <c r="CUS30" s="3"/>
      <c r="CUT30" s="3"/>
      <c r="CUU30" s="3"/>
      <c r="CUV30" s="3"/>
      <c r="CUW30" s="3"/>
      <c r="CUX30" s="3"/>
      <c r="CUY30" s="3"/>
      <c r="CUZ30" s="3"/>
      <c r="CVA30" s="3"/>
      <c r="CVB30" s="3"/>
      <c r="CVC30" s="3"/>
      <c r="CVD30" s="3"/>
      <c r="CVE30" s="3"/>
      <c r="CVF30" s="3"/>
      <c r="CVG30" s="3"/>
      <c r="CVH30" s="3"/>
      <c r="CVI30" s="3"/>
      <c r="CVJ30" s="3"/>
      <c r="CVK30" s="3"/>
      <c r="CVL30" s="3"/>
      <c r="CVM30" s="3"/>
      <c r="CVN30" s="3"/>
      <c r="CVO30" s="3"/>
      <c r="CVP30" s="3"/>
      <c r="CVQ30" s="3"/>
      <c r="CVR30" s="3"/>
      <c r="CVS30" s="3"/>
      <c r="CVT30" s="3"/>
      <c r="CVU30" s="3"/>
      <c r="CVV30" s="3"/>
      <c r="CVW30" s="3"/>
      <c r="CVX30" s="3"/>
      <c r="CVY30" s="3"/>
      <c r="CVZ30" s="3"/>
      <c r="CWA30" s="3"/>
      <c r="CWB30" s="3"/>
      <c r="CWC30" s="3"/>
      <c r="CWD30" s="3"/>
      <c r="CWE30" s="3"/>
      <c r="CWF30" s="3"/>
      <c r="CWG30" s="3"/>
      <c r="CWH30" s="3"/>
      <c r="CWI30" s="3"/>
      <c r="CWJ30" s="3"/>
      <c r="CWK30" s="3"/>
      <c r="CWL30" s="3"/>
      <c r="CWM30" s="3"/>
      <c r="CWN30" s="3"/>
      <c r="CWO30" s="3"/>
      <c r="CWP30" s="3"/>
      <c r="CWQ30" s="3"/>
      <c r="CWR30" s="3"/>
      <c r="CWS30" s="3"/>
      <c r="CWT30" s="3"/>
      <c r="CWU30" s="3"/>
      <c r="CWV30" s="3"/>
      <c r="CWW30" s="3"/>
      <c r="CWX30" s="3"/>
      <c r="CWY30" s="3"/>
      <c r="CWZ30" s="3"/>
      <c r="CXA30" s="3"/>
      <c r="CXB30" s="3"/>
      <c r="CXC30" s="3"/>
      <c r="CXD30" s="3"/>
      <c r="CXE30" s="3"/>
      <c r="CXF30" s="3"/>
      <c r="CXG30" s="3"/>
      <c r="CXH30" s="3"/>
      <c r="CXI30" s="3"/>
      <c r="CXJ30" s="3"/>
      <c r="CXK30" s="3"/>
      <c r="CXL30" s="3"/>
      <c r="CXM30" s="3"/>
      <c r="CXN30" s="3"/>
      <c r="CXO30" s="3"/>
      <c r="CXP30" s="3"/>
      <c r="CXQ30" s="3"/>
      <c r="CXR30" s="3"/>
      <c r="CXS30" s="3"/>
      <c r="CXT30" s="3"/>
      <c r="CXU30" s="3"/>
      <c r="CXV30" s="3"/>
      <c r="CXW30" s="3"/>
      <c r="CXX30" s="3"/>
      <c r="CXY30" s="3"/>
      <c r="CXZ30" s="3"/>
      <c r="CYA30" s="3"/>
      <c r="CYB30" s="3"/>
      <c r="CYC30" s="3"/>
      <c r="CYD30" s="3"/>
      <c r="CYE30" s="3"/>
      <c r="CYF30" s="3"/>
      <c r="CYG30" s="3"/>
      <c r="CYH30" s="3"/>
      <c r="CYI30" s="3"/>
      <c r="CYJ30" s="3"/>
      <c r="CYK30" s="3"/>
      <c r="CYL30" s="3"/>
      <c r="CYM30" s="3"/>
      <c r="CYN30" s="3"/>
      <c r="CYO30" s="3"/>
      <c r="CYP30" s="3"/>
      <c r="CYQ30" s="3"/>
      <c r="CYR30" s="3"/>
      <c r="CYS30" s="3"/>
      <c r="CYT30" s="3"/>
      <c r="CYU30" s="3"/>
      <c r="CYV30" s="3"/>
      <c r="CYW30" s="3"/>
      <c r="CYX30" s="3"/>
      <c r="CYY30" s="3"/>
      <c r="CYZ30" s="3"/>
      <c r="CZA30" s="3"/>
      <c r="CZB30" s="3"/>
      <c r="CZC30" s="3"/>
      <c r="CZD30" s="3"/>
      <c r="CZE30" s="3"/>
      <c r="CZF30" s="3"/>
      <c r="CZG30" s="3"/>
      <c r="CZH30" s="3"/>
      <c r="CZI30" s="3"/>
      <c r="CZJ30" s="3"/>
      <c r="CZK30" s="3"/>
      <c r="CZL30" s="3"/>
      <c r="CZM30" s="3"/>
      <c r="CZN30" s="3"/>
      <c r="CZO30" s="3"/>
      <c r="CZP30" s="3"/>
      <c r="CZQ30" s="3"/>
      <c r="CZR30" s="3"/>
      <c r="CZS30" s="3"/>
      <c r="CZT30" s="3"/>
      <c r="CZU30" s="3"/>
      <c r="CZV30" s="3"/>
      <c r="CZW30" s="3"/>
      <c r="CZX30" s="3"/>
      <c r="CZY30" s="3"/>
      <c r="CZZ30" s="3"/>
      <c r="DAA30" s="3"/>
      <c r="DAB30" s="3"/>
      <c r="DAC30" s="3"/>
      <c r="DAD30" s="3"/>
      <c r="DAE30" s="3"/>
      <c r="DAF30" s="3"/>
      <c r="DAG30" s="3"/>
      <c r="DAH30" s="3"/>
      <c r="DAI30" s="3"/>
      <c r="DAJ30" s="3"/>
      <c r="DAK30" s="3"/>
      <c r="DAL30" s="3"/>
      <c r="DAM30" s="3"/>
      <c r="DAN30" s="3"/>
      <c r="DAO30" s="3"/>
      <c r="DAP30" s="3"/>
      <c r="DAQ30" s="3"/>
      <c r="DAR30" s="3"/>
      <c r="DAS30" s="3"/>
      <c r="DAT30" s="3"/>
      <c r="DAU30" s="3"/>
      <c r="DAV30" s="3"/>
      <c r="DAW30" s="3"/>
      <c r="DAX30" s="3"/>
      <c r="DAY30" s="3"/>
      <c r="DAZ30" s="3"/>
      <c r="DBA30" s="3"/>
      <c r="DBB30" s="3"/>
      <c r="DBC30" s="3"/>
      <c r="DBD30" s="3"/>
      <c r="DBE30" s="3"/>
      <c r="DBF30" s="3"/>
      <c r="DBG30" s="3"/>
      <c r="DBH30" s="3"/>
      <c r="DBI30" s="3"/>
      <c r="DBJ30" s="3"/>
      <c r="DBK30" s="3"/>
      <c r="DBL30" s="3"/>
      <c r="DBM30" s="3"/>
      <c r="DBN30" s="3"/>
      <c r="DBO30" s="3"/>
      <c r="DBP30" s="3"/>
      <c r="DBQ30" s="3"/>
      <c r="DBR30" s="3"/>
      <c r="DBS30" s="3"/>
      <c r="DBT30" s="3"/>
      <c r="DBU30" s="3"/>
      <c r="DBV30" s="3"/>
      <c r="DBW30" s="3"/>
      <c r="DBX30" s="3"/>
      <c r="DBY30" s="3"/>
      <c r="DBZ30" s="3"/>
      <c r="DCA30" s="3"/>
      <c r="DCB30" s="3"/>
      <c r="DCC30" s="3"/>
      <c r="DCD30" s="3"/>
      <c r="DCE30" s="3"/>
      <c r="DCF30" s="3"/>
      <c r="DCG30" s="3"/>
      <c r="DCH30" s="3"/>
      <c r="DCI30" s="3"/>
      <c r="DCJ30" s="3"/>
      <c r="DCK30" s="3"/>
      <c r="DCL30" s="3"/>
      <c r="DCM30" s="3"/>
      <c r="DCN30" s="3"/>
      <c r="DCO30" s="3"/>
      <c r="DCP30" s="3"/>
      <c r="DCQ30" s="3"/>
      <c r="DCR30" s="3"/>
      <c r="DCS30" s="3"/>
      <c r="DCT30" s="3"/>
      <c r="DCU30" s="3"/>
      <c r="DCV30" s="3"/>
      <c r="DCW30" s="3"/>
      <c r="DCX30" s="3"/>
      <c r="DCY30" s="3"/>
      <c r="DCZ30" s="3"/>
      <c r="DDA30" s="3"/>
      <c r="DDB30" s="3"/>
      <c r="DDC30" s="3"/>
      <c r="DDD30" s="3"/>
      <c r="DDE30" s="3"/>
      <c r="DDF30" s="3"/>
      <c r="DDG30" s="3"/>
      <c r="DDH30" s="3"/>
      <c r="DDI30" s="3"/>
      <c r="DDJ30" s="3"/>
      <c r="DDK30" s="3"/>
      <c r="DDL30" s="3"/>
      <c r="DDM30" s="3"/>
      <c r="DDN30" s="3"/>
      <c r="DDO30" s="3"/>
      <c r="DDP30" s="3"/>
      <c r="DDQ30" s="3"/>
      <c r="DDR30" s="3"/>
      <c r="DDS30" s="3"/>
      <c r="DDT30" s="3"/>
      <c r="DDU30" s="3"/>
      <c r="DDV30" s="3"/>
      <c r="DDW30" s="3"/>
      <c r="DDX30" s="3"/>
      <c r="DDY30" s="3"/>
      <c r="DDZ30" s="3"/>
      <c r="DEA30" s="3"/>
      <c r="DEB30" s="3"/>
      <c r="DEC30" s="3"/>
      <c r="DED30" s="3"/>
      <c r="DEE30" s="3"/>
      <c r="DEF30" s="3"/>
      <c r="DEG30" s="3"/>
      <c r="DEH30" s="3"/>
      <c r="DEI30" s="3"/>
      <c r="DEJ30" s="3"/>
      <c r="DEK30" s="3"/>
      <c r="DEL30" s="3"/>
      <c r="DEM30" s="3"/>
      <c r="DEN30" s="3"/>
      <c r="DEO30" s="3"/>
      <c r="DEP30" s="3"/>
      <c r="DEQ30" s="3"/>
      <c r="DER30" s="3"/>
      <c r="DES30" s="3"/>
      <c r="DET30" s="3"/>
      <c r="DEU30" s="3"/>
      <c r="DEV30" s="3"/>
      <c r="DEW30" s="3"/>
      <c r="DEX30" s="3"/>
      <c r="DEY30" s="3"/>
      <c r="DEZ30" s="3"/>
      <c r="DFA30" s="3"/>
      <c r="DFB30" s="3"/>
      <c r="DFC30" s="3"/>
      <c r="DFD30" s="3"/>
      <c r="DFE30" s="3"/>
      <c r="DFF30" s="3"/>
      <c r="DFG30" s="3"/>
      <c r="DFH30" s="3"/>
      <c r="DFI30" s="3"/>
      <c r="DFJ30" s="3"/>
      <c r="DFK30" s="3"/>
      <c r="DFL30" s="3"/>
      <c r="DFM30" s="3"/>
      <c r="DFN30" s="3"/>
      <c r="DFO30" s="3"/>
      <c r="DFP30" s="3"/>
      <c r="DFQ30" s="3"/>
      <c r="DFR30" s="3"/>
      <c r="DFS30" s="3"/>
      <c r="DFT30" s="3"/>
      <c r="DFU30" s="3"/>
      <c r="DFV30" s="3"/>
      <c r="DFW30" s="3"/>
      <c r="DFX30" s="3"/>
      <c r="DFY30" s="3"/>
      <c r="DFZ30" s="3"/>
      <c r="DGA30" s="3"/>
      <c r="DGB30" s="3"/>
      <c r="DGC30" s="3"/>
      <c r="DGD30" s="3"/>
      <c r="DGE30" s="3"/>
      <c r="DGF30" s="3"/>
      <c r="DGG30" s="3"/>
      <c r="DGH30" s="3"/>
      <c r="DGI30" s="3"/>
      <c r="DGJ30" s="3"/>
      <c r="DGK30" s="3"/>
      <c r="DGL30" s="3"/>
      <c r="DGM30" s="3"/>
      <c r="DGN30" s="3"/>
      <c r="DGO30" s="3"/>
      <c r="DGP30" s="3"/>
      <c r="DGQ30" s="3"/>
      <c r="DGR30" s="3"/>
      <c r="DGS30" s="3"/>
      <c r="DGT30" s="3"/>
      <c r="DGU30" s="3"/>
      <c r="DGV30" s="3"/>
      <c r="DGW30" s="3"/>
      <c r="DGX30" s="3"/>
      <c r="DGY30" s="3"/>
      <c r="DGZ30" s="3"/>
      <c r="DHA30" s="3"/>
      <c r="DHB30" s="3"/>
      <c r="DHC30" s="3"/>
      <c r="DHD30" s="3"/>
      <c r="DHE30" s="3"/>
      <c r="DHF30" s="3"/>
      <c r="DHG30" s="3"/>
      <c r="DHH30" s="3"/>
      <c r="DHI30" s="3"/>
      <c r="DHJ30" s="3"/>
      <c r="DHK30" s="3"/>
      <c r="DHL30" s="3"/>
      <c r="DHM30" s="3"/>
      <c r="DHN30" s="3"/>
      <c r="DHO30" s="3"/>
      <c r="DHP30" s="3"/>
      <c r="DHQ30" s="3"/>
      <c r="DHR30" s="3"/>
      <c r="DHS30" s="3"/>
      <c r="DHT30" s="3"/>
      <c r="DHU30" s="3"/>
      <c r="DHV30" s="3"/>
      <c r="DHW30" s="3"/>
      <c r="DHX30" s="3"/>
      <c r="DHY30" s="3"/>
      <c r="DHZ30" s="3"/>
      <c r="DIA30" s="3"/>
      <c r="DIB30" s="3"/>
      <c r="DIC30" s="3"/>
      <c r="DID30" s="3"/>
      <c r="DIE30" s="3"/>
      <c r="DIF30" s="3"/>
      <c r="DIG30" s="3"/>
      <c r="DIH30" s="3"/>
      <c r="DII30" s="3"/>
      <c r="DIJ30" s="3"/>
      <c r="DIK30" s="3"/>
      <c r="DIL30" s="3"/>
      <c r="DIM30" s="3"/>
      <c r="DIN30" s="3"/>
      <c r="DIO30" s="3"/>
      <c r="DIP30" s="3"/>
      <c r="DIQ30" s="3"/>
      <c r="DIR30" s="3"/>
      <c r="DIS30" s="3"/>
      <c r="DIT30" s="3"/>
      <c r="DIU30" s="3"/>
      <c r="DIV30" s="3"/>
      <c r="DIW30" s="3"/>
      <c r="DIX30" s="3"/>
      <c r="DIY30" s="3"/>
      <c r="DIZ30" s="3"/>
      <c r="DJA30" s="3"/>
      <c r="DJB30" s="3"/>
      <c r="DJC30" s="3"/>
      <c r="DJD30" s="3"/>
      <c r="DJE30" s="3"/>
      <c r="DJF30" s="3"/>
      <c r="DJG30" s="3"/>
      <c r="DJH30" s="3"/>
      <c r="DJI30" s="3"/>
      <c r="DJJ30" s="3"/>
      <c r="DJK30" s="3"/>
      <c r="DJL30" s="3"/>
      <c r="DJM30" s="3"/>
      <c r="DJN30" s="3"/>
      <c r="DJO30" s="3"/>
      <c r="DJP30" s="3"/>
      <c r="DJQ30" s="3"/>
      <c r="DJR30" s="3"/>
      <c r="DJS30" s="3"/>
      <c r="DJT30" s="3"/>
      <c r="DJU30" s="3"/>
      <c r="DJV30" s="3"/>
      <c r="DJW30" s="3"/>
      <c r="DJX30" s="3"/>
      <c r="DJY30" s="3"/>
      <c r="DJZ30" s="3"/>
      <c r="DKA30" s="3"/>
      <c r="DKB30" s="3"/>
      <c r="DKC30" s="3"/>
      <c r="DKD30" s="3"/>
      <c r="DKE30" s="3"/>
      <c r="DKF30" s="3"/>
      <c r="DKG30" s="3"/>
      <c r="DKH30" s="3"/>
      <c r="DKI30" s="3"/>
      <c r="DKJ30" s="3"/>
      <c r="DKK30" s="3"/>
      <c r="DKL30" s="3"/>
      <c r="DKM30" s="3"/>
      <c r="DKN30" s="3"/>
      <c r="DKO30" s="3"/>
      <c r="DKP30" s="3"/>
      <c r="DKQ30" s="3"/>
      <c r="DKR30" s="3"/>
      <c r="DKS30" s="3"/>
      <c r="DKT30" s="3"/>
      <c r="DKU30" s="3"/>
      <c r="DKV30" s="3"/>
      <c r="DKW30" s="3"/>
      <c r="DKX30" s="3"/>
      <c r="DKY30" s="3"/>
      <c r="DKZ30" s="3"/>
      <c r="DLA30" s="3"/>
      <c r="DLB30" s="3"/>
      <c r="DLC30" s="3"/>
      <c r="DLD30" s="3"/>
      <c r="DLE30" s="3"/>
      <c r="DLF30" s="3"/>
      <c r="DLG30" s="3"/>
      <c r="DLH30" s="3"/>
      <c r="DLI30" s="3"/>
      <c r="DLJ30" s="3"/>
      <c r="DLK30" s="3"/>
      <c r="DLL30" s="3"/>
      <c r="DLM30" s="3"/>
      <c r="DLN30" s="3"/>
      <c r="DLO30" s="3"/>
      <c r="DLP30" s="3"/>
      <c r="DLQ30" s="3"/>
      <c r="DLR30" s="3"/>
      <c r="DLS30" s="3"/>
      <c r="DLT30" s="3"/>
      <c r="DLU30" s="3"/>
      <c r="DLV30" s="3"/>
      <c r="DLW30" s="3"/>
      <c r="DLX30" s="3"/>
      <c r="DLY30" s="3"/>
      <c r="DLZ30" s="3"/>
      <c r="DMA30" s="3"/>
      <c r="DMB30" s="3"/>
      <c r="DMC30" s="3"/>
      <c r="DMD30" s="3"/>
      <c r="DME30" s="3"/>
      <c r="DMF30" s="3"/>
      <c r="DMG30" s="3"/>
      <c r="DMH30" s="3"/>
      <c r="DMI30" s="3"/>
      <c r="DMJ30" s="3"/>
      <c r="DMK30" s="3"/>
      <c r="DML30" s="3"/>
      <c r="DMM30" s="3"/>
      <c r="DMN30" s="3"/>
      <c r="DMO30" s="3"/>
      <c r="DMP30" s="3"/>
      <c r="DMQ30" s="3"/>
      <c r="DMR30" s="3"/>
      <c r="DMS30" s="3"/>
      <c r="DMT30" s="3"/>
      <c r="DMU30" s="3"/>
      <c r="DMV30" s="3"/>
      <c r="DMW30" s="3"/>
      <c r="DMX30" s="3"/>
      <c r="DMY30" s="3"/>
      <c r="DMZ30" s="3"/>
      <c r="DNA30" s="3"/>
      <c r="DNB30" s="3"/>
      <c r="DNC30" s="3"/>
      <c r="DND30" s="3"/>
      <c r="DNE30" s="3"/>
      <c r="DNF30" s="3"/>
      <c r="DNG30" s="3"/>
      <c r="DNH30" s="3"/>
      <c r="DNI30" s="3"/>
      <c r="DNJ30" s="3"/>
      <c r="DNK30" s="3"/>
      <c r="DNL30" s="3"/>
      <c r="DNM30" s="3"/>
      <c r="DNN30" s="3"/>
      <c r="DNO30" s="3"/>
      <c r="DNP30" s="3"/>
      <c r="DNQ30" s="3"/>
      <c r="DNR30" s="3"/>
      <c r="DNS30" s="3"/>
      <c r="DNT30" s="3"/>
      <c r="DNU30" s="3"/>
      <c r="DNV30" s="3"/>
      <c r="DNW30" s="3"/>
      <c r="DNX30" s="3"/>
      <c r="DNY30" s="3"/>
      <c r="DNZ30" s="3"/>
      <c r="DOA30" s="3"/>
      <c r="DOB30" s="3"/>
      <c r="DOC30" s="3"/>
      <c r="DOD30" s="3"/>
      <c r="DOE30" s="3"/>
      <c r="DOF30" s="3"/>
      <c r="DOG30" s="3"/>
      <c r="DOH30" s="3"/>
      <c r="DOI30" s="3"/>
      <c r="DOJ30" s="3"/>
      <c r="DOK30" s="3"/>
      <c r="DOL30" s="3"/>
      <c r="DOM30" s="3"/>
      <c r="DON30" s="3"/>
      <c r="DOO30" s="3"/>
      <c r="DOP30" s="3"/>
      <c r="DOQ30" s="3"/>
      <c r="DOR30" s="3"/>
      <c r="DOS30" s="3"/>
      <c r="DOT30" s="3"/>
      <c r="DOU30" s="3"/>
      <c r="DOV30" s="3"/>
      <c r="DOW30" s="3"/>
      <c r="DOX30" s="3"/>
      <c r="DOY30" s="3"/>
      <c r="DOZ30" s="3"/>
      <c r="DPA30" s="3"/>
      <c r="DPB30" s="3"/>
      <c r="DPC30" s="3"/>
      <c r="DPD30" s="3"/>
      <c r="DPE30" s="3"/>
      <c r="DPF30" s="3"/>
      <c r="DPG30" s="3"/>
      <c r="DPH30" s="3"/>
      <c r="DPI30" s="3"/>
      <c r="DPJ30" s="3"/>
      <c r="DPK30" s="3"/>
      <c r="DPL30" s="3"/>
      <c r="DPM30" s="3"/>
      <c r="DPN30" s="3"/>
      <c r="DPO30" s="3"/>
      <c r="DPP30" s="3"/>
      <c r="DPQ30" s="3"/>
      <c r="DPR30" s="3"/>
      <c r="DPS30" s="3"/>
      <c r="DPT30" s="3"/>
      <c r="DPU30" s="3"/>
      <c r="DPV30" s="3"/>
      <c r="DPW30" s="3"/>
      <c r="DPX30" s="3"/>
      <c r="DPY30" s="3"/>
      <c r="DPZ30" s="3"/>
      <c r="DQA30" s="3"/>
      <c r="DQB30" s="3"/>
      <c r="DQC30" s="3"/>
      <c r="DQD30" s="3"/>
      <c r="DQE30" s="3"/>
      <c r="DQF30" s="3"/>
      <c r="DQG30" s="3"/>
      <c r="DQH30" s="3"/>
      <c r="DQI30" s="3"/>
      <c r="DQJ30" s="3"/>
      <c r="DQK30" s="3"/>
      <c r="DQL30" s="3"/>
      <c r="DQM30" s="3"/>
      <c r="DQN30" s="3"/>
      <c r="DQO30" s="3"/>
      <c r="DQP30" s="3"/>
      <c r="DQQ30" s="3"/>
      <c r="DQR30" s="3"/>
      <c r="DQS30" s="3"/>
      <c r="DQT30" s="3"/>
      <c r="DQU30" s="3"/>
      <c r="DQV30" s="3"/>
      <c r="DQW30" s="3"/>
      <c r="DQX30" s="3"/>
      <c r="DQY30" s="3"/>
      <c r="DQZ30" s="3"/>
      <c r="DRA30" s="3"/>
      <c r="DRB30" s="3"/>
      <c r="DRC30" s="3"/>
      <c r="DRD30" s="3"/>
      <c r="DRE30" s="3"/>
      <c r="DRF30" s="3"/>
      <c r="DRG30" s="3"/>
      <c r="DRH30" s="3"/>
      <c r="DRI30" s="3"/>
      <c r="DRJ30" s="3"/>
      <c r="DRK30" s="3"/>
      <c r="DRL30" s="3"/>
      <c r="DRM30" s="3"/>
      <c r="DRN30" s="3"/>
      <c r="DRO30" s="3"/>
      <c r="DRP30" s="3"/>
      <c r="DRQ30" s="3"/>
      <c r="DRR30" s="3"/>
      <c r="DRS30" s="3"/>
      <c r="DRT30" s="3"/>
      <c r="DRU30" s="3"/>
      <c r="DRV30" s="3"/>
      <c r="DRW30" s="3"/>
      <c r="DRX30" s="3"/>
      <c r="DRY30" s="3"/>
      <c r="DRZ30" s="3"/>
      <c r="DSA30" s="3"/>
      <c r="DSB30" s="3"/>
      <c r="DSC30" s="3"/>
      <c r="DSD30" s="3"/>
      <c r="DSE30" s="3"/>
      <c r="DSF30" s="3"/>
      <c r="DSG30" s="3"/>
      <c r="DSH30" s="3"/>
      <c r="DSI30" s="3"/>
      <c r="DSJ30" s="3"/>
      <c r="DSK30" s="3"/>
      <c r="DSL30" s="3"/>
      <c r="DSM30" s="3"/>
      <c r="DSN30" s="3"/>
      <c r="DSO30" s="3"/>
      <c r="DSP30" s="3"/>
      <c r="DSQ30" s="3"/>
      <c r="DSR30" s="3"/>
      <c r="DSS30" s="3"/>
      <c r="DST30" s="3"/>
      <c r="DSU30" s="3"/>
      <c r="DSV30" s="3"/>
      <c r="DSW30" s="3"/>
      <c r="DSX30" s="3"/>
      <c r="DSY30" s="3"/>
      <c r="DSZ30" s="3"/>
      <c r="DTA30" s="3"/>
      <c r="DTB30" s="3"/>
      <c r="DTC30" s="3"/>
      <c r="DTD30" s="3"/>
      <c r="DTE30" s="3"/>
      <c r="DTF30" s="3"/>
      <c r="DTG30" s="3"/>
      <c r="DTH30" s="3"/>
      <c r="DTI30" s="3"/>
      <c r="DTJ30" s="3"/>
      <c r="DTK30" s="3"/>
      <c r="DTL30" s="3"/>
      <c r="DTM30" s="3"/>
      <c r="DTN30" s="3"/>
      <c r="DTO30" s="3"/>
      <c r="DTP30" s="3"/>
      <c r="DTQ30" s="3"/>
      <c r="DTR30" s="3"/>
      <c r="DTS30" s="3"/>
      <c r="DTT30" s="3"/>
      <c r="DTU30" s="3"/>
      <c r="DTV30" s="3"/>
      <c r="DTW30" s="3"/>
      <c r="DTX30" s="3"/>
      <c r="DTY30" s="3"/>
      <c r="DTZ30" s="3"/>
      <c r="DUA30" s="3"/>
      <c r="DUB30" s="3"/>
      <c r="DUC30" s="3"/>
      <c r="DUD30" s="3"/>
      <c r="DUE30" s="3"/>
      <c r="DUF30" s="3"/>
      <c r="DUG30" s="3"/>
      <c r="DUH30" s="3"/>
      <c r="DUI30" s="3"/>
      <c r="DUJ30" s="3"/>
      <c r="DUK30" s="3"/>
      <c r="DUL30" s="3"/>
      <c r="DUM30" s="3"/>
      <c r="DUN30" s="3"/>
      <c r="DUO30" s="3"/>
      <c r="DUP30" s="3"/>
      <c r="DUQ30" s="3"/>
      <c r="DUR30" s="3"/>
      <c r="DUS30" s="3"/>
      <c r="DUT30" s="3"/>
      <c r="DUU30" s="3"/>
      <c r="DUV30" s="3"/>
      <c r="DUW30" s="3"/>
      <c r="DUX30" s="3"/>
      <c r="DUY30" s="3"/>
      <c r="DUZ30" s="3"/>
      <c r="DVA30" s="3"/>
      <c r="DVB30" s="3"/>
      <c r="DVC30" s="3"/>
      <c r="DVD30" s="3"/>
      <c r="DVE30" s="3"/>
      <c r="DVF30" s="3"/>
      <c r="DVG30" s="3"/>
      <c r="DVH30" s="3"/>
      <c r="DVI30" s="3"/>
      <c r="DVJ30" s="3"/>
      <c r="DVK30" s="3"/>
      <c r="DVL30" s="3"/>
      <c r="DVM30" s="3"/>
      <c r="DVN30" s="3"/>
      <c r="DVO30" s="3"/>
      <c r="DVP30" s="3"/>
      <c r="DVQ30" s="3"/>
      <c r="DVR30" s="3"/>
      <c r="DVS30" s="3"/>
      <c r="DVT30" s="3"/>
      <c r="DVU30" s="3"/>
      <c r="DVV30" s="3"/>
      <c r="DVW30" s="3"/>
      <c r="DVX30" s="3"/>
      <c r="DVY30" s="3"/>
      <c r="DVZ30" s="3"/>
      <c r="DWA30" s="3"/>
      <c r="DWB30" s="3"/>
      <c r="DWC30" s="3"/>
      <c r="DWD30" s="3"/>
      <c r="DWE30" s="3"/>
      <c r="DWF30" s="3"/>
      <c r="DWG30" s="3"/>
      <c r="DWH30" s="3"/>
      <c r="DWI30" s="3"/>
      <c r="DWJ30" s="3"/>
      <c r="DWK30" s="3"/>
      <c r="DWL30" s="3"/>
      <c r="DWM30" s="3"/>
      <c r="DWN30" s="3"/>
      <c r="DWO30" s="3"/>
      <c r="DWP30" s="3"/>
      <c r="DWQ30" s="3"/>
      <c r="DWR30" s="3"/>
      <c r="DWS30" s="3"/>
      <c r="DWT30" s="3"/>
      <c r="DWU30" s="3"/>
      <c r="DWV30" s="3"/>
      <c r="DWW30" s="3"/>
      <c r="DWX30" s="3"/>
      <c r="DWY30" s="3"/>
      <c r="DWZ30" s="3"/>
      <c r="DXA30" s="3"/>
      <c r="DXB30" s="3"/>
      <c r="DXC30" s="3"/>
      <c r="DXD30" s="3"/>
      <c r="DXE30" s="3"/>
      <c r="DXF30" s="3"/>
      <c r="DXG30" s="3"/>
      <c r="DXH30" s="3"/>
      <c r="DXI30" s="3"/>
      <c r="DXJ30" s="3"/>
      <c r="DXK30" s="3"/>
      <c r="DXL30" s="3"/>
      <c r="DXM30" s="3"/>
      <c r="DXN30" s="3"/>
      <c r="DXO30" s="3"/>
      <c r="DXP30" s="3"/>
      <c r="DXQ30" s="3"/>
      <c r="DXR30" s="3"/>
      <c r="DXS30" s="3"/>
      <c r="DXT30" s="3"/>
      <c r="DXU30" s="3"/>
      <c r="DXV30" s="3"/>
      <c r="DXW30" s="3"/>
      <c r="DXX30" s="3"/>
      <c r="DXY30" s="3"/>
      <c r="DXZ30" s="3"/>
      <c r="DYA30" s="3"/>
      <c r="DYB30" s="3"/>
      <c r="DYC30" s="3"/>
      <c r="DYD30" s="3"/>
      <c r="DYE30" s="3"/>
      <c r="DYF30" s="3"/>
      <c r="DYG30" s="3"/>
      <c r="DYH30" s="3"/>
      <c r="DYI30" s="3"/>
      <c r="DYJ30" s="3"/>
      <c r="DYK30" s="3"/>
      <c r="DYL30" s="3"/>
      <c r="DYM30" s="3"/>
      <c r="DYN30" s="3"/>
      <c r="DYO30" s="3"/>
      <c r="DYP30" s="3"/>
      <c r="DYQ30" s="3"/>
      <c r="DYR30" s="3"/>
      <c r="DYS30" s="3"/>
      <c r="DYT30" s="3"/>
      <c r="DYU30" s="3"/>
      <c r="DYV30" s="3"/>
      <c r="DYW30" s="3"/>
      <c r="DYX30" s="3"/>
      <c r="DYY30" s="3"/>
      <c r="DYZ30" s="3"/>
      <c r="DZA30" s="3"/>
      <c r="DZB30" s="3"/>
      <c r="DZC30" s="3"/>
      <c r="DZD30" s="3"/>
      <c r="DZE30" s="3"/>
      <c r="DZF30" s="3"/>
      <c r="DZG30" s="3"/>
      <c r="DZH30" s="3"/>
      <c r="DZI30" s="3"/>
      <c r="DZJ30" s="3"/>
      <c r="DZK30" s="3"/>
      <c r="DZL30" s="3"/>
      <c r="DZM30" s="3"/>
      <c r="DZN30" s="3"/>
      <c r="DZO30" s="3"/>
      <c r="DZP30" s="3"/>
      <c r="DZQ30" s="3"/>
      <c r="DZR30" s="3"/>
      <c r="DZS30" s="3"/>
      <c r="DZT30" s="3"/>
      <c r="DZU30" s="3"/>
      <c r="DZV30" s="3"/>
      <c r="DZW30" s="3"/>
      <c r="DZX30" s="3"/>
      <c r="DZY30" s="3"/>
      <c r="DZZ30" s="3"/>
      <c r="EAA30" s="3"/>
      <c r="EAB30" s="3"/>
      <c r="EAC30" s="3"/>
      <c r="EAD30" s="3"/>
      <c r="EAE30" s="3"/>
      <c r="EAF30" s="3"/>
      <c r="EAG30" s="3"/>
      <c r="EAH30" s="3"/>
      <c r="EAI30" s="3"/>
      <c r="EAJ30" s="3"/>
      <c r="EAK30" s="3"/>
      <c r="EAL30" s="3"/>
      <c r="EAM30" s="3"/>
      <c r="EAN30" s="3"/>
      <c r="EAO30" s="3"/>
      <c r="EAP30" s="3"/>
      <c r="EAQ30" s="3"/>
      <c r="EAR30" s="3"/>
      <c r="EAS30" s="3"/>
      <c r="EAT30" s="3"/>
      <c r="EAU30" s="3"/>
      <c r="EAV30" s="3"/>
      <c r="EAW30" s="3"/>
      <c r="EAX30" s="3"/>
      <c r="EAY30" s="3"/>
      <c r="EAZ30" s="3"/>
      <c r="EBA30" s="3"/>
      <c r="EBB30" s="3"/>
      <c r="EBC30" s="3"/>
      <c r="EBD30" s="3"/>
      <c r="EBE30" s="3"/>
      <c r="EBF30" s="3"/>
      <c r="EBG30" s="3"/>
      <c r="EBH30" s="3"/>
      <c r="EBI30" s="3"/>
      <c r="EBJ30" s="3"/>
      <c r="EBK30" s="3"/>
      <c r="EBL30" s="3"/>
      <c r="EBM30" s="3"/>
      <c r="EBN30" s="3"/>
      <c r="EBO30" s="3"/>
      <c r="EBP30" s="3"/>
      <c r="EBQ30" s="3"/>
      <c r="EBR30" s="3"/>
      <c r="EBS30" s="3"/>
      <c r="EBT30" s="3"/>
      <c r="EBU30" s="3"/>
      <c r="EBV30" s="3"/>
      <c r="EBW30" s="3"/>
      <c r="EBX30" s="3"/>
      <c r="EBY30" s="3"/>
      <c r="EBZ30" s="3"/>
      <c r="ECA30" s="3"/>
      <c r="ECB30" s="3"/>
      <c r="ECC30" s="3"/>
      <c r="ECD30" s="3"/>
      <c r="ECE30" s="3"/>
      <c r="ECF30" s="3"/>
      <c r="ECG30" s="3"/>
      <c r="ECH30" s="3"/>
      <c r="ECI30" s="3"/>
      <c r="ECJ30" s="3"/>
      <c r="ECK30" s="3"/>
      <c r="ECL30" s="3"/>
      <c r="ECM30" s="3"/>
      <c r="ECN30" s="3"/>
      <c r="ECO30" s="3"/>
      <c r="ECP30" s="3"/>
      <c r="ECQ30" s="3"/>
      <c r="ECR30" s="3"/>
      <c r="ECS30" s="3"/>
      <c r="ECT30" s="3"/>
      <c r="ECU30" s="3"/>
      <c r="ECV30" s="3"/>
      <c r="ECW30" s="3"/>
      <c r="ECX30" s="3"/>
      <c r="ECY30" s="3"/>
      <c r="ECZ30" s="3"/>
      <c r="EDA30" s="3"/>
      <c r="EDB30" s="3"/>
      <c r="EDC30" s="3"/>
      <c r="EDD30" s="3"/>
      <c r="EDE30" s="3"/>
      <c r="EDF30" s="3"/>
      <c r="EDG30" s="3"/>
      <c r="EDH30" s="3"/>
      <c r="EDI30" s="3"/>
      <c r="EDJ30" s="3"/>
      <c r="EDK30" s="3"/>
      <c r="EDL30" s="3"/>
      <c r="EDM30" s="3"/>
      <c r="EDN30" s="3"/>
      <c r="EDO30" s="3"/>
      <c r="EDP30" s="3"/>
      <c r="EDQ30" s="3"/>
      <c r="EDR30" s="3"/>
      <c r="EDS30" s="3"/>
      <c r="EDT30" s="3"/>
      <c r="EDU30" s="3"/>
      <c r="EDV30" s="3"/>
      <c r="EDW30" s="3"/>
      <c r="EDX30" s="3"/>
      <c r="EDY30" s="3"/>
      <c r="EDZ30" s="3"/>
      <c r="EEA30" s="3"/>
      <c r="EEB30" s="3"/>
      <c r="EEC30" s="3"/>
      <c r="EED30" s="3"/>
      <c r="EEE30" s="3"/>
      <c r="EEF30" s="3"/>
      <c r="EEG30" s="3"/>
      <c r="EEH30" s="3"/>
      <c r="EEI30" s="3"/>
      <c r="EEJ30" s="3"/>
      <c r="EEK30" s="3"/>
      <c r="EEL30" s="3"/>
      <c r="EEM30" s="3"/>
      <c r="EEN30" s="3"/>
      <c r="EEO30" s="3"/>
      <c r="EEP30" s="3"/>
      <c r="EEQ30" s="3"/>
      <c r="EER30" s="3"/>
      <c r="EES30" s="3"/>
      <c r="EET30" s="3"/>
      <c r="EEU30" s="3"/>
      <c r="EEV30" s="3"/>
      <c r="EEW30" s="3"/>
      <c r="EEX30" s="3"/>
      <c r="EEY30" s="3"/>
      <c r="EEZ30" s="3"/>
      <c r="EFA30" s="3"/>
      <c r="EFB30" s="3"/>
      <c r="EFC30" s="3"/>
      <c r="EFD30" s="3"/>
      <c r="EFE30" s="3"/>
      <c r="EFF30" s="3"/>
      <c r="EFG30" s="3"/>
      <c r="EFH30" s="3"/>
      <c r="EFI30" s="3"/>
      <c r="EFJ30" s="3"/>
      <c r="EFK30" s="3"/>
      <c r="EFL30" s="3"/>
      <c r="EFM30" s="3"/>
      <c r="EFN30" s="3"/>
      <c r="EFO30" s="3"/>
      <c r="EFP30" s="3"/>
      <c r="EFQ30" s="3"/>
      <c r="EFR30" s="3"/>
      <c r="EFS30" s="3"/>
      <c r="EFT30" s="3"/>
      <c r="EFU30" s="3"/>
      <c r="EFV30" s="3"/>
      <c r="EFW30" s="3"/>
      <c r="EFX30" s="3"/>
      <c r="EFY30" s="3"/>
      <c r="EFZ30" s="3"/>
      <c r="EGA30" s="3"/>
      <c r="EGB30" s="3"/>
      <c r="EGC30" s="3"/>
      <c r="EGD30" s="3"/>
      <c r="EGE30" s="3"/>
      <c r="EGF30" s="3"/>
      <c r="EGG30" s="3"/>
      <c r="EGH30" s="3"/>
      <c r="EGI30" s="3"/>
      <c r="EGJ30" s="3"/>
      <c r="EGK30" s="3"/>
      <c r="EGL30" s="3"/>
      <c r="EGM30" s="3"/>
      <c r="EGN30" s="3"/>
      <c r="EGO30" s="3"/>
      <c r="EGP30" s="3"/>
      <c r="EGQ30" s="3"/>
      <c r="EGR30" s="3"/>
      <c r="EGS30" s="3"/>
      <c r="EGT30" s="3"/>
      <c r="EGU30" s="3"/>
      <c r="EGV30" s="3"/>
      <c r="EGW30" s="3"/>
      <c r="EGX30" s="3"/>
      <c r="EGY30" s="3"/>
      <c r="EGZ30" s="3"/>
      <c r="EHA30" s="3"/>
      <c r="EHB30" s="3"/>
      <c r="EHC30" s="3"/>
      <c r="EHD30" s="3"/>
      <c r="EHE30" s="3"/>
      <c r="EHF30" s="3"/>
      <c r="EHG30" s="3"/>
      <c r="EHH30" s="3"/>
      <c r="EHI30" s="3"/>
      <c r="EHJ30" s="3"/>
      <c r="EHK30" s="3"/>
      <c r="EHL30" s="3"/>
      <c r="EHM30" s="3"/>
      <c r="EHN30" s="3"/>
      <c r="EHO30" s="3"/>
      <c r="EHP30" s="3"/>
      <c r="EHQ30" s="3"/>
      <c r="EHR30" s="3"/>
      <c r="EHS30" s="3"/>
      <c r="EHT30" s="3"/>
      <c r="EHU30" s="3"/>
      <c r="EHV30" s="3"/>
      <c r="EHW30" s="3"/>
      <c r="EHX30" s="3"/>
      <c r="EHY30" s="3"/>
      <c r="EHZ30" s="3"/>
      <c r="EIA30" s="3"/>
      <c r="EIB30" s="3"/>
      <c r="EIC30" s="3"/>
      <c r="EID30" s="3"/>
      <c r="EIE30" s="3"/>
      <c r="EIF30" s="3"/>
      <c r="EIG30" s="3"/>
      <c r="EIH30" s="3"/>
      <c r="EII30" s="3"/>
      <c r="EIJ30" s="3"/>
      <c r="EIK30" s="3"/>
      <c r="EIL30" s="3"/>
      <c r="EIM30" s="3"/>
      <c r="EIN30" s="3"/>
      <c r="EIO30" s="3"/>
      <c r="EIP30" s="3"/>
      <c r="EIQ30" s="3"/>
      <c r="EIR30" s="3"/>
      <c r="EIS30" s="3"/>
      <c r="EIT30" s="3"/>
      <c r="EIU30" s="3"/>
      <c r="EIV30" s="3"/>
      <c r="EIW30" s="3"/>
      <c r="EIX30" s="3"/>
      <c r="EIY30" s="3"/>
      <c r="EIZ30" s="3"/>
      <c r="EJA30" s="3"/>
      <c r="EJB30" s="3"/>
      <c r="EJC30" s="3"/>
      <c r="EJD30" s="3"/>
      <c r="EJE30" s="3"/>
      <c r="EJF30" s="3"/>
      <c r="EJG30" s="3"/>
      <c r="EJH30" s="3"/>
      <c r="EJI30" s="3"/>
      <c r="EJJ30" s="3"/>
      <c r="EJK30" s="3"/>
      <c r="EJL30" s="3"/>
      <c r="EJM30" s="3"/>
      <c r="EJN30" s="3"/>
      <c r="EJO30" s="3"/>
      <c r="EJP30" s="3"/>
      <c r="EJQ30" s="3"/>
      <c r="EJR30" s="3"/>
      <c r="EJS30" s="3"/>
      <c r="EJT30" s="3"/>
      <c r="EJU30" s="3"/>
      <c r="EJV30" s="3"/>
      <c r="EJW30" s="3"/>
      <c r="EJX30" s="3"/>
      <c r="EJY30" s="3"/>
      <c r="EJZ30" s="3"/>
      <c r="EKA30" s="3"/>
      <c r="EKB30" s="3"/>
      <c r="EKC30" s="3"/>
      <c r="EKD30" s="3"/>
      <c r="EKE30" s="3"/>
      <c r="EKF30" s="3"/>
      <c r="EKG30" s="3"/>
      <c r="EKH30" s="3"/>
      <c r="EKI30" s="3"/>
      <c r="EKJ30" s="3"/>
      <c r="EKK30" s="3"/>
      <c r="EKL30" s="3"/>
      <c r="EKM30" s="3"/>
      <c r="EKN30" s="3"/>
      <c r="EKO30" s="3"/>
      <c r="EKP30" s="3"/>
      <c r="EKQ30" s="3"/>
      <c r="EKR30" s="3"/>
      <c r="EKS30" s="3"/>
      <c r="EKT30" s="3"/>
      <c r="EKU30" s="3"/>
      <c r="EKV30" s="3"/>
      <c r="EKW30" s="3"/>
      <c r="EKX30" s="3"/>
      <c r="EKY30" s="3"/>
      <c r="EKZ30" s="3"/>
      <c r="ELA30" s="3"/>
      <c r="ELB30" s="3"/>
      <c r="ELC30" s="3"/>
      <c r="ELD30" s="3"/>
      <c r="ELE30" s="3"/>
      <c r="ELF30" s="3"/>
      <c r="ELG30" s="3"/>
      <c r="ELH30" s="3"/>
      <c r="ELI30" s="3"/>
      <c r="ELJ30" s="3"/>
      <c r="ELK30" s="3"/>
      <c r="ELL30" s="3"/>
      <c r="ELM30" s="3"/>
      <c r="ELN30" s="3"/>
      <c r="ELO30" s="3"/>
      <c r="ELP30" s="3"/>
      <c r="ELQ30" s="3"/>
      <c r="ELR30" s="3"/>
      <c r="ELS30" s="3"/>
      <c r="ELT30" s="3"/>
      <c r="ELU30" s="3"/>
      <c r="ELV30" s="3"/>
      <c r="ELW30" s="3"/>
      <c r="ELX30" s="3"/>
      <c r="ELY30" s="3"/>
      <c r="ELZ30" s="3"/>
      <c r="EMA30" s="3"/>
      <c r="EMB30" s="3"/>
      <c r="EMC30" s="3"/>
      <c r="EMD30" s="3"/>
      <c r="EME30" s="3"/>
      <c r="EMF30" s="3"/>
      <c r="EMG30" s="3"/>
      <c r="EMH30" s="3"/>
      <c r="EMI30" s="3"/>
      <c r="EMJ30" s="3"/>
      <c r="EMK30" s="3"/>
      <c r="EML30" s="3"/>
      <c r="EMM30" s="3"/>
      <c r="EMN30" s="3"/>
      <c r="EMO30" s="3"/>
      <c r="EMP30" s="3"/>
      <c r="EMQ30" s="3"/>
      <c r="EMR30" s="3"/>
      <c r="EMS30" s="3"/>
      <c r="EMT30" s="3"/>
      <c r="EMU30" s="3"/>
      <c r="EMV30" s="3"/>
      <c r="EMW30" s="3"/>
      <c r="EMX30" s="3"/>
      <c r="EMY30" s="3"/>
      <c r="EMZ30" s="3"/>
      <c r="ENA30" s="3"/>
      <c r="ENB30" s="3"/>
      <c r="ENC30" s="3"/>
      <c r="END30" s="3"/>
      <c r="ENE30" s="3"/>
      <c r="ENF30" s="3"/>
      <c r="ENG30" s="3"/>
      <c r="ENH30" s="3"/>
      <c r="ENI30" s="3"/>
      <c r="ENJ30" s="3"/>
      <c r="ENK30" s="3"/>
      <c r="ENL30" s="3"/>
      <c r="ENM30" s="3"/>
      <c r="ENN30" s="3"/>
      <c r="ENO30" s="3"/>
      <c r="ENP30" s="3"/>
      <c r="ENQ30" s="3"/>
      <c r="ENR30" s="3"/>
      <c r="ENS30" s="3"/>
      <c r="ENT30" s="3"/>
      <c r="ENU30" s="3"/>
      <c r="ENV30" s="3"/>
      <c r="ENW30" s="3"/>
      <c r="ENX30" s="3"/>
      <c r="ENY30" s="3"/>
      <c r="ENZ30" s="3"/>
      <c r="EOA30" s="3"/>
      <c r="EOB30" s="3"/>
      <c r="EOC30" s="3"/>
      <c r="EOD30" s="3"/>
      <c r="EOE30" s="3"/>
      <c r="EOF30" s="3"/>
      <c r="EOG30" s="3"/>
      <c r="EOH30" s="3"/>
      <c r="EOI30" s="3"/>
      <c r="EOJ30" s="3"/>
      <c r="EOK30" s="3"/>
      <c r="EOL30" s="3"/>
      <c r="EOM30" s="3"/>
      <c r="EON30" s="3"/>
      <c r="EOO30" s="3"/>
      <c r="EOP30" s="3"/>
      <c r="EOQ30" s="3"/>
      <c r="EOR30" s="3"/>
      <c r="EOS30" s="3"/>
      <c r="EOT30" s="3"/>
      <c r="EOU30" s="3"/>
      <c r="EOV30" s="3"/>
      <c r="EOW30" s="3"/>
      <c r="EOX30" s="3"/>
      <c r="EOY30" s="3"/>
      <c r="EOZ30" s="3"/>
      <c r="EPA30" s="3"/>
      <c r="EPB30" s="3"/>
      <c r="EPC30" s="3"/>
      <c r="EPD30" s="3"/>
      <c r="EPE30" s="3"/>
      <c r="EPF30" s="3"/>
      <c r="EPG30" s="3"/>
      <c r="EPH30" s="3"/>
      <c r="EPI30" s="3"/>
      <c r="EPJ30" s="3"/>
      <c r="EPK30" s="3"/>
      <c r="EPL30" s="3"/>
      <c r="EPM30" s="3"/>
      <c r="EPN30" s="3"/>
      <c r="EPO30" s="3"/>
      <c r="EPP30" s="3"/>
      <c r="EPQ30" s="3"/>
      <c r="EPR30" s="3"/>
      <c r="EPS30" s="3"/>
      <c r="EPT30" s="3"/>
      <c r="EPU30" s="3"/>
      <c r="EPV30" s="3"/>
      <c r="EPW30" s="3"/>
      <c r="EPX30" s="3"/>
      <c r="EPY30" s="3"/>
      <c r="EPZ30" s="3"/>
      <c r="EQA30" s="3"/>
      <c r="EQB30" s="3"/>
      <c r="EQC30" s="3"/>
      <c r="EQD30" s="3"/>
      <c r="EQE30" s="3"/>
      <c r="EQF30" s="3"/>
      <c r="EQG30" s="3"/>
      <c r="EQH30" s="3"/>
      <c r="EQI30" s="3"/>
      <c r="EQJ30" s="3"/>
      <c r="EQK30" s="3"/>
      <c r="EQL30" s="3"/>
      <c r="EQM30" s="3"/>
      <c r="EQN30" s="3"/>
      <c r="EQO30" s="3"/>
      <c r="EQP30" s="3"/>
      <c r="EQQ30" s="3"/>
      <c r="EQR30" s="3"/>
      <c r="EQS30" s="3"/>
      <c r="EQT30" s="3"/>
      <c r="EQU30" s="3"/>
      <c r="EQV30" s="3"/>
      <c r="EQW30" s="3"/>
      <c r="EQX30" s="3"/>
      <c r="EQY30" s="3"/>
      <c r="EQZ30" s="3"/>
      <c r="ERA30" s="3"/>
      <c r="ERB30" s="3"/>
      <c r="ERC30" s="3"/>
      <c r="ERD30" s="3"/>
      <c r="ERE30" s="3"/>
      <c r="ERF30" s="3"/>
      <c r="ERG30" s="3"/>
      <c r="ERH30" s="3"/>
      <c r="ERI30" s="3"/>
      <c r="ERJ30" s="3"/>
      <c r="ERK30" s="3"/>
      <c r="ERL30" s="3"/>
      <c r="ERM30" s="3"/>
      <c r="ERN30" s="3"/>
      <c r="ERO30" s="3"/>
      <c r="ERP30" s="3"/>
      <c r="ERQ30" s="3"/>
      <c r="ERR30" s="3"/>
      <c r="ERS30" s="3"/>
      <c r="ERT30" s="3"/>
      <c r="ERU30" s="3"/>
      <c r="ERV30" s="3"/>
      <c r="ERW30" s="3"/>
      <c r="ERX30" s="3"/>
      <c r="ERY30" s="3"/>
      <c r="ERZ30" s="3"/>
      <c r="ESA30" s="3"/>
      <c r="ESB30" s="3"/>
      <c r="ESC30" s="3"/>
      <c r="ESD30" s="3"/>
      <c r="ESE30" s="3"/>
      <c r="ESF30" s="3"/>
      <c r="ESG30" s="3"/>
      <c r="ESH30" s="3"/>
      <c r="ESI30" s="3"/>
      <c r="ESJ30" s="3"/>
      <c r="ESK30" s="3"/>
      <c r="ESL30" s="3"/>
      <c r="ESM30" s="3"/>
      <c r="ESN30" s="3"/>
      <c r="ESO30" s="3"/>
      <c r="ESP30" s="3"/>
      <c r="ESQ30" s="3"/>
      <c r="ESR30" s="3"/>
      <c r="ESS30" s="3"/>
      <c r="EST30" s="3"/>
      <c r="ESU30" s="3"/>
      <c r="ESV30" s="3"/>
      <c r="ESW30" s="3"/>
      <c r="ESX30" s="3"/>
      <c r="ESY30" s="3"/>
      <c r="ESZ30" s="3"/>
      <c r="ETA30" s="3"/>
      <c r="ETB30" s="3"/>
      <c r="ETC30" s="3"/>
      <c r="ETD30" s="3"/>
      <c r="ETE30" s="3"/>
      <c r="ETF30" s="3"/>
      <c r="ETG30" s="3"/>
      <c r="ETH30" s="3"/>
      <c r="ETI30" s="3"/>
      <c r="ETJ30" s="3"/>
      <c r="ETK30" s="3"/>
      <c r="ETL30" s="3"/>
      <c r="ETM30" s="3"/>
      <c r="ETN30" s="3"/>
      <c r="ETO30" s="3"/>
      <c r="ETP30" s="3"/>
      <c r="ETQ30" s="3"/>
      <c r="ETR30" s="3"/>
      <c r="ETS30" s="3"/>
      <c r="ETT30" s="3"/>
      <c r="ETU30" s="3"/>
      <c r="ETV30" s="3"/>
      <c r="ETW30" s="3"/>
      <c r="ETX30" s="3"/>
      <c r="ETY30" s="3"/>
      <c r="ETZ30" s="3"/>
      <c r="EUA30" s="3"/>
      <c r="EUB30" s="3"/>
      <c r="EUC30" s="3"/>
      <c r="EUD30" s="3"/>
      <c r="EUE30" s="3"/>
      <c r="EUF30" s="3"/>
      <c r="EUG30" s="3"/>
      <c r="EUH30" s="3"/>
      <c r="EUI30" s="3"/>
      <c r="EUJ30" s="3"/>
      <c r="EUK30" s="3"/>
      <c r="EUL30" s="3"/>
      <c r="EUM30" s="3"/>
      <c r="EUN30" s="3"/>
      <c r="EUO30" s="3"/>
      <c r="EUP30" s="3"/>
      <c r="EUQ30" s="3"/>
      <c r="EUR30" s="3"/>
      <c r="EUS30" s="3"/>
      <c r="EUT30" s="3"/>
      <c r="EUU30" s="3"/>
      <c r="EUV30" s="3"/>
      <c r="EUW30" s="3"/>
      <c r="EUX30" s="3"/>
      <c r="EUY30" s="3"/>
      <c r="EUZ30" s="3"/>
      <c r="EVA30" s="3"/>
      <c r="EVB30" s="3"/>
      <c r="EVC30" s="3"/>
      <c r="EVD30" s="3"/>
      <c r="EVE30" s="3"/>
      <c r="EVF30" s="3"/>
      <c r="EVG30" s="3"/>
      <c r="EVH30" s="3"/>
      <c r="EVI30" s="3"/>
      <c r="EVJ30" s="3"/>
      <c r="EVK30" s="3"/>
      <c r="EVL30" s="3"/>
      <c r="EVM30" s="3"/>
      <c r="EVN30" s="3"/>
      <c r="EVO30" s="3"/>
      <c r="EVP30" s="3"/>
      <c r="EVQ30" s="3"/>
      <c r="EVR30" s="3"/>
      <c r="EVS30" s="3"/>
      <c r="EVT30" s="3"/>
      <c r="EVU30" s="3"/>
      <c r="EVV30" s="3"/>
      <c r="EVW30" s="3"/>
      <c r="EVX30" s="3"/>
      <c r="EVY30" s="3"/>
      <c r="EVZ30" s="3"/>
      <c r="EWA30" s="3"/>
      <c r="EWB30" s="3"/>
      <c r="EWC30" s="3"/>
      <c r="EWD30" s="3"/>
      <c r="EWE30" s="3"/>
      <c r="EWF30" s="3"/>
      <c r="EWG30" s="3"/>
      <c r="EWH30" s="3"/>
      <c r="EWI30" s="3"/>
      <c r="EWJ30" s="3"/>
      <c r="EWK30" s="3"/>
      <c r="EWL30" s="3"/>
      <c r="EWM30" s="3"/>
      <c r="EWN30" s="3"/>
      <c r="EWO30" s="3"/>
      <c r="EWP30" s="3"/>
      <c r="EWQ30" s="3"/>
      <c r="EWR30" s="3"/>
      <c r="EWS30" s="3"/>
      <c r="EWT30" s="3"/>
      <c r="EWU30" s="3"/>
      <c r="EWV30" s="3"/>
      <c r="EWW30" s="3"/>
      <c r="EWX30" s="3"/>
      <c r="EWY30" s="3"/>
      <c r="EWZ30" s="3"/>
      <c r="EXA30" s="3"/>
      <c r="EXB30" s="3"/>
      <c r="EXC30" s="3"/>
      <c r="EXD30" s="3"/>
      <c r="EXE30" s="3"/>
      <c r="EXF30" s="3"/>
      <c r="EXG30" s="3"/>
      <c r="EXH30" s="3"/>
      <c r="EXI30" s="3"/>
      <c r="EXJ30" s="3"/>
      <c r="EXK30" s="3"/>
      <c r="EXL30" s="3"/>
      <c r="EXM30" s="3"/>
      <c r="EXN30" s="3"/>
      <c r="EXO30" s="3"/>
      <c r="EXP30" s="3"/>
      <c r="EXQ30" s="3"/>
      <c r="EXR30" s="3"/>
      <c r="EXS30" s="3"/>
      <c r="EXT30" s="3"/>
      <c r="EXU30" s="3"/>
      <c r="EXV30" s="3"/>
      <c r="EXW30" s="3"/>
      <c r="EXX30" s="3"/>
      <c r="EXY30" s="3"/>
      <c r="EXZ30" s="3"/>
      <c r="EYA30" s="3"/>
      <c r="EYB30" s="3"/>
      <c r="EYC30" s="3"/>
      <c r="EYD30" s="3"/>
      <c r="EYE30" s="3"/>
      <c r="EYF30" s="3"/>
      <c r="EYG30" s="3"/>
      <c r="EYH30" s="3"/>
      <c r="EYI30" s="3"/>
      <c r="EYJ30" s="3"/>
      <c r="EYK30" s="3"/>
      <c r="EYL30" s="3"/>
      <c r="EYM30" s="3"/>
      <c r="EYN30" s="3"/>
      <c r="EYO30" s="3"/>
      <c r="EYP30" s="3"/>
      <c r="EYQ30" s="3"/>
      <c r="EYR30" s="3"/>
      <c r="EYS30" s="3"/>
      <c r="EYT30" s="3"/>
      <c r="EYU30" s="3"/>
      <c r="EYV30" s="3"/>
      <c r="EYW30" s="3"/>
      <c r="EYX30" s="3"/>
      <c r="EYY30" s="3"/>
      <c r="EYZ30" s="3"/>
      <c r="EZA30" s="3"/>
      <c r="EZB30" s="3"/>
      <c r="EZC30" s="3"/>
      <c r="EZD30" s="3"/>
      <c r="EZE30" s="3"/>
      <c r="EZF30" s="3"/>
      <c r="EZG30" s="3"/>
      <c r="EZH30" s="3"/>
      <c r="EZI30" s="3"/>
      <c r="EZJ30" s="3"/>
      <c r="EZK30" s="3"/>
      <c r="EZL30" s="3"/>
      <c r="EZM30" s="3"/>
      <c r="EZN30" s="3"/>
      <c r="EZO30" s="3"/>
      <c r="EZP30" s="3"/>
      <c r="EZQ30" s="3"/>
      <c r="EZR30" s="3"/>
      <c r="EZS30" s="3"/>
      <c r="EZT30" s="3"/>
      <c r="EZU30" s="3"/>
      <c r="EZV30" s="3"/>
      <c r="EZW30" s="3"/>
      <c r="EZX30" s="3"/>
      <c r="EZY30" s="3"/>
      <c r="EZZ30" s="3"/>
      <c r="FAA30" s="3"/>
      <c r="FAB30" s="3"/>
      <c r="FAC30" s="3"/>
      <c r="FAD30" s="3"/>
      <c r="FAE30" s="3"/>
      <c r="FAF30" s="3"/>
      <c r="FAG30" s="3"/>
      <c r="FAH30" s="3"/>
      <c r="FAI30" s="3"/>
      <c r="FAJ30" s="3"/>
      <c r="FAK30" s="3"/>
      <c r="FAL30" s="3"/>
      <c r="FAM30" s="3"/>
      <c r="FAN30" s="3"/>
      <c r="FAO30" s="3"/>
      <c r="FAP30" s="3"/>
      <c r="FAQ30" s="3"/>
      <c r="FAR30" s="3"/>
      <c r="FAS30" s="3"/>
      <c r="FAT30" s="3"/>
      <c r="FAU30" s="3"/>
      <c r="FAV30" s="3"/>
      <c r="FAW30" s="3"/>
      <c r="FAX30" s="3"/>
      <c r="FAY30" s="3"/>
      <c r="FAZ30" s="3"/>
      <c r="FBA30" s="3"/>
      <c r="FBB30" s="3"/>
      <c r="FBC30" s="3"/>
      <c r="FBD30" s="3"/>
      <c r="FBE30" s="3"/>
      <c r="FBF30" s="3"/>
      <c r="FBG30" s="3"/>
      <c r="FBH30" s="3"/>
      <c r="FBI30" s="3"/>
      <c r="FBJ30" s="3"/>
      <c r="FBK30" s="3"/>
      <c r="FBL30" s="3"/>
      <c r="FBM30" s="3"/>
      <c r="FBN30" s="3"/>
      <c r="FBO30" s="3"/>
      <c r="FBP30" s="3"/>
      <c r="FBQ30" s="3"/>
      <c r="FBR30" s="3"/>
      <c r="FBS30" s="3"/>
      <c r="FBT30" s="3"/>
      <c r="FBU30" s="3"/>
      <c r="FBV30" s="3"/>
      <c r="FBW30" s="3"/>
      <c r="FBX30" s="3"/>
      <c r="FBY30" s="3"/>
      <c r="FBZ30" s="3"/>
      <c r="FCA30" s="3"/>
      <c r="FCB30" s="3"/>
      <c r="FCC30" s="3"/>
      <c r="FCD30" s="3"/>
      <c r="FCE30" s="3"/>
      <c r="FCF30" s="3"/>
      <c r="FCG30" s="3"/>
      <c r="FCH30" s="3"/>
      <c r="FCI30" s="3"/>
      <c r="FCJ30" s="3"/>
      <c r="FCK30" s="3"/>
      <c r="FCL30" s="3"/>
      <c r="FCM30" s="3"/>
      <c r="FCN30" s="3"/>
      <c r="FCO30" s="3"/>
      <c r="FCP30" s="3"/>
      <c r="FCQ30" s="3"/>
      <c r="FCR30" s="3"/>
      <c r="FCS30" s="3"/>
      <c r="FCT30" s="3"/>
      <c r="FCU30" s="3"/>
      <c r="FCV30" s="3"/>
      <c r="FCW30" s="3"/>
      <c r="FCX30" s="3"/>
      <c r="FCY30" s="3"/>
      <c r="FCZ30" s="3"/>
      <c r="FDA30" s="3"/>
      <c r="FDB30" s="3"/>
      <c r="FDC30" s="3"/>
      <c r="FDD30" s="3"/>
      <c r="FDE30" s="3"/>
      <c r="FDF30" s="3"/>
      <c r="FDG30" s="3"/>
      <c r="FDH30" s="3"/>
      <c r="FDI30" s="3"/>
      <c r="FDJ30" s="3"/>
      <c r="FDK30" s="3"/>
      <c r="FDL30" s="3"/>
      <c r="FDM30" s="3"/>
      <c r="FDN30" s="3"/>
      <c r="FDO30" s="3"/>
      <c r="FDP30" s="3"/>
      <c r="FDQ30" s="3"/>
      <c r="FDR30" s="3"/>
      <c r="FDS30" s="3"/>
      <c r="FDT30" s="3"/>
      <c r="FDU30" s="3"/>
      <c r="FDV30" s="3"/>
      <c r="FDW30" s="3"/>
      <c r="FDX30" s="3"/>
      <c r="FDY30" s="3"/>
      <c r="FDZ30" s="3"/>
      <c r="FEA30" s="3"/>
      <c r="FEB30" s="3"/>
      <c r="FEC30" s="3"/>
      <c r="FED30" s="3"/>
      <c r="FEE30" s="3"/>
      <c r="FEF30" s="3"/>
      <c r="FEG30" s="3"/>
      <c r="FEH30" s="3"/>
      <c r="FEI30" s="3"/>
      <c r="FEJ30" s="3"/>
      <c r="FEK30" s="3"/>
      <c r="FEL30" s="3"/>
      <c r="FEM30" s="3"/>
      <c r="FEN30" s="3"/>
      <c r="FEO30" s="3"/>
      <c r="FEP30" s="3"/>
      <c r="FEQ30" s="3"/>
      <c r="FER30" s="3"/>
      <c r="FES30" s="3"/>
      <c r="FET30" s="3"/>
      <c r="FEU30" s="3"/>
      <c r="FEV30" s="3"/>
      <c r="FEW30" s="3"/>
      <c r="FEX30" s="3"/>
      <c r="FEY30" s="3"/>
      <c r="FEZ30" s="3"/>
      <c r="FFA30" s="3"/>
      <c r="FFB30" s="3"/>
      <c r="FFC30" s="3"/>
      <c r="FFD30" s="3"/>
      <c r="FFE30" s="3"/>
      <c r="FFF30" s="3"/>
      <c r="FFG30" s="3"/>
      <c r="FFH30" s="3"/>
      <c r="FFI30" s="3"/>
      <c r="FFJ30" s="3"/>
      <c r="FFK30" s="3"/>
      <c r="FFL30" s="3"/>
      <c r="FFM30" s="3"/>
      <c r="FFN30" s="3"/>
      <c r="FFO30" s="3"/>
      <c r="FFP30" s="3"/>
      <c r="FFQ30" s="3"/>
      <c r="FFR30" s="3"/>
      <c r="FFS30" s="3"/>
      <c r="FFT30" s="3"/>
      <c r="FFU30" s="3"/>
      <c r="FFV30" s="3"/>
      <c r="FFW30" s="3"/>
      <c r="FFX30" s="3"/>
      <c r="FFY30" s="3"/>
      <c r="FFZ30" s="3"/>
      <c r="FGA30" s="3"/>
      <c r="FGB30" s="3"/>
      <c r="FGC30" s="3"/>
      <c r="FGD30" s="3"/>
      <c r="FGE30" s="3"/>
      <c r="FGF30" s="3"/>
      <c r="FGG30" s="3"/>
      <c r="FGH30" s="3"/>
      <c r="FGI30" s="3"/>
      <c r="FGJ30" s="3"/>
      <c r="FGK30" s="3"/>
      <c r="FGL30" s="3"/>
      <c r="FGM30" s="3"/>
      <c r="FGN30" s="3"/>
      <c r="FGO30" s="3"/>
      <c r="FGP30" s="3"/>
      <c r="FGQ30" s="3"/>
      <c r="FGR30" s="3"/>
      <c r="FGS30" s="3"/>
      <c r="FGT30" s="3"/>
      <c r="FGU30" s="3"/>
      <c r="FGV30" s="3"/>
      <c r="FGW30" s="3"/>
      <c r="FGX30" s="3"/>
      <c r="FGY30" s="3"/>
      <c r="FGZ30" s="3"/>
      <c r="FHA30" s="3"/>
      <c r="FHB30" s="3"/>
      <c r="FHC30" s="3"/>
      <c r="FHD30" s="3"/>
      <c r="FHE30" s="3"/>
      <c r="FHF30" s="3"/>
      <c r="FHG30" s="3"/>
      <c r="FHH30" s="3"/>
      <c r="FHI30" s="3"/>
      <c r="FHJ30" s="3"/>
      <c r="FHK30" s="3"/>
      <c r="FHL30" s="3"/>
      <c r="FHM30" s="3"/>
      <c r="FHN30" s="3"/>
      <c r="FHO30" s="3"/>
      <c r="FHP30" s="3"/>
      <c r="FHQ30" s="3"/>
      <c r="FHR30" s="3"/>
      <c r="FHS30" s="3"/>
      <c r="FHT30" s="3"/>
      <c r="FHU30" s="3"/>
      <c r="FHV30" s="3"/>
      <c r="FHW30" s="3"/>
      <c r="FHX30" s="3"/>
      <c r="FHY30" s="3"/>
      <c r="FHZ30" s="3"/>
      <c r="FIA30" s="3"/>
      <c r="FIB30" s="3"/>
      <c r="FIC30" s="3"/>
      <c r="FID30" s="3"/>
      <c r="FIE30" s="3"/>
      <c r="FIF30" s="3"/>
      <c r="FIG30" s="3"/>
      <c r="FIH30" s="3"/>
      <c r="FII30" s="3"/>
      <c r="FIJ30" s="3"/>
      <c r="FIK30" s="3"/>
      <c r="FIL30" s="3"/>
      <c r="FIM30" s="3"/>
      <c r="FIN30" s="3"/>
      <c r="FIO30" s="3"/>
      <c r="FIP30" s="3"/>
      <c r="FIQ30" s="3"/>
      <c r="FIR30" s="3"/>
      <c r="FIS30" s="3"/>
      <c r="FIT30" s="3"/>
      <c r="FIU30" s="3"/>
      <c r="FIV30" s="3"/>
      <c r="FIW30" s="3"/>
      <c r="FIX30" s="3"/>
      <c r="FIY30" s="3"/>
      <c r="FIZ30" s="3"/>
      <c r="FJA30" s="3"/>
      <c r="FJB30" s="3"/>
      <c r="FJC30" s="3"/>
      <c r="FJD30" s="3"/>
      <c r="FJE30" s="3"/>
      <c r="FJF30" s="3"/>
      <c r="FJG30" s="3"/>
      <c r="FJH30" s="3"/>
      <c r="FJI30" s="3"/>
      <c r="FJJ30" s="3"/>
      <c r="FJK30" s="3"/>
      <c r="FJL30" s="3"/>
      <c r="FJM30" s="3"/>
      <c r="FJN30" s="3"/>
      <c r="FJO30" s="3"/>
      <c r="FJP30" s="3"/>
      <c r="FJQ30" s="3"/>
      <c r="FJR30" s="3"/>
      <c r="FJS30" s="3"/>
      <c r="FJT30" s="3"/>
      <c r="FJU30" s="3"/>
      <c r="FJV30" s="3"/>
      <c r="FJW30" s="3"/>
      <c r="FJX30" s="3"/>
      <c r="FJY30" s="3"/>
      <c r="FJZ30" s="3"/>
      <c r="FKA30" s="3"/>
      <c r="FKB30" s="3"/>
      <c r="FKC30" s="3"/>
      <c r="FKD30" s="3"/>
      <c r="FKE30" s="3"/>
      <c r="FKF30" s="3"/>
      <c r="FKG30" s="3"/>
      <c r="FKH30" s="3"/>
      <c r="FKI30" s="3"/>
      <c r="FKJ30" s="3"/>
      <c r="FKK30" s="3"/>
      <c r="FKL30" s="3"/>
      <c r="FKM30" s="3"/>
      <c r="FKN30" s="3"/>
      <c r="FKO30" s="3"/>
      <c r="FKP30" s="3"/>
      <c r="FKQ30" s="3"/>
      <c r="FKR30" s="3"/>
      <c r="FKS30" s="3"/>
      <c r="FKT30" s="3"/>
      <c r="FKU30" s="3"/>
      <c r="FKV30" s="3"/>
      <c r="FKW30" s="3"/>
      <c r="FKX30" s="3"/>
      <c r="FKY30" s="3"/>
      <c r="FKZ30" s="3"/>
      <c r="FLA30" s="3"/>
      <c r="FLB30" s="3"/>
      <c r="FLC30" s="3"/>
      <c r="FLD30" s="3"/>
      <c r="FLE30" s="3"/>
      <c r="FLF30" s="3"/>
      <c r="FLG30" s="3"/>
      <c r="FLH30" s="3"/>
      <c r="FLI30" s="3"/>
      <c r="FLJ30" s="3"/>
      <c r="FLK30" s="3"/>
      <c r="FLL30" s="3"/>
      <c r="FLM30" s="3"/>
      <c r="FLN30" s="3"/>
      <c r="FLO30" s="3"/>
      <c r="FLP30" s="3"/>
      <c r="FLQ30" s="3"/>
      <c r="FLR30" s="3"/>
      <c r="FLS30" s="3"/>
      <c r="FLT30" s="3"/>
      <c r="FLU30" s="3"/>
      <c r="FLV30" s="3"/>
      <c r="FLW30" s="3"/>
      <c r="FLX30" s="3"/>
      <c r="FLY30" s="3"/>
      <c r="FLZ30" s="3"/>
      <c r="FMA30" s="3"/>
      <c r="FMB30" s="3"/>
      <c r="FMC30" s="3"/>
      <c r="FMD30" s="3"/>
      <c r="FME30" s="3"/>
      <c r="FMF30" s="3"/>
      <c r="FMG30" s="3"/>
      <c r="FMH30" s="3"/>
      <c r="FMI30" s="3"/>
      <c r="FMJ30" s="3"/>
      <c r="FMK30" s="3"/>
      <c r="FML30" s="3"/>
      <c r="FMM30" s="3"/>
      <c r="FMN30" s="3"/>
      <c r="FMO30" s="3"/>
      <c r="FMP30" s="3"/>
      <c r="FMQ30" s="3"/>
      <c r="FMR30" s="3"/>
      <c r="FMS30" s="3"/>
      <c r="FMT30" s="3"/>
      <c r="FMU30" s="3"/>
      <c r="FMV30" s="3"/>
      <c r="FMW30" s="3"/>
      <c r="FMX30" s="3"/>
      <c r="FMY30" s="3"/>
      <c r="FMZ30" s="3"/>
      <c r="FNA30" s="3"/>
      <c r="FNB30" s="3"/>
      <c r="FNC30" s="3"/>
      <c r="FND30" s="3"/>
      <c r="FNE30" s="3"/>
      <c r="FNF30" s="3"/>
      <c r="FNG30" s="3"/>
      <c r="FNH30" s="3"/>
      <c r="FNI30" s="3"/>
      <c r="FNJ30" s="3"/>
      <c r="FNK30" s="3"/>
      <c r="FNL30" s="3"/>
      <c r="FNM30" s="3"/>
      <c r="FNN30" s="3"/>
      <c r="FNO30" s="3"/>
      <c r="FNP30" s="3"/>
      <c r="FNQ30" s="3"/>
      <c r="FNR30" s="3"/>
      <c r="FNS30" s="3"/>
      <c r="FNT30" s="3"/>
      <c r="FNU30" s="3"/>
      <c r="FNV30" s="3"/>
      <c r="FNW30" s="3"/>
      <c r="FNX30" s="3"/>
      <c r="FNY30" s="3"/>
      <c r="FNZ30" s="3"/>
      <c r="FOA30" s="3"/>
      <c r="FOB30" s="3"/>
      <c r="FOC30" s="3"/>
      <c r="FOD30" s="3"/>
      <c r="FOE30" s="3"/>
      <c r="FOF30" s="3"/>
      <c r="FOG30" s="3"/>
      <c r="FOH30" s="3"/>
      <c r="FOI30" s="3"/>
      <c r="FOJ30" s="3"/>
      <c r="FOK30" s="3"/>
      <c r="FOL30" s="3"/>
      <c r="FOM30" s="3"/>
      <c r="FON30" s="3"/>
      <c r="FOO30" s="3"/>
      <c r="FOP30" s="3"/>
      <c r="FOQ30" s="3"/>
      <c r="FOR30" s="3"/>
      <c r="FOS30" s="3"/>
      <c r="FOT30" s="3"/>
      <c r="FOU30" s="3"/>
      <c r="FOV30" s="3"/>
      <c r="FOW30" s="3"/>
      <c r="FOX30" s="3"/>
      <c r="FOY30" s="3"/>
      <c r="FOZ30" s="3"/>
      <c r="FPA30" s="3"/>
      <c r="FPB30" s="3"/>
      <c r="FPC30" s="3"/>
      <c r="FPD30" s="3"/>
      <c r="FPE30" s="3"/>
      <c r="FPF30" s="3"/>
      <c r="FPG30" s="3"/>
      <c r="FPH30" s="3"/>
      <c r="FPI30" s="3"/>
      <c r="FPJ30" s="3"/>
      <c r="FPK30" s="3"/>
      <c r="FPL30" s="3"/>
      <c r="FPM30" s="3"/>
      <c r="FPN30" s="3"/>
      <c r="FPO30" s="3"/>
      <c r="FPP30" s="3"/>
      <c r="FPQ30" s="3"/>
      <c r="FPR30" s="3"/>
      <c r="FPS30" s="3"/>
      <c r="FPT30" s="3"/>
      <c r="FPU30" s="3"/>
      <c r="FPV30" s="3"/>
      <c r="FPW30" s="3"/>
      <c r="FPX30" s="3"/>
      <c r="FPY30" s="3"/>
      <c r="FPZ30" s="3"/>
      <c r="FQA30" s="3"/>
      <c r="FQB30" s="3"/>
      <c r="FQC30" s="3"/>
      <c r="FQD30" s="3"/>
      <c r="FQE30" s="3"/>
      <c r="FQF30" s="3"/>
      <c r="FQG30" s="3"/>
      <c r="FQH30" s="3"/>
      <c r="FQI30" s="3"/>
      <c r="FQJ30" s="3"/>
      <c r="FQK30" s="3"/>
      <c r="FQL30" s="3"/>
      <c r="FQM30" s="3"/>
      <c r="FQN30" s="3"/>
      <c r="FQO30" s="3"/>
      <c r="FQP30" s="3"/>
      <c r="FQQ30" s="3"/>
      <c r="FQR30" s="3"/>
      <c r="FQS30" s="3"/>
      <c r="FQT30" s="3"/>
      <c r="FQU30" s="3"/>
      <c r="FQV30" s="3"/>
      <c r="FQW30" s="3"/>
      <c r="FQX30" s="3"/>
      <c r="FQY30" s="3"/>
      <c r="FQZ30" s="3"/>
      <c r="FRA30" s="3"/>
      <c r="FRB30" s="3"/>
      <c r="FRC30" s="3"/>
      <c r="FRD30" s="3"/>
      <c r="FRE30" s="3"/>
      <c r="FRF30" s="3"/>
      <c r="FRG30" s="3"/>
      <c r="FRH30" s="3"/>
      <c r="FRI30" s="3"/>
      <c r="FRJ30" s="3"/>
      <c r="FRK30" s="3"/>
      <c r="FRL30" s="3"/>
      <c r="FRM30" s="3"/>
      <c r="FRN30" s="3"/>
      <c r="FRO30" s="3"/>
      <c r="FRP30" s="3"/>
      <c r="FRQ30" s="3"/>
      <c r="FRR30" s="3"/>
      <c r="FRS30" s="3"/>
      <c r="FRT30" s="3"/>
      <c r="FRU30" s="3"/>
      <c r="FRV30" s="3"/>
      <c r="FRW30" s="3"/>
      <c r="FRX30" s="3"/>
      <c r="FRY30" s="3"/>
      <c r="FRZ30" s="3"/>
      <c r="FSA30" s="3"/>
      <c r="FSB30" s="3"/>
      <c r="FSC30" s="3"/>
      <c r="FSD30" s="3"/>
      <c r="FSE30" s="3"/>
      <c r="FSF30" s="3"/>
      <c r="FSG30" s="3"/>
      <c r="FSH30" s="3"/>
      <c r="FSI30" s="3"/>
      <c r="FSJ30" s="3"/>
      <c r="FSK30" s="3"/>
      <c r="FSL30" s="3"/>
      <c r="FSM30" s="3"/>
      <c r="FSN30" s="3"/>
      <c r="FSO30" s="3"/>
      <c r="FSP30" s="3"/>
      <c r="FSQ30" s="3"/>
      <c r="FSR30" s="3"/>
      <c r="FSS30" s="3"/>
      <c r="FST30" s="3"/>
      <c r="FSU30" s="3"/>
      <c r="FSV30" s="3"/>
      <c r="FSW30" s="3"/>
      <c r="FSX30" s="3"/>
      <c r="FSY30" s="3"/>
      <c r="FSZ30" s="3"/>
      <c r="FTA30" s="3"/>
      <c r="FTB30" s="3"/>
      <c r="FTC30" s="3"/>
      <c r="FTD30" s="3"/>
      <c r="FTE30" s="3"/>
      <c r="FTF30" s="3"/>
      <c r="FTG30" s="3"/>
      <c r="FTH30" s="3"/>
      <c r="FTI30" s="3"/>
      <c r="FTJ30" s="3"/>
      <c r="FTK30" s="3"/>
      <c r="FTL30" s="3"/>
      <c r="FTM30" s="3"/>
      <c r="FTN30" s="3"/>
      <c r="FTO30" s="3"/>
      <c r="FTP30" s="3"/>
      <c r="FTQ30" s="3"/>
      <c r="FTR30" s="3"/>
      <c r="FTS30" s="3"/>
      <c r="FTT30" s="3"/>
      <c r="FTU30" s="3"/>
      <c r="FTV30" s="3"/>
      <c r="FTW30" s="3"/>
      <c r="FTX30" s="3"/>
      <c r="FTY30" s="3"/>
      <c r="FTZ30" s="3"/>
      <c r="FUA30" s="3"/>
      <c r="FUB30" s="3"/>
      <c r="FUC30" s="3"/>
      <c r="FUD30" s="3"/>
      <c r="FUE30" s="3"/>
      <c r="FUF30" s="3"/>
      <c r="FUG30" s="3"/>
      <c r="FUH30" s="3"/>
      <c r="FUI30" s="3"/>
      <c r="FUJ30" s="3"/>
      <c r="FUK30" s="3"/>
      <c r="FUL30" s="3"/>
      <c r="FUM30" s="3"/>
      <c r="FUN30" s="3"/>
      <c r="FUO30" s="3"/>
      <c r="FUP30" s="3"/>
      <c r="FUQ30" s="3"/>
      <c r="FUR30" s="3"/>
      <c r="FUS30" s="3"/>
      <c r="FUT30" s="3"/>
      <c r="FUU30" s="3"/>
      <c r="FUV30" s="3"/>
      <c r="FUW30" s="3"/>
      <c r="FUX30" s="3"/>
      <c r="FUY30" s="3"/>
      <c r="FUZ30" s="3"/>
      <c r="FVA30" s="3"/>
      <c r="FVB30" s="3"/>
      <c r="FVC30" s="3"/>
      <c r="FVD30" s="3"/>
      <c r="FVE30" s="3"/>
      <c r="FVF30" s="3"/>
      <c r="FVG30" s="3"/>
      <c r="FVH30" s="3"/>
      <c r="FVI30" s="3"/>
      <c r="FVJ30" s="3"/>
      <c r="FVK30" s="3"/>
      <c r="FVL30" s="3"/>
      <c r="FVM30" s="3"/>
      <c r="FVN30" s="3"/>
      <c r="FVO30" s="3"/>
      <c r="FVP30" s="3"/>
      <c r="FVQ30" s="3"/>
      <c r="FVR30" s="3"/>
      <c r="FVS30" s="3"/>
      <c r="FVT30" s="3"/>
      <c r="FVU30" s="3"/>
      <c r="FVV30" s="3"/>
      <c r="FVW30" s="3"/>
      <c r="FVX30" s="3"/>
      <c r="FVY30" s="3"/>
      <c r="FVZ30" s="3"/>
      <c r="FWA30" s="3"/>
      <c r="FWB30" s="3"/>
      <c r="FWC30" s="3"/>
      <c r="FWD30" s="3"/>
      <c r="FWE30" s="3"/>
      <c r="FWF30" s="3"/>
      <c r="FWG30" s="3"/>
      <c r="FWH30" s="3"/>
      <c r="FWI30" s="3"/>
      <c r="FWJ30" s="3"/>
      <c r="FWK30" s="3"/>
      <c r="FWL30" s="3"/>
      <c r="FWM30" s="3"/>
      <c r="FWN30" s="3"/>
      <c r="FWO30" s="3"/>
      <c r="FWP30" s="3"/>
      <c r="FWQ30" s="3"/>
      <c r="FWR30" s="3"/>
      <c r="FWS30" s="3"/>
      <c r="FWT30" s="3"/>
      <c r="FWU30" s="3"/>
      <c r="FWV30" s="3"/>
      <c r="FWW30" s="3"/>
      <c r="FWX30" s="3"/>
      <c r="FWY30" s="3"/>
      <c r="FWZ30" s="3"/>
      <c r="FXA30" s="3"/>
      <c r="FXB30" s="3"/>
      <c r="FXC30" s="3"/>
      <c r="FXD30" s="3"/>
      <c r="FXE30" s="3"/>
      <c r="FXF30" s="3"/>
      <c r="FXG30" s="3"/>
      <c r="FXH30" s="3"/>
      <c r="FXI30" s="3"/>
      <c r="FXJ30" s="3"/>
      <c r="FXK30" s="3"/>
      <c r="FXL30" s="3"/>
      <c r="FXM30" s="3"/>
      <c r="FXN30" s="3"/>
      <c r="FXO30" s="3"/>
      <c r="FXP30" s="3"/>
      <c r="FXQ30" s="3"/>
      <c r="FXR30" s="3"/>
      <c r="FXS30" s="3"/>
      <c r="FXT30" s="3"/>
      <c r="FXU30" s="3"/>
      <c r="FXV30" s="3"/>
      <c r="FXW30" s="3"/>
      <c r="FXX30" s="3"/>
      <c r="FXY30" s="3"/>
      <c r="FXZ30" s="3"/>
      <c r="FYA30" s="3"/>
      <c r="FYB30" s="3"/>
      <c r="FYC30" s="3"/>
      <c r="FYD30" s="3"/>
      <c r="FYE30" s="3"/>
      <c r="FYF30" s="3"/>
      <c r="FYG30" s="3"/>
      <c r="FYH30" s="3"/>
      <c r="FYI30" s="3"/>
      <c r="FYJ30" s="3"/>
      <c r="FYK30" s="3"/>
      <c r="FYL30" s="3"/>
      <c r="FYM30" s="3"/>
      <c r="FYN30" s="3"/>
      <c r="FYO30" s="3"/>
      <c r="FYP30" s="3"/>
      <c r="FYQ30" s="3"/>
      <c r="FYR30" s="3"/>
      <c r="FYS30" s="3"/>
      <c r="FYT30" s="3"/>
      <c r="FYU30" s="3"/>
      <c r="FYV30" s="3"/>
      <c r="FYW30" s="3"/>
      <c r="FYX30" s="3"/>
      <c r="FYY30" s="3"/>
      <c r="FYZ30" s="3"/>
      <c r="FZA30" s="3"/>
      <c r="FZB30" s="3"/>
      <c r="FZC30" s="3"/>
      <c r="FZD30" s="3"/>
      <c r="FZE30" s="3"/>
      <c r="FZF30" s="3"/>
      <c r="FZG30" s="3"/>
      <c r="FZH30" s="3"/>
      <c r="FZI30" s="3"/>
      <c r="FZJ30" s="3"/>
      <c r="FZK30" s="3"/>
      <c r="FZL30" s="3"/>
      <c r="FZM30" s="3"/>
      <c r="FZN30" s="3"/>
      <c r="FZO30" s="3"/>
      <c r="FZP30" s="3"/>
      <c r="FZQ30" s="3"/>
      <c r="FZR30" s="3"/>
      <c r="FZS30" s="3"/>
      <c r="FZT30" s="3"/>
      <c r="FZU30" s="3"/>
      <c r="FZV30" s="3"/>
      <c r="FZW30" s="3"/>
      <c r="FZX30" s="3"/>
      <c r="FZY30" s="3"/>
      <c r="FZZ30" s="3"/>
      <c r="GAA30" s="3"/>
      <c r="GAB30" s="3"/>
      <c r="GAC30" s="3"/>
      <c r="GAD30" s="3"/>
      <c r="GAE30" s="3"/>
      <c r="GAF30" s="3"/>
      <c r="GAG30" s="3"/>
      <c r="GAH30" s="3"/>
      <c r="GAI30" s="3"/>
      <c r="GAJ30" s="3"/>
      <c r="GAK30" s="3"/>
      <c r="GAL30" s="3"/>
      <c r="GAM30" s="3"/>
      <c r="GAN30" s="3"/>
      <c r="GAO30" s="3"/>
      <c r="GAP30" s="3"/>
      <c r="GAQ30" s="3"/>
      <c r="GAR30" s="3"/>
      <c r="GAS30" s="3"/>
      <c r="GAT30" s="3"/>
      <c r="GAU30" s="3"/>
      <c r="GAV30" s="3"/>
      <c r="GAW30" s="3"/>
      <c r="GAX30" s="3"/>
      <c r="GAY30" s="3"/>
      <c r="GAZ30" s="3"/>
      <c r="GBA30" s="3"/>
      <c r="GBB30" s="3"/>
      <c r="GBC30" s="3"/>
      <c r="GBD30" s="3"/>
      <c r="GBE30" s="3"/>
      <c r="GBF30" s="3"/>
      <c r="GBG30" s="3"/>
      <c r="GBH30" s="3"/>
      <c r="GBI30" s="3"/>
      <c r="GBJ30" s="3"/>
      <c r="GBK30" s="3"/>
      <c r="GBL30" s="3"/>
      <c r="GBM30" s="3"/>
      <c r="GBN30" s="3"/>
      <c r="GBO30" s="3"/>
      <c r="GBP30" s="3"/>
      <c r="GBQ30" s="3"/>
      <c r="GBR30" s="3"/>
      <c r="GBS30" s="3"/>
      <c r="GBT30" s="3"/>
      <c r="GBU30" s="3"/>
      <c r="GBV30" s="3"/>
      <c r="GBW30" s="3"/>
      <c r="GBX30" s="3"/>
      <c r="GBY30" s="3"/>
      <c r="GBZ30" s="3"/>
      <c r="GCA30" s="3"/>
      <c r="GCB30" s="3"/>
      <c r="GCC30" s="3"/>
      <c r="GCD30" s="3"/>
      <c r="GCE30" s="3"/>
      <c r="GCF30" s="3"/>
      <c r="GCG30" s="3"/>
      <c r="GCH30" s="3"/>
      <c r="GCI30" s="3"/>
      <c r="GCJ30" s="3"/>
      <c r="GCK30" s="3"/>
      <c r="GCL30" s="3"/>
      <c r="GCM30" s="3"/>
      <c r="GCN30" s="3"/>
      <c r="GCO30" s="3"/>
      <c r="GCP30" s="3"/>
      <c r="GCQ30" s="3"/>
      <c r="GCR30" s="3"/>
      <c r="GCS30" s="3"/>
      <c r="GCT30" s="3"/>
      <c r="GCU30" s="3"/>
      <c r="GCV30" s="3"/>
      <c r="GCW30" s="3"/>
      <c r="GCX30" s="3"/>
      <c r="GCY30" s="3"/>
      <c r="GCZ30" s="3"/>
      <c r="GDA30" s="3"/>
      <c r="GDB30" s="3"/>
      <c r="GDC30" s="3"/>
      <c r="GDD30" s="3"/>
      <c r="GDE30" s="3"/>
      <c r="GDF30" s="3"/>
      <c r="GDG30" s="3"/>
      <c r="GDH30" s="3"/>
      <c r="GDI30" s="3"/>
      <c r="GDJ30" s="3"/>
      <c r="GDK30" s="3"/>
      <c r="GDL30" s="3"/>
      <c r="GDM30" s="3"/>
      <c r="GDN30" s="3"/>
      <c r="GDO30" s="3"/>
      <c r="GDP30" s="3"/>
      <c r="GDQ30" s="3"/>
      <c r="GDR30" s="3"/>
      <c r="GDS30" s="3"/>
      <c r="GDT30" s="3"/>
      <c r="GDU30" s="3"/>
      <c r="GDV30" s="3"/>
      <c r="GDW30" s="3"/>
      <c r="GDX30" s="3"/>
      <c r="GDY30" s="3"/>
      <c r="GDZ30" s="3"/>
      <c r="GEA30" s="3"/>
      <c r="GEB30" s="3"/>
      <c r="GEC30" s="3"/>
      <c r="GED30" s="3"/>
      <c r="GEE30" s="3"/>
      <c r="GEF30" s="3"/>
      <c r="GEG30" s="3"/>
      <c r="GEH30" s="3"/>
      <c r="GEI30" s="3"/>
      <c r="GEJ30" s="3"/>
      <c r="GEK30" s="3"/>
      <c r="GEL30" s="3"/>
      <c r="GEM30" s="3"/>
      <c r="GEN30" s="3"/>
      <c r="GEO30" s="3"/>
      <c r="GEP30" s="3"/>
      <c r="GEQ30" s="3"/>
      <c r="GER30" s="3"/>
      <c r="GES30" s="3"/>
      <c r="GET30" s="3"/>
      <c r="GEU30" s="3"/>
      <c r="GEV30" s="3"/>
      <c r="GEW30" s="3"/>
      <c r="GEX30" s="3"/>
      <c r="GEY30" s="3"/>
      <c r="GEZ30" s="3"/>
      <c r="GFA30" s="3"/>
      <c r="GFB30" s="3"/>
      <c r="GFC30" s="3"/>
      <c r="GFD30" s="3"/>
      <c r="GFE30" s="3"/>
      <c r="GFF30" s="3"/>
      <c r="GFG30" s="3"/>
      <c r="GFH30" s="3"/>
      <c r="GFI30" s="3"/>
      <c r="GFJ30" s="3"/>
      <c r="GFK30" s="3"/>
      <c r="GFL30" s="3"/>
      <c r="GFM30" s="3"/>
      <c r="GFN30" s="3"/>
      <c r="GFO30" s="3"/>
      <c r="GFP30" s="3"/>
      <c r="GFQ30" s="3"/>
      <c r="GFR30" s="3"/>
      <c r="GFS30" s="3"/>
      <c r="GFT30" s="3"/>
      <c r="GFU30" s="3"/>
      <c r="GFV30" s="3"/>
      <c r="GFW30" s="3"/>
      <c r="GFX30" s="3"/>
      <c r="GFY30" s="3"/>
      <c r="GFZ30" s="3"/>
      <c r="GGA30" s="3"/>
      <c r="GGB30" s="3"/>
      <c r="GGC30" s="3"/>
      <c r="GGD30" s="3"/>
      <c r="GGE30" s="3"/>
      <c r="GGF30" s="3"/>
      <c r="GGG30" s="3"/>
      <c r="GGH30" s="3"/>
      <c r="GGI30" s="3"/>
      <c r="GGJ30" s="3"/>
      <c r="GGK30" s="3"/>
      <c r="GGL30" s="3"/>
      <c r="GGM30" s="3"/>
      <c r="GGN30" s="3"/>
      <c r="GGO30" s="3"/>
      <c r="GGP30" s="3"/>
      <c r="GGQ30" s="3"/>
      <c r="GGR30" s="3"/>
      <c r="GGS30" s="3"/>
      <c r="GGT30" s="3"/>
      <c r="GGU30" s="3"/>
      <c r="GGV30" s="3"/>
      <c r="GGW30" s="3"/>
      <c r="GGX30" s="3"/>
      <c r="GGY30" s="3"/>
      <c r="GGZ30" s="3"/>
      <c r="GHA30" s="3"/>
      <c r="GHB30" s="3"/>
      <c r="GHC30" s="3"/>
      <c r="GHD30" s="3"/>
      <c r="GHE30" s="3"/>
      <c r="GHF30" s="3"/>
      <c r="GHG30" s="3"/>
      <c r="GHH30" s="3"/>
      <c r="GHI30" s="3"/>
      <c r="GHJ30" s="3"/>
      <c r="GHK30" s="3"/>
      <c r="GHL30" s="3"/>
      <c r="GHM30" s="3"/>
      <c r="GHN30" s="3"/>
      <c r="GHO30" s="3"/>
      <c r="GHP30" s="3"/>
      <c r="GHQ30" s="3"/>
      <c r="GHR30" s="3"/>
      <c r="GHS30" s="3"/>
      <c r="GHT30" s="3"/>
      <c r="GHU30" s="3"/>
      <c r="GHV30" s="3"/>
      <c r="GHW30" s="3"/>
      <c r="GHX30" s="3"/>
      <c r="GHY30" s="3"/>
      <c r="GHZ30" s="3"/>
      <c r="GIA30" s="3"/>
      <c r="GIB30" s="3"/>
      <c r="GIC30" s="3"/>
      <c r="GID30" s="3"/>
      <c r="GIE30" s="3"/>
      <c r="GIF30" s="3"/>
      <c r="GIG30" s="3"/>
      <c r="GIH30" s="3"/>
      <c r="GII30" s="3"/>
      <c r="GIJ30" s="3"/>
      <c r="GIK30" s="3"/>
      <c r="GIL30" s="3"/>
      <c r="GIM30" s="3"/>
      <c r="GIN30" s="3"/>
      <c r="GIO30" s="3"/>
      <c r="GIP30" s="3"/>
      <c r="GIQ30" s="3"/>
      <c r="GIR30" s="3"/>
      <c r="GIS30" s="3"/>
      <c r="GIT30" s="3"/>
      <c r="GIU30" s="3"/>
      <c r="GIV30" s="3"/>
      <c r="GIW30" s="3"/>
      <c r="GIX30" s="3"/>
      <c r="GIY30" s="3"/>
      <c r="GIZ30" s="3"/>
      <c r="GJA30" s="3"/>
      <c r="GJB30" s="3"/>
      <c r="GJC30" s="3"/>
      <c r="GJD30" s="3"/>
      <c r="GJE30" s="3"/>
      <c r="GJF30" s="3"/>
      <c r="GJG30" s="3"/>
      <c r="GJH30" s="3"/>
      <c r="GJI30" s="3"/>
      <c r="GJJ30" s="3"/>
      <c r="GJK30" s="3"/>
      <c r="GJL30" s="3"/>
      <c r="GJM30" s="3"/>
      <c r="GJN30" s="3"/>
      <c r="GJO30" s="3"/>
      <c r="GJP30" s="3"/>
      <c r="GJQ30" s="3"/>
      <c r="GJR30" s="3"/>
      <c r="GJS30" s="3"/>
      <c r="GJT30" s="3"/>
      <c r="GJU30" s="3"/>
      <c r="GJV30" s="3"/>
      <c r="GJW30" s="3"/>
      <c r="GJX30" s="3"/>
      <c r="GJY30" s="3"/>
      <c r="GJZ30" s="3"/>
      <c r="GKA30" s="3"/>
      <c r="GKB30" s="3"/>
      <c r="GKC30" s="3"/>
      <c r="GKD30" s="3"/>
      <c r="GKE30" s="3"/>
      <c r="GKF30" s="3"/>
      <c r="GKG30" s="3"/>
      <c r="GKH30" s="3"/>
      <c r="GKI30" s="3"/>
      <c r="GKJ30" s="3"/>
      <c r="GKK30" s="3"/>
      <c r="GKL30" s="3"/>
      <c r="GKM30" s="3"/>
      <c r="GKN30" s="3"/>
      <c r="GKO30" s="3"/>
      <c r="GKP30" s="3"/>
      <c r="GKQ30" s="3"/>
      <c r="GKR30" s="3"/>
      <c r="GKS30" s="3"/>
      <c r="GKT30" s="3"/>
      <c r="GKU30" s="3"/>
      <c r="GKV30" s="3"/>
      <c r="GKW30" s="3"/>
      <c r="GKX30" s="3"/>
      <c r="GKY30" s="3"/>
      <c r="GKZ30" s="3"/>
      <c r="GLA30" s="3"/>
      <c r="GLB30" s="3"/>
      <c r="GLC30" s="3"/>
      <c r="GLD30" s="3"/>
      <c r="GLE30" s="3"/>
      <c r="GLF30" s="3"/>
      <c r="GLG30" s="3"/>
      <c r="GLH30" s="3"/>
      <c r="GLI30" s="3"/>
      <c r="GLJ30" s="3"/>
      <c r="GLK30" s="3"/>
      <c r="GLL30" s="3"/>
      <c r="GLM30" s="3"/>
      <c r="GLN30" s="3"/>
      <c r="GLO30" s="3"/>
      <c r="GLP30" s="3"/>
      <c r="GLQ30" s="3"/>
      <c r="GLR30" s="3"/>
      <c r="GLS30" s="3"/>
      <c r="GLT30" s="3"/>
      <c r="GLU30" s="3"/>
      <c r="GLV30" s="3"/>
      <c r="GLW30" s="3"/>
      <c r="GLX30" s="3"/>
      <c r="GLY30" s="3"/>
      <c r="GLZ30" s="3"/>
      <c r="GMA30" s="3"/>
      <c r="GMB30" s="3"/>
      <c r="GMC30" s="3"/>
      <c r="GMD30" s="3"/>
      <c r="GME30" s="3"/>
      <c r="GMF30" s="3"/>
      <c r="GMG30" s="3"/>
      <c r="GMH30" s="3"/>
      <c r="GMI30" s="3"/>
      <c r="GMJ30" s="3"/>
      <c r="GMK30" s="3"/>
      <c r="GML30" s="3"/>
      <c r="GMM30" s="3"/>
      <c r="GMN30" s="3"/>
      <c r="GMO30" s="3"/>
      <c r="GMP30" s="3"/>
      <c r="GMQ30" s="3"/>
      <c r="GMR30" s="3"/>
      <c r="GMS30" s="3"/>
      <c r="GMT30" s="3"/>
      <c r="GMU30" s="3"/>
      <c r="GMV30" s="3"/>
      <c r="GMW30" s="3"/>
      <c r="GMX30" s="3"/>
      <c r="GMY30" s="3"/>
      <c r="GMZ30" s="3"/>
      <c r="GNA30" s="3"/>
      <c r="GNB30" s="3"/>
      <c r="GNC30" s="3"/>
      <c r="GND30" s="3"/>
      <c r="GNE30" s="3"/>
      <c r="GNF30" s="3"/>
      <c r="GNG30" s="3"/>
      <c r="GNH30" s="3"/>
      <c r="GNI30" s="3"/>
      <c r="GNJ30" s="3"/>
      <c r="GNK30" s="3"/>
      <c r="GNL30" s="3"/>
      <c r="GNM30" s="3"/>
      <c r="GNN30" s="3"/>
      <c r="GNO30" s="3"/>
      <c r="GNP30" s="3"/>
      <c r="GNQ30" s="3"/>
      <c r="GNR30" s="3"/>
      <c r="GNS30" s="3"/>
      <c r="GNT30" s="3"/>
      <c r="GNU30" s="3"/>
      <c r="GNV30" s="3"/>
      <c r="GNW30" s="3"/>
      <c r="GNX30" s="3"/>
      <c r="GNY30" s="3"/>
      <c r="GNZ30" s="3"/>
      <c r="GOA30" s="3"/>
      <c r="GOB30" s="3"/>
      <c r="GOC30" s="3"/>
      <c r="GOD30" s="3"/>
      <c r="GOE30" s="3"/>
      <c r="GOF30" s="3"/>
      <c r="GOG30" s="3"/>
      <c r="GOH30" s="3"/>
      <c r="GOI30" s="3"/>
      <c r="GOJ30" s="3"/>
      <c r="GOK30" s="3"/>
      <c r="GOL30" s="3"/>
      <c r="GOM30" s="3"/>
      <c r="GON30" s="3"/>
      <c r="GOO30" s="3"/>
      <c r="GOP30" s="3"/>
      <c r="GOQ30" s="3"/>
      <c r="GOR30" s="3"/>
      <c r="GOS30" s="3"/>
      <c r="GOT30" s="3"/>
      <c r="GOU30" s="3"/>
      <c r="GOV30" s="3"/>
      <c r="GOW30" s="3"/>
      <c r="GOX30" s="3"/>
      <c r="GOY30" s="3"/>
      <c r="GOZ30" s="3"/>
      <c r="GPA30" s="3"/>
      <c r="GPB30" s="3"/>
      <c r="GPC30" s="3"/>
      <c r="GPD30" s="3"/>
      <c r="GPE30" s="3"/>
      <c r="GPF30" s="3"/>
      <c r="GPG30" s="3"/>
      <c r="GPH30" s="3"/>
      <c r="GPI30" s="3"/>
      <c r="GPJ30" s="3"/>
      <c r="GPK30" s="3"/>
      <c r="GPL30" s="3"/>
      <c r="GPM30" s="3"/>
      <c r="GPN30" s="3"/>
      <c r="GPO30" s="3"/>
      <c r="GPP30" s="3"/>
      <c r="GPQ30" s="3"/>
      <c r="GPR30" s="3"/>
      <c r="GPS30" s="3"/>
      <c r="GPT30" s="3"/>
      <c r="GPU30" s="3"/>
      <c r="GPV30" s="3"/>
      <c r="GPW30" s="3"/>
      <c r="GPX30" s="3"/>
      <c r="GPY30" s="3"/>
      <c r="GPZ30" s="3"/>
      <c r="GQA30" s="3"/>
      <c r="GQB30" s="3"/>
      <c r="GQC30" s="3"/>
      <c r="GQD30" s="3"/>
      <c r="GQE30" s="3"/>
      <c r="GQF30" s="3"/>
      <c r="GQG30" s="3"/>
      <c r="GQH30" s="3"/>
      <c r="GQI30" s="3"/>
      <c r="GQJ30" s="3"/>
      <c r="GQK30" s="3"/>
      <c r="GQL30" s="3"/>
      <c r="GQM30" s="3"/>
      <c r="GQN30" s="3"/>
      <c r="GQO30" s="3"/>
      <c r="GQP30" s="3"/>
      <c r="GQQ30" s="3"/>
      <c r="GQR30" s="3"/>
      <c r="GQS30" s="3"/>
      <c r="GQT30" s="3"/>
      <c r="GQU30" s="3"/>
      <c r="GQV30" s="3"/>
      <c r="GQW30" s="3"/>
      <c r="GQX30" s="3"/>
      <c r="GQY30" s="3"/>
      <c r="GQZ30" s="3"/>
      <c r="GRA30" s="3"/>
      <c r="GRB30" s="3"/>
      <c r="GRC30" s="3"/>
      <c r="GRD30" s="3"/>
      <c r="GRE30" s="3"/>
      <c r="GRF30" s="3"/>
      <c r="GRG30" s="3"/>
      <c r="GRH30" s="3"/>
      <c r="GRI30" s="3"/>
      <c r="GRJ30" s="3"/>
      <c r="GRK30" s="3"/>
      <c r="GRL30" s="3"/>
      <c r="GRM30" s="3"/>
      <c r="GRN30" s="3"/>
      <c r="GRO30" s="3"/>
      <c r="GRP30" s="3"/>
      <c r="GRQ30" s="3"/>
      <c r="GRR30" s="3"/>
      <c r="GRS30" s="3"/>
      <c r="GRT30" s="3"/>
      <c r="GRU30" s="3"/>
      <c r="GRV30" s="3"/>
      <c r="GRW30" s="3"/>
      <c r="GRX30" s="3"/>
      <c r="GRY30" s="3"/>
      <c r="GRZ30" s="3"/>
      <c r="GSA30" s="3"/>
      <c r="GSB30" s="3"/>
      <c r="GSC30" s="3"/>
      <c r="GSD30" s="3"/>
      <c r="GSE30" s="3"/>
      <c r="GSF30" s="3"/>
      <c r="GSG30" s="3"/>
      <c r="GSH30" s="3"/>
      <c r="GSI30" s="3"/>
      <c r="GSJ30" s="3"/>
      <c r="GSK30" s="3"/>
      <c r="GSL30" s="3"/>
      <c r="GSM30" s="3"/>
      <c r="GSN30" s="3"/>
      <c r="GSO30" s="3"/>
      <c r="GSP30" s="3"/>
      <c r="GSQ30" s="3"/>
      <c r="GSR30" s="3"/>
      <c r="GSS30" s="3"/>
      <c r="GST30" s="3"/>
      <c r="GSU30" s="3"/>
      <c r="GSV30" s="3"/>
      <c r="GSW30" s="3"/>
      <c r="GSX30" s="3"/>
      <c r="GSY30" s="3"/>
      <c r="GSZ30" s="3"/>
      <c r="GTA30" s="3"/>
      <c r="GTB30" s="3"/>
      <c r="GTC30" s="3"/>
      <c r="GTD30" s="3"/>
      <c r="GTE30" s="3"/>
      <c r="GTF30" s="3"/>
      <c r="GTG30" s="3"/>
      <c r="GTH30" s="3"/>
      <c r="GTI30" s="3"/>
      <c r="GTJ30" s="3"/>
      <c r="GTK30" s="3"/>
      <c r="GTL30" s="3"/>
      <c r="GTM30" s="3"/>
      <c r="GTN30" s="3"/>
      <c r="GTO30" s="3"/>
      <c r="GTP30" s="3"/>
      <c r="GTQ30" s="3"/>
      <c r="GTR30" s="3"/>
      <c r="GTS30" s="3"/>
      <c r="GTT30" s="3"/>
      <c r="GTU30" s="3"/>
      <c r="GTV30" s="3"/>
      <c r="GTW30" s="3"/>
      <c r="GTX30" s="3"/>
      <c r="GTY30" s="3"/>
      <c r="GTZ30" s="3"/>
      <c r="GUA30" s="3"/>
      <c r="GUB30" s="3"/>
      <c r="GUC30" s="3"/>
      <c r="GUD30" s="3"/>
      <c r="GUE30" s="3"/>
      <c r="GUF30" s="3"/>
      <c r="GUG30" s="3"/>
      <c r="GUH30" s="3"/>
      <c r="GUI30" s="3"/>
      <c r="GUJ30" s="3"/>
      <c r="GUK30" s="3"/>
      <c r="GUL30" s="3"/>
      <c r="GUM30" s="3"/>
      <c r="GUN30" s="3"/>
      <c r="GUO30" s="3"/>
      <c r="GUP30" s="3"/>
      <c r="GUQ30" s="3"/>
      <c r="GUR30" s="3"/>
      <c r="GUS30" s="3"/>
      <c r="GUT30" s="3"/>
      <c r="GUU30" s="3"/>
      <c r="GUV30" s="3"/>
      <c r="GUW30" s="3"/>
      <c r="GUX30" s="3"/>
      <c r="GUY30" s="3"/>
      <c r="GUZ30" s="3"/>
      <c r="GVA30" s="3"/>
      <c r="GVB30" s="3"/>
      <c r="GVC30" s="3"/>
      <c r="GVD30" s="3"/>
      <c r="GVE30" s="3"/>
      <c r="GVF30" s="3"/>
      <c r="GVG30" s="3"/>
      <c r="GVH30" s="3"/>
      <c r="GVI30" s="3"/>
      <c r="GVJ30" s="3"/>
      <c r="GVK30" s="3"/>
      <c r="GVL30" s="3"/>
      <c r="GVM30" s="3"/>
      <c r="GVN30" s="3"/>
      <c r="GVO30" s="3"/>
      <c r="GVP30" s="3"/>
      <c r="GVQ30" s="3"/>
      <c r="GVR30" s="3"/>
      <c r="GVS30" s="3"/>
      <c r="GVT30" s="3"/>
      <c r="GVU30" s="3"/>
      <c r="GVV30" s="3"/>
      <c r="GVW30" s="3"/>
      <c r="GVX30" s="3"/>
      <c r="GVY30" s="3"/>
      <c r="GVZ30" s="3"/>
      <c r="GWA30" s="3"/>
      <c r="GWB30" s="3"/>
      <c r="GWC30" s="3"/>
      <c r="GWD30" s="3"/>
      <c r="GWE30" s="3"/>
      <c r="GWF30" s="3"/>
      <c r="GWG30" s="3"/>
      <c r="GWH30" s="3"/>
      <c r="GWI30" s="3"/>
      <c r="GWJ30" s="3"/>
      <c r="GWK30" s="3"/>
      <c r="GWL30" s="3"/>
      <c r="GWM30" s="3"/>
      <c r="GWN30" s="3"/>
      <c r="GWO30" s="3"/>
      <c r="GWP30" s="3"/>
      <c r="GWQ30" s="3"/>
      <c r="GWR30" s="3"/>
      <c r="GWS30" s="3"/>
      <c r="GWT30" s="3"/>
      <c r="GWU30" s="3"/>
      <c r="GWV30" s="3"/>
      <c r="GWW30" s="3"/>
      <c r="GWX30" s="3"/>
      <c r="GWY30" s="3"/>
      <c r="GWZ30" s="3"/>
      <c r="GXA30" s="3"/>
      <c r="GXB30" s="3"/>
      <c r="GXC30" s="3"/>
      <c r="GXD30" s="3"/>
      <c r="GXE30" s="3"/>
      <c r="GXF30" s="3"/>
      <c r="GXG30" s="3"/>
      <c r="GXH30" s="3"/>
      <c r="GXI30" s="3"/>
      <c r="GXJ30" s="3"/>
      <c r="GXK30" s="3"/>
      <c r="GXL30" s="3"/>
      <c r="GXM30" s="3"/>
      <c r="GXN30" s="3"/>
      <c r="GXO30" s="3"/>
      <c r="GXP30" s="3"/>
      <c r="GXQ30" s="3"/>
      <c r="GXR30" s="3"/>
      <c r="GXS30" s="3"/>
      <c r="GXT30" s="3"/>
      <c r="GXU30" s="3"/>
      <c r="GXV30" s="3"/>
      <c r="GXW30" s="3"/>
      <c r="GXX30" s="3"/>
      <c r="GXY30" s="3"/>
      <c r="GXZ30" s="3"/>
      <c r="GYA30" s="3"/>
      <c r="GYB30" s="3"/>
      <c r="GYC30" s="3"/>
      <c r="GYD30" s="3"/>
      <c r="GYE30" s="3"/>
      <c r="GYF30" s="3"/>
      <c r="GYG30" s="3"/>
      <c r="GYH30" s="3"/>
      <c r="GYI30" s="3"/>
      <c r="GYJ30" s="3"/>
      <c r="GYK30" s="3"/>
      <c r="GYL30" s="3"/>
      <c r="GYM30" s="3"/>
      <c r="GYN30" s="3"/>
      <c r="GYO30" s="3"/>
      <c r="GYP30" s="3"/>
      <c r="GYQ30" s="3"/>
      <c r="GYR30" s="3"/>
      <c r="GYS30" s="3"/>
      <c r="GYT30" s="3"/>
      <c r="GYU30" s="3"/>
      <c r="GYV30" s="3"/>
      <c r="GYW30" s="3"/>
      <c r="GYX30" s="3"/>
      <c r="GYY30" s="3"/>
      <c r="GYZ30" s="3"/>
      <c r="GZA30" s="3"/>
      <c r="GZB30" s="3"/>
      <c r="GZC30" s="3"/>
      <c r="GZD30" s="3"/>
      <c r="GZE30" s="3"/>
      <c r="GZF30" s="3"/>
      <c r="GZG30" s="3"/>
      <c r="GZH30" s="3"/>
      <c r="GZI30" s="3"/>
      <c r="GZJ30" s="3"/>
      <c r="GZK30" s="3"/>
      <c r="GZL30" s="3"/>
      <c r="GZM30" s="3"/>
      <c r="GZN30" s="3"/>
      <c r="GZO30" s="3"/>
      <c r="GZP30" s="3"/>
      <c r="GZQ30" s="3"/>
      <c r="GZR30" s="3"/>
      <c r="GZS30" s="3"/>
      <c r="GZT30" s="3"/>
      <c r="GZU30" s="3"/>
      <c r="GZV30" s="3"/>
      <c r="GZW30" s="3"/>
      <c r="GZX30" s="3"/>
      <c r="GZY30" s="3"/>
      <c r="GZZ30" s="3"/>
      <c r="HAA30" s="3"/>
      <c r="HAB30" s="3"/>
      <c r="HAC30" s="3"/>
      <c r="HAD30" s="3"/>
      <c r="HAE30" s="3"/>
      <c r="HAF30" s="3"/>
      <c r="HAG30" s="3"/>
      <c r="HAH30" s="3"/>
      <c r="HAI30" s="3"/>
      <c r="HAJ30" s="3"/>
      <c r="HAK30" s="3"/>
      <c r="HAL30" s="3"/>
      <c r="HAM30" s="3"/>
      <c r="HAN30" s="3"/>
      <c r="HAO30" s="3"/>
      <c r="HAP30" s="3"/>
      <c r="HAQ30" s="3"/>
      <c r="HAR30" s="3"/>
      <c r="HAS30" s="3"/>
      <c r="HAT30" s="3"/>
      <c r="HAU30" s="3"/>
      <c r="HAV30" s="3"/>
      <c r="HAW30" s="3"/>
      <c r="HAX30" s="3"/>
      <c r="HAY30" s="3"/>
      <c r="HAZ30" s="3"/>
      <c r="HBA30" s="3"/>
      <c r="HBB30" s="3"/>
      <c r="HBC30" s="3"/>
      <c r="HBD30" s="3"/>
      <c r="HBE30" s="3"/>
      <c r="HBF30" s="3"/>
      <c r="HBG30" s="3"/>
      <c r="HBH30" s="3"/>
      <c r="HBI30" s="3"/>
      <c r="HBJ30" s="3"/>
      <c r="HBK30" s="3"/>
      <c r="HBL30" s="3"/>
      <c r="HBM30" s="3"/>
      <c r="HBN30" s="3"/>
      <c r="HBO30" s="3"/>
      <c r="HBP30" s="3"/>
      <c r="HBQ30" s="3"/>
      <c r="HBR30" s="3"/>
      <c r="HBS30" s="3"/>
      <c r="HBT30" s="3"/>
      <c r="HBU30" s="3"/>
      <c r="HBV30" s="3"/>
      <c r="HBW30" s="3"/>
      <c r="HBX30" s="3"/>
      <c r="HBY30" s="3"/>
      <c r="HBZ30" s="3"/>
      <c r="HCA30" s="3"/>
      <c r="HCB30" s="3"/>
      <c r="HCC30" s="3"/>
      <c r="HCD30" s="3"/>
      <c r="HCE30" s="3"/>
      <c r="HCF30" s="3"/>
      <c r="HCG30" s="3"/>
      <c r="HCH30" s="3"/>
      <c r="HCI30" s="3"/>
      <c r="HCJ30" s="3"/>
      <c r="HCK30" s="3"/>
      <c r="HCL30" s="3"/>
      <c r="HCM30" s="3"/>
      <c r="HCN30" s="3"/>
      <c r="HCO30" s="3"/>
      <c r="HCP30" s="3"/>
      <c r="HCQ30" s="3"/>
      <c r="HCR30" s="3"/>
      <c r="HCS30" s="3"/>
      <c r="HCT30" s="3"/>
      <c r="HCU30" s="3"/>
      <c r="HCV30" s="3"/>
      <c r="HCW30" s="3"/>
      <c r="HCX30" s="3"/>
      <c r="HCY30" s="3"/>
      <c r="HCZ30" s="3"/>
      <c r="HDA30" s="3"/>
      <c r="HDB30" s="3"/>
      <c r="HDC30" s="3"/>
      <c r="HDD30" s="3"/>
      <c r="HDE30" s="3"/>
      <c r="HDF30" s="3"/>
      <c r="HDG30" s="3"/>
      <c r="HDH30" s="3"/>
      <c r="HDI30" s="3"/>
      <c r="HDJ30" s="3"/>
      <c r="HDK30" s="3"/>
      <c r="HDL30" s="3"/>
      <c r="HDM30" s="3"/>
      <c r="HDN30" s="3"/>
      <c r="HDO30" s="3"/>
      <c r="HDP30" s="3"/>
      <c r="HDQ30" s="3"/>
      <c r="HDR30" s="3"/>
      <c r="HDS30" s="3"/>
      <c r="HDT30" s="3"/>
      <c r="HDU30" s="3"/>
      <c r="HDV30" s="3"/>
      <c r="HDW30" s="3"/>
      <c r="HDX30" s="3"/>
      <c r="HDY30" s="3"/>
      <c r="HDZ30" s="3"/>
      <c r="HEA30" s="3"/>
      <c r="HEB30" s="3"/>
      <c r="HEC30" s="3"/>
      <c r="HED30" s="3"/>
      <c r="HEE30" s="3"/>
      <c r="HEF30" s="3"/>
      <c r="HEG30" s="3"/>
      <c r="HEH30" s="3"/>
      <c r="HEI30" s="3"/>
      <c r="HEJ30" s="3"/>
      <c r="HEK30" s="3"/>
      <c r="HEL30" s="3"/>
      <c r="HEM30" s="3"/>
      <c r="HEN30" s="3"/>
      <c r="HEO30" s="3"/>
      <c r="HEP30" s="3"/>
      <c r="HEQ30" s="3"/>
      <c r="HER30" s="3"/>
      <c r="HES30" s="3"/>
      <c r="HET30" s="3"/>
      <c r="HEU30" s="3"/>
      <c r="HEV30" s="3"/>
      <c r="HEW30" s="3"/>
      <c r="HEX30" s="3"/>
      <c r="HEY30" s="3"/>
      <c r="HEZ30" s="3"/>
      <c r="HFA30" s="3"/>
      <c r="HFB30" s="3"/>
      <c r="HFC30" s="3"/>
      <c r="HFD30" s="3"/>
      <c r="HFE30" s="3"/>
      <c r="HFF30" s="3"/>
      <c r="HFG30" s="3"/>
      <c r="HFH30" s="3"/>
      <c r="HFI30" s="3"/>
      <c r="HFJ30" s="3"/>
      <c r="HFK30" s="3"/>
      <c r="HFL30" s="3"/>
      <c r="HFM30" s="3"/>
      <c r="HFN30" s="3"/>
      <c r="HFO30" s="3"/>
      <c r="HFP30" s="3"/>
      <c r="HFQ30" s="3"/>
      <c r="HFR30" s="3"/>
      <c r="HFS30" s="3"/>
      <c r="HFT30" s="3"/>
      <c r="HFU30" s="3"/>
      <c r="HFV30" s="3"/>
      <c r="HFW30" s="3"/>
      <c r="HFX30" s="3"/>
      <c r="HFY30" s="3"/>
      <c r="HFZ30" s="3"/>
      <c r="HGA30" s="3"/>
      <c r="HGB30" s="3"/>
      <c r="HGC30" s="3"/>
      <c r="HGD30" s="3"/>
      <c r="HGE30" s="3"/>
      <c r="HGF30" s="3"/>
      <c r="HGG30" s="3"/>
      <c r="HGH30" s="3"/>
      <c r="HGI30" s="3"/>
      <c r="HGJ30" s="3"/>
      <c r="HGK30" s="3"/>
      <c r="HGL30" s="3"/>
      <c r="HGM30" s="3"/>
      <c r="HGN30" s="3"/>
      <c r="HGO30" s="3"/>
      <c r="HGP30" s="3"/>
      <c r="HGQ30" s="3"/>
      <c r="HGR30" s="3"/>
      <c r="HGS30" s="3"/>
      <c r="HGT30" s="3"/>
      <c r="HGU30" s="3"/>
      <c r="HGV30" s="3"/>
      <c r="HGW30" s="3"/>
      <c r="HGX30" s="3"/>
      <c r="HGY30" s="3"/>
      <c r="HGZ30" s="3"/>
      <c r="HHA30" s="3"/>
      <c r="HHB30" s="3"/>
      <c r="HHC30" s="3"/>
      <c r="HHD30" s="3"/>
      <c r="HHE30" s="3"/>
      <c r="HHF30" s="3"/>
      <c r="HHG30" s="3"/>
      <c r="HHH30" s="3"/>
      <c r="HHI30" s="3"/>
      <c r="HHJ30" s="3"/>
      <c r="HHK30" s="3"/>
      <c r="HHL30" s="3"/>
      <c r="HHM30" s="3"/>
      <c r="HHN30" s="3"/>
      <c r="HHO30" s="3"/>
      <c r="HHP30" s="3"/>
      <c r="HHQ30" s="3"/>
      <c r="HHR30" s="3"/>
      <c r="HHS30" s="3"/>
      <c r="HHT30" s="3"/>
      <c r="HHU30" s="3"/>
      <c r="HHV30" s="3"/>
      <c r="HHW30" s="3"/>
      <c r="HHX30" s="3"/>
      <c r="HHY30" s="3"/>
      <c r="HHZ30" s="3"/>
      <c r="HIA30" s="3"/>
      <c r="HIB30" s="3"/>
      <c r="HIC30" s="3"/>
      <c r="HID30" s="3"/>
      <c r="HIE30" s="3"/>
      <c r="HIF30" s="3"/>
      <c r="HIG30" s="3"/>
      <c r="HIH30" s="3"/>
      <c r="HII30" s="3"/>
      <c r="HIJ30" s="3"/>
      <c r="HIK30" s="3"/>
      <c r="HIL30" s="3"/>
      <c r="HIM30" s="3"/>
      <c r="HIN30" s="3"/>
      <c r="HIO30" s="3"/>
      <c r="HIP30" s="3"/>
      <c r="HIQ30" s="3"/>
      <c r="HIR30" s="3"/>
      <c r="HIS30" s="3"/>
      <c r="HIT30" s="3"/>
      <c r="HIU30" s="3"/>
      <c r="HIV30" s="3"/>
      <c r="HIW30" s="3"/>
      <c r="HIX30" s="3"/>
      <c r="HIY30" s="3"/>
      <c r="HIZ30" s="3"/>
      <c r="HJA30" s="3"/>
      <c r="HJB30" s="3"/>
      <c r="HJC30" s="3"/>
      <c r="HJD30" s="3"/>
      <c r="HJE30" s="3"/>
      <c r="HJF30" s="3"/>
      <c r="HJG30" s="3"/>
      <c r="HJH30" s="3"/>
      <c r="HJI30" s="3"/>
      <c r="HJJ30" s="3"/>
      <c r="HJK30" s="3"/>
      <c r="HJL30" s="3"/>
      <c r="HJM30" s="3"/>
      <c r="HJN30" s="3"/>
      <c r="HJO30" s="3"/>
      <c r="HJP30" s="3"/>
      <c r="HJQ30" s="3"/>
      <c r="HJR30" s="3"/>
      <c r="HJS30" s="3"/>
      <c r="HJT30" s="3"/>
      <c r="HJU30" s="3"/>
      <c r="HJV30" s="3"/>
      <c r="HJW30" s="3"/>
      <c r="HJX30" s="3"/>
      <c r="HJY30" s="3"/>
      <c r="HJZ30" s="3"/>
      <c r="HKA30" s="3"/>
      <c r="HKB30" s="3"/>
      <c r="HKC30" s="3"/>
      <c r="HKD30" s="3"/>
      <c r="HKE30" s="3"/>
      <c r="HKF30" s="3"/>
      <c r="HKG30" s="3"/>
      <c r="HKH30" s="3"/>
      <c r="HKI30" s="3"/>
      <c r="HKJ30" s="3"/>
      <c r="HKK30" s="3"/>
      <c r="HKL30" s="3"/>
      <c r="HKM30" s="3"/>
      <c r="HKN30" s="3"/>
      <c r="HKO30" s="3"/>
      <c r="HKP30" s="3"/>
      <c r="HKQ30" s="3"/>
      <c r="HKR30" s="3"/>
      <c r="HKS30" s="3"/>
      <c r="HKT30" s="3"/>
      <c r="HKU30" s="3"/>
      <c r="HKV30" s="3"/>
      <c r="HKW30" s="3"/>
      <c r="HKX30" s="3"/>
      <c r="HKY30" s="3"/>
      <c r="HKZ30" s="3"/>
      <c r="HLA30" s="3"/>
      <c r="HLB30" s="3"/>
      <c r="HLC30" s="3"/>
      <c r="HLD30" s="3"/>
      <c r="HLE30" s="3"/>
      <c r="HLF30" s="3"/>
      <c r="HLG30" s="3"/>
      <c r="HLH30" s="3"/>
      <c r="HLI30" s="3"/>
      <c r="HLJ30" s="3"/>
      <c r="HLK30" s="3"/>
      <c r="HLL30" s="3"/>
      <c r="HLM30" s="3"/>
      <c r="HLN30" s="3"/>
      <c r="HLO30" s="3"/>
      <c r="HLP30" s="3"/>
      <c r="HLQ30" s="3"/>
      <c r="HLR30" s="3"/>
      <c r="HLS30" s="3"/>
      <c r="HLT30" s="3"/>
      <c r="HLU30" s="3"/>
      <c r="HLV30" s="3"/>
      <c r="HLW30" s="3"/>
      <c r="HLX30" s="3"/>
      <c r="HLY30" s="3"/>
      <c r="HLZ30" s="3"/>
      <c r="HMA30" s="3"/>
      <c r="HMB30" s="3"/>
      <c r="HMC30" s="3"/>
      <c r="HMD30" s="3"/>
      <c r="HME30" s="3"/>
      <c r="HMF30" s="3"/>
      <c r="HMG30" s="3"/>
      <c r="HMH30" s="3"/>
      <c r="HMI30" s="3"/>
      <c r="HMJ30" s="3"/>
      <c r="HMK30" s="3"/>
      <c r="HML30" s="3"/>
      <c r="HMM30" s="3"/>
      <c r="HMN30" s="3"/>
      <c r="HMO30" s="3"/>
      <c r="HMP30" s="3"/>
      <c r="HMQ30" s="3"/>
      <c r="HMR30" s="3"/>
      <c r="HMS30" s="3"/>
      <c r="HMT30" s="3"/>
      <c r="HMU30" s="3"/>
      <c r="HMV30" s="3"/>
      <c r="HMW30" s="3"/>
      <c r="HMX30" s="3"/>
      <c r="HMY30" s="3"/>
      <c r="HMZ30" s="3"/>
      <c r="HNA30" s="3"/>
      <c r="HNB30" s="3"/>
      <c r="HNC30" s="3"/>
      <c r="HND30" s="3"/>
      <c r="HNE30" s="3"/>
      <c r="HNF30" s="3"/>
      <c r="HNG30" s="3"/>
      <c r="HNH30" s="3"/>
      <c r="HNI30" s="3"/>
      <c r="HNJ30" s="3"/>
      <c r="HNK30" s="3"/>
      <c r="HNL30" s="3"/>
      <c r="HNM30" s="3"/>
      <c r="HNN30" s="3"/>
      <c r="HNO30" s="3"/>
      <c r="HNP30" s="3"/>
      <c r="HNQ30" s="3"/>
      <c r="HNR30" s="3"/>
      <c r="HNS30" s="3"/>
      <c r="HNT30" s="3"/>
      <c r="HNU30" s="3"/>
      <c r="HNV30" s="3"/>
      <c r="HNW30" s="3"/>
      <c r="HNX30" s="3"/>
      <c r="HNY30" s="3"/>
      <c r="HNZ30" s="3"/>
      <c r="HOA30" s="3"/>
      <c r="HOB30" s="3"/>
      <c r="HOC30" s="3"/>
      <c r="HOD30" s="3"/>
      <c r="HOE30" s="3"/>
      <c r="HOF30" s="3"/>
      <c r="HOG30" s="3"/>
      <c r="HOH30" s="3"/>
      <c r="HOI30" s="3"/>
      <c r="HOJ30" s="3"/>
      <c r="HOK30" s="3"/>
      <c r="HOL30" s="3"/>
      <c r="HOM30" s="3"/>
      <c r="HON30" s="3"/>
      <c r="HOO30" s="3"/>
      <c r="HOP30" s="3"/>
      <c r="HOQ30" s="3"/>
      <c r="HOR30" s="3"/>
      <c r="HOS30" s="3"/>
      <c r="HOT30" s="3"/>
      <c r="HOU30" s="3"/>
      <c r="HOV30" s="3"/>
      <c r="HOW30" s="3"/>
      <c r="HOX30" s="3"/>
      <c r="HOY30" s="3"/>
      <c r="HOZ30" s="3"/>
      <c r="HPA30" s="3"/>
      <c r="HPB30" s="3"/>
      <c r="HPC30" s="3"/>
      <c r="HPD30" s="3"/>
      <c r="HPE30" s="3"/>
      <c r="HPF30" s="3"/>
      <c r="HPG30" s="3"/>
      <c r="HPH30" s="3"/>
      <c r="HPI30" s="3"/>
      <c r="HPJ30" s="3"/>
      <c r="HPK30" s="3"/>
      <c r="HPL30" s="3"/>
      <c r="HPM30" s="3"/>
      <c r="HPN30" s="3"/>
      <c r="HPO30" s="3"/>
      <c r="HPP30" s="3"/>
      <c r="HPQ30" s="3"/>
      <c r="HPR30" s="3"/>
      <c r="HPS30" s="3"/>
      <c r="HPT30" s="3"/>
      <c r="HPU30" s="3"/>
      <c r="HPV30" s="3"/>
      <c r="HPW30" s="3"/>
      <c r="HPX30" s="3"/>
      <c r="HPY30" s="3"/>
      <c r="HPZ30" s="3"/>
      <c r="HQA30" s="3"/>
      <c r="HQB30" s="3"/>
      <c r="HQC30" s="3"/>
      <c r="HQD30" s="3"/>
      <c r="HQE30" s="3"/>
      <c r="HQF30" s="3"/>
      <c r="HQG30" s="3"/>
      <c r="HQH30" s="3"/>
      <c r="HQI30" s="3"/>
      <c r="HQJ30" s="3"/>
      <c r="HQK30" s="3"/>
      <c r="HQL30" s="3"/>
      <c r="HQM30" s="3"/>
      <c r="HQN30" s="3"/>
      <c r="HQO30" s="3"/>
      <c r="HQP30" s="3"/>
      <c r="HQQ30" s="3"/>
      <c r="HQR30" s="3"/>
      <c r="HQS30" s="3"/>
      <c r="HQT30" s="3"/>
      <c r="HQU30" s="3"/>
      <c r="HQV30" s="3"/>
      <c r="HQW30" s="3"/>
      <c r="HQX30" s="3"/>
      <c r="HQY30" s="3"/>
      <c r="HQZ30" s="3"/>
      <c r="HRA30" s="3"/>
      <c r="HRB30" s="3"/>
      <c r="HRC30" s="3"/>
      <c r="HRD30" s="3"/>
      <c r="HRE30" s="3"/>
      <c r="HRF30" s="3"/>
      <c r="HRG30" s="3"/>
      <c r="HRH30" s="3"/>
      <c r="HRI30" s="3"/>
      <c r="HRJ30" s="3"/>
      <c r="HRK30" s="3"/>
      <c r="HRL30" s="3"/>
      <c r="HRM30" s="3"/>
      <c r="HRN30" s="3"/>
      <c r="HRO30" s="3"/>
      <c r="HRP30" s="3"/>
      <c r="HRQ30" s="3"/>
      <c r="HRR30" s="3"/>
      <c r="HRS30" s="3"/>
      <c r="HRT30" s="3"/>
      <c r="HRU30" s="3"/>
      <c r="HRV30" s="3"/>
      <c r="HRW30" s="3"/>
      <c r="HRX30" s="3"/>
      <c r="HRY30" s="3"/>
      <c r="HRZ30" s="3"/>
      <c r="HSA30" s="3"/>
      <c r="HSB30" s="3"/>
      <c r="HSC30" s="3"/>
      <c r="HSD30" s="3"/>
      <c r="HSE30" s="3"/>
      <c r="HSF30" s="3"/>
      <c r="HSG30" s="3"/>
      <c r="HSH30" s="3"/>
      <c r="HSI30" s="3"/>
      <c r="HSJ30" s="3"/>
      <c r="HSK30" s="3"/>
      <c r="HSL30" s="3"/>
      <c r="HSM30" s="3"/>
      <c r="HSN30" s="3"/>
      <c r="HSO30" s="3"/>
      <c r="HSP30" s="3"/>
      <c r="HSQ30" s="3"/>
      <c r="HSR30" s="3"/>
      <c r="HSS30" s="3"/>
      <c r="HST30" s="3"/>
      <c r="HSU30" s="3"/>
      <c r="HSV30" s="3"/>
      <c r="HSW30" s="3"/>
      <c r="HSX30" s="3"/>
      <c r="HSY30" s="3"/>
      <c r="HSZ30" s="3"/>
      <c r="HTA30" s="3"/>
      <c r="HTB30" s="3"/>
      <c r="HTC30" s="3"/>
      <c r="HTD30" s="3"/>
      <c r="HTE30" s="3"/>
      <c r="HTF30" s="3"/>
      <c r="HTG30" s="3"/>
      <c r="HTH30" s="3"/>
      <c r="HTI30" s="3"/>
      <c r="HTJ30" s="3"/>
      <c r="HTK30" s="3"/>
      <c r="HTL30" s="3"/>
      <c r="HTM30" s="3"/>
      <c r="HTN30" s="3"/>
      <c r="HTO30" s="3"/>
      <c r="HTP30" s="3"/>
      <c r="HTQ30" s="3"/>
      <c r="HTR30" s="3"/>
      <c r="HTS30" s="3"/>
      <c r="HTT30" s="3"/>
      <c r="HTU30" s="3"/>
      <c r="HTV30" s="3"/>
      <c r="HTW30" s="3"/>
      <c r="HTX30" s="3"/>
      <c r="HTY30" s="3"/>
      <c r="HTZ30" s="3"/>
      <c r="HUA30" s="3"/>
      <c r="HUB30" s="3"/>
      <c r="HUC30" s="3"/>
      <c r="HUD30" s="3"/>
      <c r="HUE30" s="3"/>
      <c r="HUF30" s="3"/>
      <c r="HUG30" s="3"/>
      <c r="HUH30" s="3"/>
      <c r="HUI30" s="3"/>
      <c r="HUJ30" s="3"/>
      <c r="HUK30" s="3"/>
      <c r="HUL30" s="3"/>
      <c r="HUM30" s="3"/>
      <c r="HUN30" s="3"/>
      <c r="HUO30" s="3"/>
      <c r="HUP30" s="3"/>
      <c r="HUQ30" s="3"/>
      <c r="HUR30" s="3"/>
      <c r="HUS30" s="3"/>
      <c r="HUT30" s="3"/>
      <c r="HUU30" s="3"/>
      <c r="HUV30" s="3"/>
      <c r="HUW30" s="3"/>
      <c r="HUX30" s="3"/>
      <c r="HUY30" s="3"/>
      <c r="HUZ30" s="3"/>
      <c r="HVA30" s="3"/>
      <c r="HVB30" s="3"/>
      <c r="HVC30" s="3"/>
      <c r="HVD30" s="3"/>
      <c r="HVE30" s="3"/>
      <c r="HVF30" s="3"/>
      <c r="HVG30" s="3"/>
      <c r="HVH30" s="3"/>
      <c r="HVI30" s="3"/>
      <c r="HVJ30" s="3"/>
      <c r="HVK30" s="3"/>
      <c r="HVL30" s="3"/>
      <c r="HVM30" s="3"/>
      <c r="HVN30" s="3"/>
      <c r="HVO30" s="3"/>
      <c r="HVP30" s="3"/>
      <c r="HVQ30" s="3"/>
      <c r="HVR30" s="3"/>
      <c r="HVS30" s="3"/>
      <c r="HVT30" s="3"/>
      <c r="HVU30" s="3"/>
      <c r="HVV30" s="3"/>
      <c r="HVW30" s="3"/>
      <c r="HVX30" s="3"/>
      <c r="HVY30" s="3"/>
      <c r="HVZ30" s="3"/>
      <c r="HWA30" s="3"/>
      <c r="HWB30" s="3"/>
      <c r="HWC30" s="3"/>
      <c r="HWD30" s="3"/>
      <c r="HWE30" s="3"/>
      <c r="HWF30" s="3"/>
      <c r="HWG30" s="3"/>
      <c r="HWH30" s="3"/>
      <c r="HWI30" s="3"/>
      <c r="HWJ30" s="3"/>
      <c r="HWK30" s="3"/>
      <c r="HWL30" s="3"/>
      <c r="HWM30" s="3"/>
      <c r="HWN30" s="3"/>
      <c r="HWO30" s="3"/>
      <c r="HWP30" s="3"/>
      <c r="HWQ30" s="3"/>
      <c r="HWR30" s="3"/>
      <c r="HWS30" s="3"/>
      <c r="HWT30" s="3"/>
      <c r="HWU30" s="3"/>
      <c r="HWV30" s="3"/>
      <c r="HWW30" s="3"/>
      <c r="HWX30" s="3"/>
      <c r="HWY30" s="3"/>
      <c r="HWZ30" s="3"/>
      <c r="HXA30" s="3"/>
      <c r="HXB30" s="3"/>
      <c r="HXC30" s="3"/>
      <c r="HXD30" s="3"/>
      <c r="HXE30" s="3"/>
      <c r="HXF30" s="3"/>
      <c r="HXG30" s="3"/>
      <c r="HXH30" s="3"/>
      <c r="HXI30" s="3"/>
      <c r="HXJ30" s="3"/>
      <c r="HXK30" s="3"/>
      <c r="HXL30" s="3"/>
      <c r="HXM30" s="3"/>
      <c r="HXN30" s="3"/>
      <c r="HXO30" s="3"/>
      <c r="HXP30" s="3"/>
      <c r="HXQ30" s="3"/>
      <c r="HXR30" s="3"/>
      <c r="HXS30" s="3"/>
      <c r="HXT30" s="3"/>
      <c r="HXU30" s="3"/>
      <c r="HXV30" s="3"/>
      <c r="HXW30" s="3"/>
      <c r="HXX30" s="3"/>
      <c r="HXY30" s="3"/>
      <c r="HXZ30" s="3"/>
      <c r="HYA30" s="3"/>
      <c r="HYB30" s="3"/>
      <c r="HYC30" s="3"/>
      <c r="HYD30" s="3"/>
      <c r="HYE30" s="3"/>
      <c r="HYF30" s="3"/>
      <c r="HYG30" s="3"/>
      <c r="HYH30" s="3"/>
      <c r="HYI30" s="3"/>
      <c r="HYJ30" s="3"/>
      <c r="HYK30" s="3"/>
      <c r="HYL30" s="3"/>
      <c r="HYM30" s="3"/>
      <c r="HYN30" s="3"/>
      <c r="HYO30" s="3"/>
      <c r="HYP30" s="3"/>
      <c r="HYQ30" s="3"/>
      <c r="HYR30" s="3"/>
      <c r="HYS30" s="3"/>
      <c r="HYT30" s="3"/>
      <c r="HYU30" s="3"/>
      <c r="HYV30" s="3"/>
      <c r="HYW30" s="3"/>
      <c r="HYX30" s="3"/>
      <c r="HYY30" s="3"/>
      <c r="HYZ30" s="3"/>
      <c r="HZA30" s="3"/>
      <c r="HZB30" s="3"/>
      <c r="HZC30" s="3"/>
      <c r="HZD30" s="3"/>
      <c r="HZE30" s="3"/>
      <c r="HZF30" s="3"/>
      <c r="HZG30" s="3"/>
      <c r="HZH30" s="3"/>
      <c r="HZI30" s="3"/>
      <c r="HZJ30" s="3"/>
      <c r="HZK30" s="3"/>
      <c r="HZL30" s="3"/>
      <c r="HZM30" s="3"/>
      <c r="HZN30" s="3"/>
      <c r="HZO30" s="3"/>
      <c r="HZP30" s="3"/>
      <c r="HZQ30" s="3"/>
      <c r="HZR30" s="3"/>
      <c r="HZS30" s="3"/>
      <c r="HZT30" s="3"/>
      <c r="HZU30" s="3"/>
      <c r="HZV30" s="3"/>
      <c r="HZW30" s="3"/>
      <c r="HZX30" s="3"/>
      <c r="HZY30" s="3"/>
      <c r="HZZ30" s="3"/>
      <c r="IAA30" s="3"/>
      <c r="IAB30" s="3"/>
      <c r="IAC30" s="3"/>
      <c r="IAD30" s="3"/>
      <c r="IAE30" s="3"/>
      <c r="IAF30" s="3"/>
      <c r="IAG30" s="3"/>
      <c r="IAH30" s="3"/>
      <c r="IAI30" s="3"/>
      <c r="IAJ30" s="3"/>
      <c r="IAK30" s="3"/>
      <c r="IAL30" s="3"/>
      <c r="IAM30" s="3"/>
      <c r="IAN30" s="3"/>
      <c r="IAO30" s="3"/>
      <c r="IAP30" s="3"/>
      <c r="IAQ30" s="3"/>
      <c r="IAR30" s="3"/>
      <c r="IAS30" s="3"/>
      <c r="IAT30" s="3"/>
      <c r="IAU30" s="3"/>
      <c r="IAV30" s="3"/>
      <c r="IAW30" s="3"/>
      <c r="IAX30" s="3"/>
      <c r="IAY30" s="3"/>
      <c r="IAZ30" s="3"/>
      <c r="IBA30" s="3"/>
      <c r="IBB30" s="3"/>
      <c r="IBC30" s="3"/>
      <c r="IBD30" s="3"/>
      <c r="IBE30" s="3"/>
      <c r="IBF30" s="3"/>
      <c r="IBG30" s="3"/>
      <c r="IBH30" s="3"/>
      <c r="IBI30" s="3"/>
      <c r="IBJ30" s="3"/>
      <c r="IBK30" s="3"/>
      <c r="IBL30" s="3"/>
      <c r="IBM30" s="3"/>
      <c r="IBN30" s="3"/>
      <c r="IBO30" s="3"/>
      <c r="IBP30" s="3"/>
      <c r="IBQ30" s="3"/>
      <c r="IBR30" s="3"/>
      <c r="IBS30" s="3"/>
      <c r="IBT30" s="3"/>
      <c r="IBU30" s="3"/>
      <c r="IBV30" s="3"/>
      <c r="IBW30" s="3"/>
      <c r="IBX30" s="3"/>
      <c r="IBY30" s="3"/>
      <c r="IBZ30" s="3"/>
      <c r="ICA30" s="3"/>
      <c r="ICB30" s="3"/>
      <c r="ICC30" s="3"/>
      <c r="ICD30" s="3"/>
      <c r="ICE30" s="3"/>
      <c r="ICF30" s="3"/>
      <c r="ICG30" s="3"/>
      <c r="ICH30" s="3"/>
      <c r="ICI30" s="3"/>
      <c r="ICJ30" s="3"/>
      <c r="ICK30" s="3"/>
      <c r="ICL30" s="3"/>
      <c r="ICM30" s="3"/>
      <c r="ICN30" s="3"/>
      <c r="ICO30" s="3"/>
      <c r="ICP30" s="3"/>
      <c r="ICQ30" s="3"/>
      <c r="ICR30" s="3"/>
      <c r="ICS30" s="3"/>
      <c r="ICT30" s="3"/>
      <c r="ICU30" s="3"/>
      <c r="ICV30" s="3"/>
      <c r="ICW30" s="3"/>
      <c r="ICX30" s="3"/>
      <c r="ICY30" s="3"/>
      <c r="ICZ30" s="3"/>
      <c r="IDA30" s="3"/>
      <c r="IDB30" s="3"/>
      <c r="IDC30" s="3"/>
      <c r="IDD30" s="3"/>
      <c r="IDE30" s="3"/>
      <c r="IDF30" s="3"/>
      <c r="IDG30" s="3"/>
      <c r="IDH30" s="3"/>
      <c r="IDI30" s="3"/>
      <c r="IDJ30" s="3"/>
      <c r="IDK30" s="3"/>
      <c r="IDL30" s="3"/>
      <c r="IDM30" s="3"/>
      <c r="IDN30" s="3"/>
      <c r="IDO30" s="3"/>
      <c r="IDP30" s="3"/>
      <c r="IDQ30" s="3"/>
      <c r="IDR30" s="3"/>
      <c r="IDS30" s="3"/>
      <c r="IDT30" s="3"/>
      <c r="IDU30" s="3"/>
      <c r="IDV30" s="3"/>
      <c r="IDW30" s="3"/>
      <c r="IDX30" s="3"/>
      <c r="IDY30" s="3"/>
      <c r="IDZ30" s="3"/>
      <c r="IEA30" s="3"/>
      <c r="IEB30" s="3"/>
      <c r="IEC30" s="3"/>
      <c r="IED30" s="3"/>
      <c r="IEE30" s="3"/>
      <c r="IEF30" s="3"/>
      <c r="IEG30" s="3"/>
      <c r="IEH30" s="3"/>
      <c r="IEI30" s="3"/>
      <c r="IEJ30" s="3"/>
      <c r="IEK30" s="3"/>
      <c r="IEL30" s="3"/>
      <c r="IEM30" s="3"/>
      <c r="IEN30" s="3"/>
      <c r="IEO30" s="3"/>
      <c r="IEP30" s="3"/>
      <c r="IEQ30" s="3"/>
      <c r="IER30" s="3"/>
      <c r="IES30" s="3"/>
      <c r="IET30" s="3"/>
      <c r="IEU30" s="3"/>
      <c r="IEV30" s="3"/>
      <c r="IEW30" s="3"/>
      <c r="IEX30" s="3"/>
      <c r="IEY30" s="3"/>
      <c r="IEZ30" s="3"/>
      <c r="IFA30" s="3"/>
      <c r="IFB30" s="3"/>
      <c r="IFC30" s="3"/>
      <c r="IFD30" s="3"/>
      <c r="IFE30" s="3"/>
      <c r="IFF30" s="3"/>
      <c r="IFG30" s="3"/>
      <c r="IFH30" s="3"/>
      <c r="IFI30" s="3"/>
      <c r="IFJ30" s="3"/>
      <c r="IFK30" s="3"/>
      <c r="IFL30" s="3"/>
      <c r="IFM30" s="3"/>
      <c r="IFN30" s="3"/>
      <c r="IFO30" s="3"/>
      <c r="IFP30" s="3"/>
      <c r="IFQ30" s="3"/>
      <c r="IFR30" s="3"/>
      <c r="IFS30" s="3"/>
      <c r="IFT30" s="3"/>
      <c r="IFU30" s="3"/>
      <c r="IFV30" s="3"/>
      <c r="IFW30" s="3"/>
      <c r="IFX30" s="3"/>
      <c r="IFY30" s="3"/>
      <c r="IFZ30" s="3"/>
      <c r="IGA30" s="3"/>
      <c r="IGB30" s="3"/>
      <c r="IGC30" s="3"/>
      <c r="IGD30" s="3"/>
      <c r="IGE30" s="3"/>
      <c r="IGF30" s="3"/>
      <c r="IGG30" s="3"/>
      <c r="IGH30" s="3"/>
      <c r="IGI30" s="3"/>
      <c r="IGJ30" s="3"/>
      <c r="IGK30" s="3"/>
      <c r="IGL30" s="3"/>
      <c r="IGM30" s="3"/>
      <c r="IGN30" s="3"/>
      <c r="IGO30" s="3"/>
      <c r="IGP30" s="3"/>
      <c r="IGQ30" s="3"/>
      <c r="IGR30" s="3"/>
      <c r="IGS30" s="3"/>
      <c r="IGT30" s="3"/>
      <c r="IGU30" s="3"/>
      <c r="IGV30" s="3"/>
      <c r="IGW30" s="3"/>
      <c r="IGX30" s="3"/>
      <c r="IGY30" s="3"/>
      <c r="IGZ30" s="3"/>
      <c r="IHA30" s="3"/>
      <c r="IHB30" s="3"/>
      <c r="IHC30" s="3"/>
      <c r="IHD30" s="3"/>
      <c r="IHE30" s="3"/>
      <c r="IHF30" s="3"/>
      <c r="IHG30" s="3"/>
      <c r="IHH30" s="3"/>
      <c r="IHI30" s="3"/>
      <c r="IHJ30" s="3"/>
      <c r="IHK30" s="3"/>
      <c r="IHL30" s="3"/>
      <c r="IHM30" s="3"/>
      <c r="IHN30" s="3"/>
      <c r="IHO30" s="3"/>
      <c r="IHP30" s="3"/>
      <c r="IHQ30" s="3"/>
      <c r="IHR30" s="3"/>
      <c r="IHS30" s="3"/>
      <c r="IHT30" s="3"/>
      <c r="IHU30" s="3"/>
      <c r="IHV30" s="3"/>
      <c r="IHW30" s="3"/>
      <c r="IHX30" s="3"/>
      <c r="IHY30" s="3"/>
      <c r="IHZ30" s="3"/>
      <c r="IIA30" s="3"/>
      <c r="IIB30" s="3"/>
      <c r="IIC30" s="3"/>
      <c r="IID30" s="3"/>
      <c r="IIE30" s="3"/>
      <c r="IIF30" s="3"/>
      <c r="IIG30" s="3"/>
      <c r="IIH30" s="3"/>
      <c r="III30" s="3"/>
      <c r="IIJ30" s="3"/>
      <c r="IIK30" s="3"/>
      <c r="IIL30" s="3"/>
      <c r="IIM30" s="3"/>
      <c r="IIN30" s="3"/>
      <c r="IIO30" s="3"/>
      <c r="IIP30" s="3"/>
      <c r="IIQ30" s="3"/>
      <c r="IIR30" s="3"/>
      <c r="IIS30" s="3"/>
      <c r="IIT30" s="3"/>
      <c r="IIU30" s="3"/>
      <c r="IIV30" s="3"/>
      <c r="IIW30" s="3"/>
      <c r="IIX30" s="3"/>
      <c r="IIY30" s="3"/>
      <c r="IIZ30" s="3"/>
      <c r="IJA30" s="3"/>
      <c r="IJB30" s="3"/>
      <c r="IJC30" s="3"/>
      <c r="IJD30" s="3"/>
      <c r="IJE30" s="3"/>
      <c r="IJF30" s="3"/>
      <c r="IJG30" s="3"/>
      <c r="IJH30" s="3"/>
      <c r="IJI30" s="3"/>
      <c r="IJJ30" s="3"/>
      <c r="IJK30" s="3"/>
      <c r="IJL30" s="3"/>
      <c r="IJM30" s="3"/>
      <c r="IJN30" s="3"/>
      <c r="IJO30" s="3"/>
      <c r="IJP30" s="3"/>
      <c r="IJQ30" s="3"/>
      <c r="IJR30" s="3"/>
      <c r="IJS30" s="3"/>
      <c r="IJT30" s="3"/>
      <c r="IJU30" s="3"/>
      <c r="IJV30" s="3"/>
      <c r="IJW30" s="3"/>
      <c r="IJX30" s="3"/>
      <c r="IJY30" s="3"/>
      <c r="IJZ30" s="3"/>
      <c r="IKA30" s="3"/>
      <c r="IKB30" s="3"/>
      <c r="IKC30" s="3"/>
      <c r="IKD30" s="3"/>
      <c r="IKE30" s="3"/>
      <c r="IKF30" s="3"/>
      <c r="IKG30" s="3"/>
      <c r="IKH30" s="3"/>
      <c r="IKI30" s="3"/>
      <c r="IKJ30" s="3"/>
      <c r="IKK30" s="3"/>
      <c r="IKL30" s="3"/>
      <c r="IKM30" s="3"/>
      <c r="IKN30" s="3"/>
      <c r="IKO30" s="3"/>
      <c r="IKP30" s="3"/>
      <c r="IKQ30" s="3"/>
      <c r="IKR30" s="3"/>
      <c r="IKS30" s="3"/>
      <c r="IKT30" s="3"/>
      <c r="IKU30" s="3"/>
      <c r="IKV30" s="3"/>
      <c r="IKW30" s="3"/>
      <c r="IKX30" s="3"/>
      <c r="IKY30" s="3"/>
      <c r="IKZ30" s="3"/>
      <c r="ILA30" s="3"/>
      <c r="ILB30" s="3"/>
      <c r="ILC30" s="3"/>
      <c r="ILD30" s="3"/>
      <c r="ILE30" s="3"/>
      <c r="ILF30" s="3"/>
      <c r="ILG30" s="3"/>
      <c r="ILH30" s="3"/>
      <c r="ILI30" s="3"/>
      <c r="ILJ30" s="3"/>
      <c r="ILK30" s="3"/>
      <c r="ILL30" s="3"/>
      <c r="ILM30" s="3"/>
      <c r="ILN30" s="3"/>
      <c r="ILO30" s="3"/>
      <c r="ILP30" s="3"/>
      <c r="ILQ30" s="3"/>
      <c r="ILR30" s="3"/>
      <c r="ILS30" s="3"/>
      <c r="ILT30" s="3"/>
      <c r="ILU30" s="3"/>
      <c r="ILV30" s="3"/>
      <c r="ILW30" s="3"/>
      <c r="ILX30" s="3"/>
      <c r="ILY30" s="3"/>
      <c r="ILZ30" s="3"/>
      <c r="IMA30" s="3"/>
      <c r="IMB30" s="3"/>
      <c r="IMC30" s="3"/>
      <c r="IMD30" s="3"/>
      <c r="IME30" s="3"/>
      <c r="IMF30" s="3"/>
      <c r="IMG30" s="3"/>
      <c r="IMH30" s="3"/>
      <c r="IMI30" s="3"/>
      <c r="IMJ30" s="3"/>
      <c r="IMK30" s="3"/>
      <c r="IML30" s="3"/>
      <c r="IMM30" s="3"/>
      <c r="IMN30" s="3"/>
      <c r="IMO30" s="3"/>
      <c r="IMP30" s="3"/>
      <c r="IMQ30" s="3"/>
      <c r="IMR30" s="3"/>
      <c r="IMS30" s="3"/>
      <c r="IMT30" s="3"/>
      <c r="IMU30" s="3"/>
      <c r="IMV30" s="3"/>
      <c r="IMW30" s="3"/>
      <c r="IMX30" s="3"/>
      <c r="IMY30" s="3"/>
      <c r="IMZ30" s="3"/>
      <c r="INA30" s="3"/>
      <c r="INB30" s="3"/>
      <c r="INC30" s="3"/>
      <c r="IND30" s="3"/>
      <c r="INE30" s="3"/>
      <c r="INF30" s="3"/>
      <c r="ING30" s="3"/>
      <c r="INH30" s="3"/>
      <c r="INI30" s="3"/>
      <c r="INJ30" s="3"/>
      <c r="INK30" s="3"/>
      <c r="INL30" s="3"/>
      <c r="INM30" s="3"/>
      <c r="INN30" s="3"/>
      <c r="INO30" s="3"/>
      <c r="INP30" s="3"/>
      <c r="INQ30" s="3"/>
      <c r="INR30" s="3"/>
      <c r="INS30" s="3"/>
      <c r="INT30" s="3"/>
      <c r="INU30" s="3"/>
      <c r="INV30" s="3"/>
      <c r="INW30" s="3"/>
      <c r="INX30" s="3"/>
      <c r="INY30" s="3"/>
      <c r="INZ30" s="3"/>
      <c r="IOA30" s="3"/>
      <c r="IOB30" s="3"/>
      <c r="IOC30" s="3"/>
      <c r="IOD30" s="3"/>
      <c r="IOE30" s="3"/>
      <c r="IOF30" s="3"/>
      <c r="IOG30" s="3"/>
      <c r="IOH30" s="3"/>
      <c r="IOI30" s="3"/>
      <c r="IOJ30" s="3"/>
      <c r="IOK30" s="3"/>
      <c r="IOL30" s="3"/>
      <c r="IOM30" s="3"/>
      <c r="ION30" s="3"/>
      <c r="IOO30" s="3"/>
      <c r="IOP30" s="3"/>
      <c r="IOQ30" s="3"/>
      <c r="IOR30" s="3"/>
      <c r="IOS30" s="3"/>
      <c r="IOT30" s="3"/>
      <c r="IOU30" s="3"/>
      <c r="IOV30" s="3"/>
      <c r="IOW30" s="3"/>
      <c r="IOX30" s="3"/>
      <c r="IOY30" s="3"/>
      <c r="IOZ30" s="3"/>
      <c r="IPA30" s="3"/>
      <c r="IPB30" s="3"/>
      <c r="IPC30" s="3"/>
      <c r="IPD30" s="3"/>
      <c r="IPE30" s="3"/>
      <c r="IPF30" s="3"/>
      <c r="IPG30" s="3"/>
      <c r="IPH30" s="3"/>
      <c r="IPI30" s="3"/>
      <c r="IPJ30" s="3"/>
      <c r="IPK30" s="3"/>
      <c r="IPL30" s="3"/>
      <c r="IPM30" s="3"/>
      <c r="IPN30" s="3"/>
      <c r="IPO30" s="3"/>
      <c r="IPP30" s="3"/>
      <c r="IPQ30" s="3"/>
      <c r="IPR30" s="3"/>
      <c r="IPS30" s="3"/>
      <c r="IPT30" s="3"/>
      <c r="IPU30" s="3"/>
      <c r="IPV30" s="3"/>
      <c r="IPW30" s="3"/>
      <c r="IPX30" s="3"/>
      <c r="IPY30" s="3"/>
      <c r="IPZ30" s="3"/>
      <c r="IQA30" s="3"/>
      <c r="IQB30" s="3"/>
      <c r="IQC30" s="3"/>
      <c r="IQD30" s="3"/>
      <c r="IQE30" s="3"/>
      <c r="IQF30" s="3"/>
      <c r="IQG30" s="3"/>
      <c r="IQH30" s="3"/>
      <c r="IQI30" s="3"/>
      <c r="IQJ30" s="3"/>
      <c r="IQK30" s="3"/>
      <c r="IQL30" s="3"/>
      <c r="IQM30" s="3"/>
      <c r="IQN30" s="3"/>
      <c r="IQO30" s="3"/>
      <c r="IQP30" s="3"/>
      <c r="IQQ30" s="3"/>
      <c r="IQR30" s="3"/>
      <c r="IQS30" s="3"/>
      <c r="IQT30" s="3"/>
      <c r="IQU30" s="3"/>
      <c r="IQV30" s="3"/>
      <c r="IQW30" s="3"/>
      <c r="IQX30" s="3"/>
      <c r="IQY30" s="3"/>
      <c r="IQZ30" s="3"/>
      <c r="IRA30" s="3"/>
      <c r="IRB30" s="3"/>
      <c r="IRC30" s="3"/>
      <c r="IRD30" s="3"/>
      <c r="IRE30" s="3"/>
      <c r="IRF30" s="3"/>
      <c r="IRG30" s="3"/>
      <c r="IRH30" s="3"/>
      <c r="IRI30" s="3"/>
      <c r="IRJ30" s="3"/>
      <c r="IRK30" s="3"/>
      <c r="IRL30" s="3"/>
      <c r="IRM30" s="3"/>
      <c r="IRN30" s="3"/>
      <c r="IRO30" s="3"/>
      <c r="IRP30" s="3"/>
      <c r="IRQ30" s="3"/>
      <c r="IRR30" s="3"/>
      <c r="IRS30" s="3"/>
      <c r="IRT30" s="3"/>
      <c r="IRU30" s="3"/>
      <c r="IRV30" s="3"/>
      <c r="IRW30" s="3"/>
      <c r="IRX30" s="3"/>
      <c r="IRY30" s="3"/>
      <c r="IRZ30" s="3"/>
      <c r="ISA30" s="3"/>
      <c r="ISB30" s="3"/>
      <c r="ISC30" s="3"/>
      <c r="ISD30" s="3"/>
      <c r="ISE30" s="3"/>
      <c r="ISF30" s="3"/>
      <c r="ISG30" s="3"/>
      <c r="ISH30" s="3"/>
      <c r="ISI30" s="3"/>
      <c r="ISJ30" s="3"/>
      <c r="ISK30" s="3"/>
      <c r="ISL30" s="3"/>
      <c r="ISM30" s="3"/>
      <c r="ISN30" s="3"/>
      <c r="ISO30" s="3"/>
      <c r="ISP30" s="3"/>
      <c r="ISQ30" s="3"/>
      <c r="ISR30" s="3"/>
      <c r="ISS30" s="3"/>
      <c r="IST30" s="3"/>
      <c r="ISU30" s="3"/>
      <c r="ISV30" s="3"/>
      <c r="ISW30" s="3"/>
      <c r="ISX30" s="3"/>
      <c r="ISY30" s="3"/>
      <c r="ISZ30" s="3"/>
      <c r="ITA30" s="3"/>
      <c r="ITB30" s="3"/>
      <c r="ITC30" s="3"/>
      <c r="ITD30" s="3"/>
      <c r="ITE30" s="3"/>
      <c r="ITF30" s="3"/>
      <c r="ITG30" s="3"/>
      <c r="ITH30" s="3"/>
      <c r="ITI30" s="3"/>
      <c r="ITJ30" s="3"/>
      <c r="ITK30" s="3"/>
      <c r="ITL30" s="3"/>
      <c r="ITM30" s="3"/>
      <c r="ITN30" s="3"/>
      <c r="ITO30" s="3"/>
      <c r="ITP30" s="3"/>
      <c r="ITQ30" s="3"/>
      <c r="ITR30" s="3"/>
      <c r="ITS30" s="3"/>
      <c r="ITT30" s="3"/>
      <c r="ITU30" s="3"/>
      <c r="ITV30" s="3"/>
      <c r="ITW30" s="3"/>
      <c r="ITX30" s="3"/>
      <c r="ITY30" s="3"/>
      <c r="ITZ30" s="3"/>
      <c r="IUA30" s="3"/>
      <c r="IUB30" s="3"/>
      <c r="IUC30" s="3"/>
      <c r="IUD30" s="3"/>
      <c r="IUE30" s="3"/>
      <c r="IUF30" s="3"/>
      <c r="IUG30" s="3"/>
      <c r="IUH30" s="3"/>
      <c r="IUI30" s="3"/>
      <c r="IUJ30" s="3"/>
      <c r="IUK30" s="3"/>
      <c r="IUL30" s="3"/>
      <c r="IUM30" s="3"/>
      <c r="IUN30" s="3"/>
      <c r="IUO30" s="3"/>
      <c r="IUP30" s="3"/>
      <c r="IUQ30" s="3"/>
      <c r="IUR30" s="3"/>
      <c r="IUS30" s="3"/>
      <c r="IUT30" s="3"/>
      <c r="IUU30" s="3"/>
      <c r="IUV30" s="3"/>
      <c r="IUW30" s="3"/>
      <c r="IUX30" s="3"/>
      <c r="IUY30" s="3"/>
      <c r="IUZ30" s="3"/>
      <c r="IVA30" s="3"/>
      <c r="IVB30" s="3"/>
      <c r="IVC30" s="3"/>
      <c r="IVD30" s="3"/>
      <c r="IVE30" s="3"/>
      <c r="IVF30" s="3"/>
      <c r="IVG30" s="3"/>
      <c r="IVH30" s="3"/>
      <c r="IVI30" s="3"/>
      <c r="IVJ30" s="3"/>
      <c r="IVK30" s="3"/>
      <c r="IVL30" s="3"/>
      <c r="IVM30" s="3"/>
      <c r="IVN30" s="3"/>
      <c r="IVO30" s="3"/>
      <c r="IVP30" s="3"/>
      <c r="IVQ30" s="3"/>
      <c r="IVR30" s="3"/>
      <c r="IVS30" s="3"/>
      <c r="IVT30" s="3"/>
      <c r="IVU30" s="3"/>
      <c r="IVV30" s="3"/>
      <c r="IVW30" s="3"/>
      <c r="IVX30" s="3"/>
      <c r="IVY30" s="3"/>
      <c r="IVZ30" s="3"/>
      <c r="IWA30" s="3"/>
      <c r="IWB30" s="3"/>
      <c r="IWC30" s="3"/>
      <c r="IWD30" s="3"/>
      <c r="IWE30" s="3"/>
      <c r="IWF30" s="3"/>
      <c r="IWG30" s="3"/>
      <c r="IWH30" s="3"/>
      <c r="IWI30" s="3"/>
      <c r="IWJ30" s="3"/>
      <c r="IWK30" s="3"/>
      <c r="IWL30" s="3"/>
      <c r="IWM30" s="3"/>
      <c r="IWN30" s="3"/>
      <c r="IWO30" s="3"/>
      <c r="IWP30" s="3"/>
      <c r="IWQ30" s="3"/>
      <c r="IWR30" s="3"/>
      <c r="IWS30" s="3"/>
      <c r="IWT30" s="3"/>
      <c r="IWU30" s="3"/>
      <c r="IWV30" s="3"/>
      <c r="IWW30" s="3"/>
      <c r="IWX30" s="3"/>
      <c r="IWY30" s="3"/>
      <c r="IWZ30" s="3"/>
      <c r="IXA30" s="3"/>
      <c r="IXB30" s="3"/>
      <c r="IXC30" s="3"/>
      <c r="IXD30" s="3"/>
      <c r="IXE30" s="3"/>
      <c r="IXF30" s="3"/>
      <c r="IXG30" s="3"/>
      <c r="IXH30" s="3"/>
      <c r="IXI30" s="3"/>
      <c r="IXJ30" s="3"/>
      <c r="IXK30" s="3"/>
      <c r="IXL30" s="3"/>
      <c r="IXM30" s="3"/>
      <c r="IXN30" s="3"/>
      <c r="IXO30" s="3"/>
      <c r="IXP30" s="3"/>
      <c r="IXQ30" s="3"/>
      <c r="IXR30" s="3"/>
      <c r="IXS30" s="3"/>
      <c r="IXT30" s="3"/>
      <c r="IXU30" s="3"/>
      <c r="IXV30" s="3"/>
      <c r="IXW30" s="3"/>
      <c r="IXX30" s="3"/>
      <c r="IXY30" s="3"/>
      <c r="IXZ30" s="3"/>
      <c r="IYA30" s="3"/>
      <c r="IYB30" s="3"/>
      <c r="IYC30" s="3"/>
      <c r="IYD30" s="3"/>
      <c r="IYE30" s="3"/>
      <c r="IYF30" s="3"/>
      <c r="IYG30" s="3"/>
      <c r="IYH30" s="3"/>
      <c r="IYI30" s="3"/>
      <c r="IYJ30" s="3"/>
      <c r="IYK30" s="3"/>
      <c r="IYL30" s="3"/>
      <c r="IYM30" s="3"/>
      <c r="IYN30" s="3"/>
      <c r="IYO30" s="3"/>
      <c r="IYP30" s="3"/>
      <c r="IYQ30" s="3"/>
      <c r="IYR30" s="3"/>
      <c r="IYS30" s="3"/>
      <c r="IYT30" s="3"/>
      <c r="IYU30" s="3"/>
      <c r="IYV30" s="3"/>
      <c r="IYW30" s="3"/>
      <c r="IYX30" s="3"/>
      <c r="IYY30" s="3"/>
      <c r="IYZ30" s="3"/>
      <c r="IZA30" s="3"/>
      <c r="IZB30" s="3"/>
      <c r="IZC30" s="3"/>
      <c r="IZD30" s="3"/>
      <c r="IZE30" s="3"/>
      <c r="IZF30" s="3"/>
      <c r="IZG30" s="3"/>
      <c r="IZH30" s="3"/>
      <c r="IZI30" s="3"/>
      <c r="IZJ30" s="3"/>
      <c r="IZK30" s="3"/>
      <c r="IZL30" s="3"/>
      <c r="IZM30" s="3"/>
      <c r="IZN30" s="3"/>
      <c r="IZO30" s="3"/>
      <c r="IZP30" s="3"/>
      <c r="IZQ30" s="3"/>
      <c r="IZR30" s="3"/>
      <c r="IZS30" s="3"/>
      <c r="IZT30" s="3"/>
      <c r="IZU30" s="3"/>
      <c r="IZV30" s="3"/>
      <c r="IZW30" s="3"/>
      <c r="IZX30" s="3"/>
      <c r="IZY30" s="3"/>
      <c r="IZZ30" s="3"/>
      <c r="JAA30" s="3"/>
      <c r="JAB30" s="3"/>
      <c r="JAC30" s="3"/>
      <c r="JAD30" s="3"/>
      <c r="JAE30" s="3"/>
      <c r="JAF30" s="3"/>
      <c r="JAG30" s="3"/>
      <c r="JAH30" s="3"/>
      <c r="JAI30" s="3"/>
      <c r="JAJ30" s="3"/>
      <c r="JAK30" s="3"/>
      <c r="JAL30" s="3"/>
      <c r="JAM30" s="3"/>
      <c r="JAN30" s="3"/>
      <c r="JAO30" s="3"/>
      <c r="JAP30" s="3"/>
      <c r="JAQ30" s="3"/>
      <c r="JAR30" s="3"/>
      <c r="JAS30" s="3"/>
      <c r="JAT30" s="3"/>
      <c r="JAU30" s="3"/>
      <c r="JAV30" s="3"/>
      <c r="JAW30" s="3"/>
      <c r="JAX30" s="3"/>
      <c r="JAY30" s="3"/>
      <c r="JAZ30" s="3"/>
      <c r="JBA30" s="3"/>
      <c r="JBB30" s="3"/>
      <c r="JBC30" s="3"/>
      <c r="JBD30" s="3"/>
      <c r="JBE30" s="3"/>
      <c r="JBF30" s="3"/>
      <c r="JBG30" s="3"/>
      <c r="JBH30" s="3"/>
      <c r="JBI30" s="3"/>
      <c r="JBJ30" s="3"/>
      <c r="JBK30" s="3"/>
      <c r="JBL30" s="3"/>
      <c r="JBM30" s="3"/>
      <c r="JBN30" s="3"/>
      <c r="JBO30" s="3"/>
      <c r="JBP30" s="3"/>
      <c r="JBQ30" s="3"/>
      <c r="JBR30" s="3"/>
      <c r="JBS30" s="3"/>
      <c r="JBT30" s="3"/>
      <c r="JBU30" s="3"/>
      <c r="JBV30" s="3"/>
      <c r="JBW30" s="3"/>
      <c r="JBX30" s="3"/>
      <c r="JBY30" s="3"/>
      <c r="JBZ30" s="3"/>
      <c r="JCA30" s="3"/>
      <c r="JCB30" s="3"/>
      <c r="JCC30" s="3"/>
      <c r="JCD30" s="3"/>
      <c r="JCE30" s="3"/>
      <c r="JCF30" s="3"/>
      <c r="JCG30" s="3"/>
      <c r="JCH30" s="3"/>
      <c r="JCI30" s="3"/>
      <c r="JCJ30" s="3"/>
      <c r="JCK30" s="3"/>
      <c r="JCL30" s="3"/>
      <c r="JCM30" s="3"/>
      <c r="JCN30" s="3"/>
      <c r="JCO30" s="3"/>
      <c r="JCP30" s="3"/>
      <c r="JCQ30" s="3"/>
      <c r="JCR30" s="3"/>
      <c r="JCS30" s="3"/>
      <c r="JCT30" s="3"/>
      <c r="JCU30" s="3"/>
      <c r="JCV30" s="3"/>
      <c r="JCW30" s="3"/>
      <c r="JCX30" s="3"/>
      <c r="JCY30" s="3"/>
      <c r="JCZ30" s="3"/>
      <c r="JDA30" s="3"/>
      <c r="JDB30" s="3"/>
      <c r="JDC30" s="3"/>
      <c r="JDD30" s="3"/>
      <c r="JDE30" s="3"/>
      <c r="JDF30" s="3"/>
      <c r="JDG30" s="3"/>
      <c r="JDH30" s="3"/>
      <c r="JDI30" s="3"/>
      <c r="JDJ30" s="3"/>
      <c r="JDK30" s="3"/>
      <c r="JDL30" s="3"/>
      <c r="JDM30" s="3"/>
      <c r="JDN30" s="3"/>
      <c r="JDO30" s="3"/>
      <c r="JDP30" s="3"/>
      <c r="JDQ30" s="3"/>
      <c r="JDR30" s="3"/>
      <c r="JDS30" s="3"/>
      <c r="JDT30" s="3"/>
      <c r="JDU30" s="3"/>
      <c r="JDV30" s="3"/>
      <c r="JDW30" s="3"/>
      <c r="JDX30" s="3"/>
      <c r="JDY30" s="3"/>
      <c r="JDZ30" s="3"/>
      <c r="JEA30" s="3"/>
      <c r="JEB30" s="3"/>
      <c r="JEC30" s="3"/>
      <c r="JED30" s="3"/>
      <c r="JEE30" s="3"/>
      <c r="JEF30" s="3"/>
      <c r="JEG30" s="3"/>
      <c r="JEH30" s="3"/>
      <c r="JEI30" s="3"/>
      <c r="JEJ30" s="3"/>
      <c r="JEK30" s="3"/>
      <c r="JEL30" s="3"/>
      <c r="JEM30" s="3"/>
      <c r="JEN30" s="3"/>
      <c r="JEO30" s="3"/>
      <c r="JEP30" s="3"/>
      <c r="JEQ30" s="3"/>
      <c r="JER30" s="3"/>
      <c r="JES30" s="3"/>
      <c r="JET30" s="3"/>
      <c r="JEU30" s="3"/>
      <c r="JEV30" s="3"/>
      <c r="JEW30" s="3"/>
      <c r="JEX30" s="3"/>
      <c r="JEY30" s="3"/>
      <c r="JEZ30" s="3"/>
      <c r="JFA30" s="3"/>
      <c r="JFB30" s="3"/>
      <c r="JFC30" s="3"/>
      <c r="JFD30" s="3"/>
      <c r="JFE30" s="3"/>
      <c r="JFF30" s="3"/>
      <c r="JFG30" s="3"/>
      <c r="JFH30" s="3"/>
      <c r="JFI30" s="3"/>
      <c r="JFJ30" s="3"/>
      <c r="JFK30" s="3"/>
      <c r="JFL30" s="3"/>
      <c r="JFM30" s="3"/>
      <c r="JFN30" s="3"/>
      <c r="JFO30" s="3"/>
      <c r="JFP30" s="3"/>
      <c r="JFQ30" s="3"/>
      <c r="JFR30" s="3"/>
      <c r="JFS30" s="3"/>
      <c r="JFT30" s="3"/>
      <c r="JFU30" s="3"/>
      <c r="JFV30" s="3"/>
      <c r="JFW30" s="3"/>
      <c r="JFX30" s="3"/>
      <c r="JFY30" s="3"/>
      <c r="JFZ30" s="3"/>
      <c r="JGA30" s="3"/>
      <c r="JGB30" s="3"/>
      <c r="JGC30" s="3"/>
      <c r="JGD30" s="3"/>
      <c r="JGE30" s="3"/>
      <c r="JGF30" s="3"/>
      <c r="JGG30" s="3"/>
      <c r="JGH30" s="3"/>
      <c r="JGI30" s="3"/>
      <c r="JGJ30" s="3"/>
      <c r="JGK30" s="3"/>
      <c r="JGL30" s="3"/>
      <c r="JGM30" s="3"/>
      <c r="JGN30" s="3"/>
      <c r="JGO30" s="3"/>
      <c r="JGP30" s="3"/>
      <c r="JGQ30" s="3"/>
      <c r="JGR30" s="3"/>
      <c r="JGS30" s="3"/>
      <c r="JGT30" s="3"/>
      <c r="JGU30" s="3"/>
      <c r="JGV30" s="3"/>
      <c r="JGW30" s="3"/>
      <c r="JGX30" s="3"/>
      <c r="JGY30" s="3"/>
      <c r="JGZ30" s="3"/>
      <c r="JHA30" s="3"/>
      <c r="JHB30" s="3"/>
      <c r="JHC30" s="3"/>
      <c r="JHD30" s="3"/>
      <c r="JHE30" s="3"/>
      <c r="JHF30" s="3"/>
      <c r="JHG30" s="3"/>
      <c r="JHH30" s="3"/>
      <c r="JHI30" s="3"/>
      <c r="JHJ30" s="3"/>
      <c r="JHK30" s="3"/>
      <c r="JHL30" s="3"/>
      <c r="JHM30" s="3"/>
      <c r="JHN30" s="3"/>
      <c r="JHO30" s="3"/>
      <c r="JHP30" s="3"/>
      <c r="JHQ30" s="3"/>
      <c r="JHR30" s="3"/>
      <c r="JHS30" s="3"/>
      <c r="JHT30" s="3"/>
      <c r="JHU30" s="3"/>
      <c r="JHV30" s="3"/>
      <c r="JHW30" s="3"/>
      <c r="JHX30" s="3"/>
      <c r="JHY30" s="3"/>
      <c r="JHZ30" s="3"/>
      <c r="JIA30" s="3"/>
      <c r="JIB30" s="3"/>
      <c r="JIC30" s="3"/>
      <c r="JID30" s="3"/>
      <c r="JIE30" s="3"/>
      <c r="JIF30" s="3"/>
      <c r="JIG30" s="3"/>
      <c r="JIH30" s="3"/>
      <c r="JII30" s="3"/>
      <c r="JIJ30" s="3"/>
      <c r="JIK30" s="3"/>
      <c r="JIL30" s="3"/>
      <c r="JIM30" s="3"/>
      <c r="JIN30" s="3"/>
      <c r="JIO30" s="3"/>
      <c r="JIP30" s="3"/>
      <c r="JIQ30" s="3"/>
      <c r="JIR30" s="3"/>
      <c r="JIS30" s="3"/>
      <c r="JIT30" s="3"/>
      <c r="JIU30" s="3"/>
      <c r="JIV30" s="3"/>
      <c r="JIW30" s="3"/>
      <c r="JIX30" s="3"/>
      <c r="JIY30" s="3"/>
      <c r="JIZ30" s="3"/>
      <c r="JJA30" s="3"/>
      <c r="JJB30" s="3"/>
      <c r="JJC30" s="3"/>
      <c r="JJD30" s="3"/>
      <c r="JJE30" s="3"/>
      <c r="JJF30" s="3"/>
      <c r="JJG30" s="3"/>
      <c r="JJH30" s="3"/>
      <c r="JJI30" s="3"/>
      <c r="JJJ30" s="3"/>
      <c r="JJK30" s="3"/>
      <c r="JJL30" s="3"/>
      <c r="JJM30" s="3"/>
      <c r="JJN30" s="3"/>
      <c r="JJO30" s="3"/>
      <c r="JJP30" s="3"/>
      <c r="JJQ30" s="3"/>
      <c r="JJR30" s="3"/>
      <c r="JJS30" s="3"/>
      <c r="JJT30" s="3"/>
      <c r="JJU30" s="3"/>
      <c r="JJV30" s="3"/>
      <c r="JJW30" s="3"/>
      <c r="JJX30" s="3"/>
      <c r="JJY30" s="3"/>
      <c r="JJZ30" s="3"/>
      <c r="JKA30" s="3"/>
      <c r="JKB30" s="3"/>
      <c r="JKC30" s="3"/>
      <c r="JKD30" s="3"/>
      <c r="JKE30" s="3"/>
      <c r="JKF30" s="3"/>
      <c r="JKG30" s="3"/>
      <c r="JKH30" s="3"/>
      <c r="JKI30" s="3"/>
      <c r="JKJ30" s="3"/>
      <c r="JKK30" s="3"/>
      <c r="JKL30" s="3"/>
      <c r="JKM30" s="3"/>
      <c r="JKN30" s="3"/>
      <c r="JKO30" s="3"/>
      <c r="JKP30" s="3"/>
      <c r="JKQ30" s="3"/>
      <c r="JKR30" s="3"/>
      <c r="JKS30" s="3"/>
      <c r="JKT30" s="3"/>
      <c r="JKU30" s="3"/>
      <c r="JKV30" s="3"/>
      <c r="JKW30" s="3"/>
      <c r="JKX30" s="3"/>
      <c r="JKY30" s="3"/>
      <c r="JKZ30" s="3"/>
      <c r="JLA30" s="3"/>
      <c r="JLB30" s="3"/>
      <c r="JLC30" s="3"/>
      <c r="JLD30" s="3"/>
      <c r="JLE30" s="3"/>
      <c r="JLF30" s="3"/>
      <c r="JLG30" s="3"/>
      <c r="JLH30" s="3"/>
      <c r="JLI30" s="3"/>
      <c r="JLJ30" s="3"/>
      <c r="JLK30" s="3"/>
      <c r="JLL30" s="3"/>
      <c r="JLM30" s="3"/>
      <c r="JLN30" s="3"/>
      <c r="JLO30" s="3"/>
      <c r="JLP30" s="3"/>
      <c r="JLQ30" s="3"/>
      <c r="JLR30" s="3"/>
      <c r="JLS30" s="3"/>
      <c r="JLT30" s="3"/>
      <c r="JLU30" s="3"/>
      <c r="JLV30" s="3"/>
      <c r="JLW30" s="3"/>
      <c r="JLX30" s="3"/>
      <c r="JLY30" s="3"/>
      <c r="JLZ30" s="3"/>
      <c r="JMA30" s="3"/>
      <c r="JMB30" s="3"/>
      <c r="JMC30" s="3"/>
      <c r="JMD30" s="3"/>
      <c r="JME30" s="3"/>
      <c r="JMF30" s="3"/>
      <c r="JMG30" s="3"/>
      <c r="JMH30" s="3"/>
      <c r="JMI30" s="3"/>
      <c r="JMJ30" s="3"/>
      <c r="JMK30" s="3"/>
      <c r="JML30" s="3"/>
      <c r="JMM30" s="3"/>
      <c r="JMN30" s="3"/>
      <c r="JMO30" s="3"/>
      <c r="JMP30" s="3"/>
      <c r="JMQ30" s="3"/>
      <c r="JMR30" s="3"/>
      <c r="JMS30" s="3"/>
      <c r="JMT30" s="3"/>
      <c r="JMU30" s="3"/>
      <c r="JMV30" s="3"/>
      <c r="JMW30" s="3"/>
      <c r="JMX30" s="3"/>
      <c r="JMY30" s="3"/>
      <c r="JMZ30" s="3"/>
      <c r="JNA30" s="3"/>
      <c r="JNB30" s="3"/>
      <c r="JNC30" s="3"/>
      <c r="JND30" s="3"/>
      <c r="JNE30" s="3"/>
      <c r="JNF30" s="3"/>
      <c r="JNG30" s="3"/>
      <c r="JNH30" s="3"/>
      <c r="JNI30" s="3"/>
      <c r="JNJ30" s="3"/>
      <c r="JNK30" s="3"/>
      <c r="JNL30" s="3"/>
      <c r="JNM30" s="3"/>
      <c r="JNN30" s="3"/>
      <c r="JNO30" s="3"/>
      <c r="JNP30" s="3"/>
      <c r="JNQ30" s="3"/>
      <c r="JNR30" s="3"/>
      <c r="JNS30" s="3"/>
      <c r="JNT30" s="3"/>
      <c r="JNU30" s="3"/>
      <c r="JNV30" s="3"/>
      <c r="JNW30" s="3"/>
      <c r="JNX30" s="3"/>
      <c r="JNY30" s="3"/>
      <c r="JNZ30" s="3"/>
      <c r="JOA30" s="3"/>
      <c r="JOB30" s="3"/>
      <c r="JOC30" s="3"/>
      <c r="JOD30" s="3"/>
      <c r="JOE30" s="3"/>
      <c r="JOF30" s="3"/>
      <c r="JOG30" s="3"/>
      <c r="JOH30" s="3"/>
      <c r="JOI30" s="3"/>
      <c r="JOJ30" s="3"/>
      <c r="JOK30" s="3"/>
      <c r="JOL30" s="3"/>
      <c r="JOM30" s="3"/>
      <c r="JON30" s="3"/>
      <c r="JOO30" s="3"/>
      <c r="JOP30" s="3"/>
      <c r="JOQ30" s="3"/>
      <c r="JOR30" s="3"/>
      <c r="JOS30" s="3"/>
      <c r="JOT30" s="3"/>
      <c r="JOU30" s="3"/>
      <c r="JOV30" s="3"/>
      <c r="JOW30" s="3"/>
      <c r="JOX30" s="3"/>
      <c r="JOY30" s="3"/>
      <c r="JOZ30" s="3"/>
      <c r="JPA30" s="3"/>
      <c r="JPB30" s="3"/>
      <c r="JPC30" s="3"/>
      <c r="JPD30" s="3"/>
      <c r="JPE30" s="3"/>
      <c r="JPF30" s="3"/>
      <c r="JPG30" s="3"/>
      <c r="JPH30" s="3"/>
      <c r="JPI30" s="3"/>
      <c r="JPJ30" s="3"/>
      <c r="JPK30" s="3"/>
      <c r="JPL30" s="3"/>
      <c r="JPM30" s="3"/>
      <c r="JPN30" s="3"/>
      <c r="JPO30" s="3"/>
      <c r="JPP30" s="3"/>
      <c r="JPQ30" s="3"/>
      <c r="JPR30" s="3"/>
      <c r="JPS30" s="3"/>
      <c r="JPT30" s="3"/>
      <c r="JPU30" s="3"/>
      <c r="JPV30" s="3"/>
      <c r="JPW30" s="3"/>
      <c r="JPX30" s="3"/>
      <c r="JPY30" s="3"/>
      <c r="JPZ30" s="3"/>
      <c r="JQA30" s="3"/>
      <c r="JQB30" s="3"/>
      <c r="JQC30" s="3"/>
      <c r="JQD30" s="3"/>
      <c r="JQE30" s="3"/>
      <c r="JQF30" s="3"/>
      <c r="JQG30" s="3"/>
      <c r="JQH30" s="3"/>
      <c r="JQI30" s="3"/>
      <c r="JQJ30" s="3"/>
      <c r="JQK30" s="3"/>
      <c r="JQL30" s="3"/>
      <c r="JQM30" s="3"/>
      <c r="JQN30" s="3"/>
      <c r="JQO30" s="3"/>
      <c r="JQP30" s="3"/>
      <c r="JQQ30" s="3"/>
      <c r="JQR30" s="3"/>
      <c r="JQS30" s="3"/>
      <c r="JQT30" s="3"/>
      <c r="JQU30" s="3"/>
      <c r="JQV30" s="3"/>
      <c r="JQW30" s="3"/>
      <c r="JQX30" s="3"/>
      <c r="JQY30" s="3"/>
      <c r="JQZ30" s="3"/>
      <c r="JRA30" s="3"/>
      <c r="JRB30" s="3"/>
      <c r="JRC30" s="3"/>
      <c r="JRD30" s="3"/>
      <c r="JRE30" s="3"/>
      <c r="JRF30" s="3"/>
      <c r="JRG30" s="3"/>
      <c r="JRH30" s="3"/>
      <c r="JRI30" s="3"/>
      <c r="JRJ30" s="3"/>
      <c r="JRK30" s="3"/>
      <c r="JRL30" s="3"/>
      <c r="JRM30" s="3"/>
      <c r="JRN30" s="3"/>
      <c r="JRO30" s="3"/>
      <c r="JRP30" s="3"/>
      <c r="JRQ30" s="3"/>
      <c r="JRR30" s="3"/>
      <c r="JRS30" s="3"/>
      <c r="JRT30" s="3"/>
      <c r="JRU30" s="3"/>
      <c r="JRV30" s="3"/>
      <c r="JRW30" s="3"/>
      <c r="JRX30" s="3"/>
      <c r="JRY30" s="3"/>
      <c r="JRZ30" s="3"/>
      <c r="JSA30" s="3"/>
      <c r="JSB30" s="3"/>
      <c r="JSC30" s="3"/>
      <c r="JSD30" s="3"/>
      <c r="JSE30" s="3"/>
      <c r="JSF30" s="3"/>
      <c r="JSG30" s="3"/>
      <c r="JSH30" s="3"/>
      <c r="JSI30" s="3"/>
      <c r="JSJ30" s="3"/>
      <c r="JSK30" s="3"/>
      <c r="JSL30" s="3"/>
      <c r="JSM30" s="3"/>
      <c r="JSN30" s="3"/>
      <c r="JSO30" s="3"/>
      <c r="JSP30" s="3"/>
      <c r="JSQ30" s="3"/>
      <c r="JSR30" s="3"/>
      <c r="JSS30" s="3"/>
      <c r="JST30" s="3"/>
      <c r="JSU30" s="3"/>
      <c r="JSV30" s="3"/>
      <c r="JSW30" s="3"/>
      <c r="JSX30" s="3"/>
      <c r="JSY30" s="3"/>
      <c r="JSZ30" s="3"/>
      <c r="JTA30" s="3"/>
      <c r="JTB30" s="3"/>
      <c r="JTC30" s="3"/>
      <c r="JTD30" s="3"/>
      <c r="JTE30" s="3"/>
      <c r="JTF30" s="3"/>
      <c r="JTG30" s="3"/>
      <c r="JTH30" s="3"/>
      <c r="JTI30" s="3"/>
      <c r="JTJ30" s="3"/>
      <c r="JTK30" s="3"/>
      <c r="JTL30" s="3"/>
      <c r="JTM30" s="3"/>
      <c r="JTN30" s="3"/>
      <c r="JTO30" s="3"/>
      <c r="JTP30" s="3"/>
      <c r="JTQ30" s="3"/>
      <c r="JTR30" s="3"/>
      <c r="JTS30" s="3"/>
      <c r="JTT30" s="3"/>
      <c r="JTU30" s="3"/>
      <c r="JTV30" s="3"/>
      <c r="JTW30" s="3"/>
      <c r="JTX30" s="3"/>
      <c r="JTY30" s="3"/>
      <c r="JTZ30" s="3"/>
      <c r="JUA30" s="3"/>
      <c r="JUB30" s="3"/>
      <c r="JUC30" s="3"/>
      <c r="JUD30" s="3"/>
      <c r="JUE30" s="3"/>
      <c r="JUF30" s="3"/>
      <c r="JUG30" s="3"/>
      <c r="JUH30" s="3"/>
      <c r="JUI30" s="3"/>
      <c r="JUJ30" s="3"/>
      <c r="JUK30" s="3"/>
      <c r="JUL30" s="3"/>
      <c r="JUM30" s="3"/>
      <c r="JUN30" s="3"/>
      <c r="JUO30" s="3"/>
      <c r="JUP30" s="3"/>
      <c r="JUQ30" s="3"/>
      <c r="JUR30" s="3"/>
      <c r="JUS30" s="3"/>
      <c r="JUT30" s="3"/>
      <c r="JUU30" s="3"/>
      <c r="JUV30" s="3"/>
      <c r="JUW30" s="3"/>
      <c r="JUX30" s="3"/>
      <c r="JUY30" s="3"/>
      <c r="JUZ30" s="3"/>
      <c r="JVA30" s="3"/>
      <c r="JVB30" s="3"/>
      <c r="JVC30" s="3"/>
      <c r="JVD30" s="3"/>
      <c r="JVE30" s="3"/>
      <c r="JVF30" s="3"/>
      <c r="JVG30" s="3"/>
      <c r="JVH30" s="3"/>
      <c r="JVI30" s="3"/>
      <c r="JVJ30" s="3"/>
      <c r="JVK30" s="3"/>
      <c r="JVL30" s="3"/>
      <c r="JVM30" s="3"/>
      <c r="JVN30" s="3"/>
      <c r="JVO30" s="3"/>
      <c r="JVP30" s="3"/>
      <c r="JVQ30" s="3"/>
      <c r="JVR30" s="3"/>
      <c r="JVS30" s="3"/>
      <c r="JVT30" s="3"/>
      <c r="JVU30" s="3"/>
      <c r="JVV30" s="3"/>
      <c r="JVW30" s="3"/>
      <c r="JVX30" s="3"/>
      <c r="JVY30" s="3"/>
      <c r="JVZ30" s="3"/>
      <c r="JWA30" s="3"/>
      <c r="JWB30" s="3"/>
      <c r="JWC30" s="3"/>
      <c r="JWD30" s="3"/>
      <c r="JWE30" s="3"/>
      <c r="JWF30" s="3"/>
      <c r="JWG30" s="3"/>
      <c r="JWH30" s="3"/>
      <c r="JWI30" s="3"/>
      <c r="JWJ30" s="3"/>
      <c r="JWK30" s="3"/>
      <c r="JWL30" s="3"/>
      <c r="JWM30" s="3"/>
      <c r="JWN30" s="3"/>
      <c r="JWO30" s="3"/>
      <c r="JWP30" s="3"/>
      <c r="JWQ30" s="3"/>
      <c r="JWR30" s="3"/>
      <c r="JWS30" s="3"/>
      <c r="JWT30" s="3"/>
      <c r="JWU30" s="3"/>
      <c r="JWV30" s="3"/>
      <c r="JWW30" s="3"/>
      <c r="JWX30" s="3"/>
      <c r="JWY30" s="3"/>
      <c r="JWZ30" s="3"/>
      <c r="JXA30" s="3"/>
      <c r="JXB30" s="3"/>
      <c r="JXC30" s="3"/>
      <c r="JXD30" s="3"/>
      <c r="JXE30" s="3"/>
      <c r="JXF30" s="3"/>
      <c r="JXG30" s="3"/>
      <c r="JXH30" s="3"/>
      <c r="JXI30" s="3"/>
      <c r="JXJ30" s="3"/>
      <c r="JXK30" s="3"/>
      <c r="JXL30" s="3"/>
      <c r="JXM30" s="3"/>
      <c r="JXN30" s="3"/>
      <c r="JXO30" s="3"/>
      <c r="JXP30" s="3"/>
      <c r="JXQ30" s="3"/>
      <c r="JXR30" s="3"/>
      <c r="JXS30" s="3"/>
      <c r="JXT30" s="3"/>
      <c r="JXU30" s="3"/>
      <c r="JXV30" s="3"/>
      <c r="JXW30" s="3"/>
      <c r="JXX30" s="3"/>
      <c r="JXY30" s="3"/>
      <c r="JXZ30" s="3"/>
      <c r="JYA30" s="3"/>
      <c r="JYB30" s="3"/>
      <c r="JYC30" s="3"/>
      <c r="JYD30" s="3"/>
      <c r="JYE30" s="3"/>
      <c r="JYF30" s="3"/>
      <c r="JYG30" s="3"/>
      <c r="JYH30" s="3"/>
      <c r="JYI30" s="3"/>
      <c r="JYJ30" s="3"/>
      <c r="JYK30" s="3"/>
      <c r="JYL30" s="3"/>
      <c r="JYM30" s="3"/>
      <c r="JYN30" s="3"/>
      <c r="JYO30" s="3"/>
      <c r="JYP30" s="3"/>
      <c r="JYQ30" s="3"/>
      <c r="JYR30" s="3"/>
      <c r="JYS30" s="3"/>
      <c r="JYT30" s="3"/>
      <c r="JYU30" s="3"/>
      <c r="JYV30" s="3"/>
      <c r="JYW30" s="3"/>
      <c r="JYX30" s="3"/>
      <c r="JYY30" s="3"/>
      <c r="JYZ30" s="3"/>
      <c r="JZA30" s="3"/>
      <c r="JZB30" s="3"/>
      <c r="JZC30" s="3"/>
      <c r="JZD30" s="3"/>
      <c r="JZE30" s="3"/>
      <c r="JZF30" s="3"/>
      <c r="JZG30" s="3"/>
      <c r="JZH30" s="3"/>
      <c r="JZI30" s="3"/>
      <c r="JZJ30" s="3"/>
      <c r="JZK30" s="3"/>
      <c r="JZL30" s="3"/>
      <c r="JZM30" s="3"/>
      <c r="JZN30" s="3"/>
      <c r="JZO30" s="3"/>
      <c r="JZP30" s="3"/>
      <c r="JZQ30" s="3"/>
      <c r="JZR30" s="3"/>
      <c r="JZS30" s="3"/>
      <c r="JZT30" s="3"/>
      <c r="JZU30" s="3"/>
      <c r="JZV30" s="3"/>
      <c r="JZW30" s="3"/>
      <c r="JZX30" s="3"/>
      <c r="JZY30" s="3"/>
      <c r="JZZ30" s="3"/>
      <c r="KAA30" s="3"/>
      <c r="KAB30" s="3"/>
      <c r="KAC30" s="3"/>
      <c r="KAD30" s="3"/>
      <c r="KAE30" s="3"/>
      <c r="KAF30" s="3"/>
      <c r="KAG30" s="3"/>
      <c r="KAH30" s="3"/>
      <c r="KAI30" s="3"/>
      <c r="KAJ30" s="3"/>
      <c r="KAK30" s="3"/>
      <c r="KAL30" s="3"/>
      <c r="KAM30" s="3"/>
      <c r="KAN30" s="3"/>
      <c r="KAO30" s="3"/>
      <c r="KAP30" s="3"/>
      <c r="KAQ30" s="3"/>
      <c r="KAR30" s="3"/>
      <c r="KAS30" s="3"/>
      <c r="KAT30" s="3"/>
      <c r="KAU30" s="3"/>
      <c r="KAV30" s="3"/>
      <c r="KAW30" s="3"/>
      <c r="KAX30" s="3"/>
      <c r="KAY30" s="3"/>
      <c r="KAZ30" s="3"/>
      <c r="KBA30" s="3"/>
      <c r="KBB30" s="3"/>
      <c r="KBC30" s="3"/>
      <c r="KBD30" s="3"/>
      <c r="KBE30" s="3"/>
      <c r="KBF30" s="3"/>
      <c r="KBG30" s="3"/>
      <c r="KBH30" s="3"/>
      <c r="KBI30" s="3"/>
      <c r="KBJ30" s="3"/>
      <c r="KBK30" s="3"/>
      <c r="KBL30" s="3"/>
      <c r="KBM30" s="3"/>
      <c r="KBN30" s="3"/>
      <c r="KBO30" s="3"/>
      <c r="KBP30" s="3"/>
      <c r="KBQ30" s="3"/>
      <c r="KBR30" s="3"/>
      <c r="KBS30" s="3"/>
      <c r="KBT30" s="3"/>
      <c r="KBU30" s="3"/>
      <c r="KBV30" s="3"/>
      <c r="KBW30" s="3"/>
      <c r="KBX30" s="3"/>
      <c r="KBY30" s="3"/>
      <c r="KBZ30" s="3"/>
      <c r="KCA30" s="3"/>
      <c r="KCB30" s="3"/>
      <c r="KCC30" s="3"/>
      <c r="KCD30" s="3"/>
      <c r="KCE30" s="3"/>
      <c r="KCF30" s="3"/>
      <c r="KCG30" s="3"/>
      <c r="KCH30" s="3"/>
      <c r="KCI30" s="3"/>
      <c r="KCJ30" s="3"/>
      <c r="KCK30" s="3"/>
      <c r="KCL30" s="3"/>
      <c r="KCM30" s="3"/>
      <c r="KCN30" s="3"/>
      <c r="KCO30" s="3"/>
      <c r="KCP30" s="3"/>
      <c r="KCQ30" s="3"/>
      <c r="KCR30" s="3"/>
      <c r="KCS30" s="3"/>
      <c r="KCT30" s="3"/>
      <c r="KCU30" s="3"/>
      <c r="KCV30" s="3"/>
      <c r="KCW30" s="3"/>
      <c r="KCX30" s="3"/>
      <c r="KCY30" s="3"/>
      <c r="KCZ30" s="3"/>
      <c r="KDA30" s="3"/>
      <c r="KDB30" s="3"/>
      <c r="KDC30" s="3"/>
      <c r="KDD30" s="3"/>
      <c r="KDE30" s="3"/>
      <c r="KDF30" s="3"/>
      <c r="KDG30" s="3"/>
      <c r="KDH30" s="3"/>
      <c r="KDI30" s="3"/>
      <c r="KDJ30" s="3"/>
      <c r="KDK30" s="3"/>
      <c r="KDL30" s="3"/>
      <c r="KDM30" s="3"/>
      <c r="KDN30" s="3"/>
      <c r="KDO30" s="3"/>
      <c r="KDP30" s="3"/>
      <c r="KDQ30" s="3"/>
      <c r="KDR30" s="3"/>
      <c r="KDS30" s="3"/>
      <c r="KDT30" s="3"/>
      <c r="KDU30" s="3"/>
      <c r="KDV30" s="3"/>
      <c r="KDW30" s="3"/>
      <c r="KDX30" s="3"/>
      <c r="KDY30" s="3"/>
      <c r="KDZ30" s="3"/>
      <c r="KEA30" s="3"/>
      <c r="KEB30" s="3"/>
      <c r="KEC30" s="3"/>
      <c r="KED30" s="3"/>
      <c r="KEE30" s="3"/>
      <c r="KEF30" s="3"/>
      <c r="KEG30" s="3"/>
      <c r="KEH30" s="3"/>
      <c r="KEI30" s="3"/>
      <c r="KEJ30" s="3"/>
      <c r="KEK30" s="3"/>
      <c r="KEL30" s="3"/>
      <c r="KEM30" s="3"/>
      <c r="KEN30" s="3"/>
      <c r="KEO30" s="3"/>
      <c r="KEP30" s="3"/>
      <c r="KEQ30" s="3"/>
      <c r="KER30" s="3"/>
      <c r="KES30" s="3"/>
      <c r="KET30" s="3"/>
      <c r="KEU30" s="3"/>
      <c r="KEV30" s="3"/>
      <c r="KEW30" s="3"/>
      <c r="KEX30" s="3"/>
      <c r="KEY30" s="3"/>
      <c r="KEZ30" s="3"/>
      <c r="KFA30" s="3"/>
      <c r="KFB30" s="3"/>
      <c r="KFC30" s="3"/>
      <c r="KFD30" s="3"/>
      <c r="KFE30" s="3"/>
      <c r="KFF30" s="3"/>
      <c r="KFG30" s="3"/>
      <c r="KFH30" s="3"/>
      <c r="KFI30" s="3"/>
      <c r="KFJ30" s="3"/>
      <c r="KFK30" s="3"/>
      <c r="KFL30" s="3"/>
      <c r="KFM30" s="3"/>
      <c r="KFN30" s="3"/>
      <c r="KFO30" s="3"/>
      <c r="KFP30" s="3"/>
      <c r="KFQ30" s="3"/>
      <c r="KFR30" s="3"/>
      <c r="KFS30" s="3"/>
      <c r="KFT30" s="3"/>
      <c r="KFU30" s="3"/>
      <c r="KFV30" s="3"/>
      <c r="KFW30" s="3"/>
      <c r="KFX30" s="3"/>
      <c r="KFY30" s="3"/>
      <c r="KFZ30" s="3"/>
      <c r="KGA30" s="3"/>
      <c r="KGB30" s="3"/>
      <c r="KGC30" s="3"/>
      <c r="KGD30" s="3"/>
      <c r="KGE30" s="3"/>
      <c r="KGF30" s="3"/>
      <c r="KGG30" s="3"/>
      <c r="KGH30" s="3"/>
      <c r="KGI30" s="3"/>
      <c r="KGJ30" s="3"/>
      <c r="KGK30" s="3"/>
      <c r="KGL30" s="3"/>
      <c r="KGM30" s="3"/>
      <c r="KGN30" s="3"/>
      <c r="KGO30" s="3"/>
      <c r="KGP30" s="3"/>
      <c r="KGQ30" s="3"/>
      <c r="KGR30" s="3"/>
      <c r="KGS30" s="3"/>
      <c r="KGT30" s="3"/>
      <c r="KGU30" s="3"/>
      <c r="KGV30" s="3"/>
      <c r="KGW30" s="3"/>
      <c r="KGX30" s="3"/>
      <c r="KGY30" s="3"/>
      <c r="KGZ30" s="3"/>
      <c r="KHA30" s="3"/>
      <c r="KHB30" s="3"/>
      <c r="KHC30" s="3"/>
      <c r="KHD30" s="3"/>
      <c r="KHE30" s="3"/>
      <c r="KHF30" s="3"/>
      <c r="KHG30" s="3"/>
      <c r="KHH30" s="3"/>
      <c r="KHI30" s="3"/>
      <c r="KHJ30" s="3"/>
      <c r="KHK30" s="3"/>
      <c r="KHL30" s="3"/>
      <c r="KHM30" s="3"/>
      <c r="KHN30" s="3"/>
      <c r="KHO30" s="3"/>
      <c r="KHP30" s="3"/>
      <c r="KHQ30" s="3"/>
      <c r="KHR30" s="3"/>
      <c r="KHS30" s="3"/>
      <c r="KHT30" s="3"/>
      <c r="KHU30" s="3"/>
      <c r="KHV30" s="3"/>
      <c r="KHW30" s="3"/>
      <c r="KHX30" s="3"/>
      <c r="KHY30" s="3"/>
      <c r="KHZ30" s="3"/>
      <c r="KIA30" s="3"/>
      <c r="KIB30" s="3"/>
      <c r="KIC30" s="3"/>
      <c r="KID30" s="3"/>
      <c r="KIE30" s="3"/>
      <c r="KIF30" s="3"/>
      <c r="KIG30" s="3"/>
      <c r="KIH30" s="3"/>
      <c r="KII30" s="3"/>
      <c r="KIJ30" s="3"/>
      <c r="KIK30" s="3"/>
      <c r="KIL30" s="3"/>
      <c r="KIM30" s="3"/>
      <c r="KIN30" s="3"/>
      <c r="KIO30" s="3"/>
      <c r="KIP30" s="3"/>
      <c r="KIQ30" s="3"/>
      <c r="KIR30" s="3"/>
      <c r="KIS30" s="3"/>
      <c r="KIT30" s="3"/>
      <c r="KIU30" s="3"/>
      <c r="KIV30" s="3"/>
      <c r="KIW30" s="3"/>
      <c r="KIX30" s="3"/>
      <c r="KIY30" s="3"/>
      <c r="KIZ30" s="3"/>
      <c r="KJA30" s="3"/>
      <c r="KJB30" s="3"/>
      <c r="KJC30" s="3"/>
      <c r="KJD30" s="3"/>
      <c r="KJE30" s="3"/>
      <c r="KJF30" s="3"/>
      <c r="KJG30" s="3"/>
      <c r="KJH30" s="3"/>
      <c r="KJI30" s="3"/>
      <c r="KJJ30" s="3"/>
      <c r="KJK30" s="3"/>
      <c r="KJL30" s="3"/>
      <c r="KJM30" s="3"/>
      <c r="KJN30" s="3"/>
      <c r="KJO30" s="3"/>
      <c r="KJP30" s="3"/>
      <c r="KJQ30" s="3"/>
      <c r="KJR30" s="3"/>
      <c r="KJS30" s="3"/>
      <c r="KJT30" s="3"/>
      <c r="KJU30" s="3"/>
      <c r="KJV30" s="3"/>
      <c r="KJW30" s="3"/>
      <c r="KJX30" s="3"/>
      <c r="KJY30" s="3"/>
      <c r="KJZ30" s="3"/>
      <c r="KKA30" s="3"/>
      <c r="KKB30" s="3"/>
      <c r="KKC30" s="3"/>
      <c r="KKD30" s="3"/>
      <c r="KKE30" s="3"/>
      <c r="KKF30" s="3"/>
      <c r="KKG30" s="3"/>
      <c r="KKH30" s="3"/>
      <c r="KKI30" s="3"/>
      <c r="KKJ30" s="3"/>
      <c r="KKK30" s="3"/>
      <c r="KKL30" s="3"/>
      <c r="KKM30" s="3"/>
      <c r="KKN30" s="3"/>
      <c r="KKO30" s="3"/>
      <c r="KKP30" s="3"/>
      <c r="KKQ30" s="3"/>
      <c r="KKR30" s="3"/>
      <c r="KKS30" s="3"/>
      <c r="KKT30" s="3"/>
      <c r="KKU30" s="3"/>
      <c r="KKV30" s="3"/>
      <c r="KKW30" s="3"/>
      <c r="KKX30" s="3"/>
      <c r="KKY30" s="3"/>
      <c r="KKZ30" s="3"/>
      <c r="KLA30" s="3"/>
      <c r="KLB30" s="3"/>
      <c r="KLC30" s="3"/>
      <c r="KLD30" s="3"/>
      <c r="KLE30" s="3"/>
      <c r="KLF30" s="3"/>
      <c r="KLG30" s="3"/>
      <c r="KLH30" s="3"/>
      <c r="KLI30" s="3"/>
      <c r="KLJ30" s="3"/>
      <c r="KLK30" s="3"/>
      <c r="KLL30" s="3"/>
      <c r="KLM30" s="3"/>
      <c r="KLN30" s="3"/>
      <c r="KLO30" s="3"/>
      <c r="KLP30" s="3"/>
      <c r="KLQ30" s="3"/>
      <c r="KLR30" s="3"/>
      <c r="KLS30" s="3"/>
      <c r="KLT30" s="3"/>
      <c r="KLU30" s="3"/>
      <c r="KLV30" s="3"/>
      <c r="KLW30" s="3"/>
      <c r="KLX30" s="3"/>
      <c r="KLY30" s="3"/>
      <c r="KLZ30" s="3"/>
      <c r="KMA30" s="3"/>
      <c r="KMB30" s="3"/>
      <c r="KMC30" s="3"/>
      <c r="KMD30" s="3"/>
      <c r="KME30" s="3"/>
      <c r="KMF30" s="3"/>
      <c r="KMG30" s="3"/>
      <c r="KMH30" s="3"/>
      <c r="KMI30" s="3"/>
      <c r="KMJ30" s="3"/>
      <c r="KMK30" s="3"/>
      <c r="KML30" s="3"/>
      <c r="KMM30" s="3"/>
      <c r="KMN30" s="3"/>
      <c r="KMO30" s="3"/>
      <c r="KMP30" s="3"/>
      <c r="KMQ30" s="3"/>
      <c r="KMR30" s="3"/>
      <c r="KMS30" s="3"/>
      <c r="KMT30" s="3"/>
      <c r="KMU30" s="3"/>
      <c r="KMV30" s="3"/>
      <c r="KMW30" s="3"/>
      <c r="KMX30" s="3"/>
      <c r="KMY30" s="3"/>
      <c r="KMZ30" s="3"/>
      <c r="KNA30" s="3"/>
      <c r="KNB30" s="3"/>
      <c r="KNC30" s="3"/>
      <c r="KND30" s="3"/>
      <c r="KNE30" s="3"/>
      <c r="KNF30" s="3"/>
      <c r="KNG30" s="3"/>
      <c r="KNH30" s="3"/>
      <c r="KNI30" s="3"/>
      <c r="KNJ30" s="3"/>
      <c r="KNK30" s="3"/>
      <c r="KNL30" s="3"/>
      <c r="KNM30" s="3"/>
      <c r="KNN30" s="3"/>
      <c r="KNO30" s="3"/>
      <c r="KNP30" s="3"/>
      <c r="KNQ30" s="3"/>
      <c r="KNR30" s="3"/>
      <c r="KNS30" s="3"/>
      <c r="KNT30" s="3"/>
      <c r="KNU30" s="3"/>
      <c r="KNV30" s="3"/>
      <c r="KNW30" s="3"/>
      <c r="KNX30" s="3"/>
      <c r="KNY30" s="3"/>
      <c r="KNZ30" s="3"/>
      <c r="KOA30" s="3"/>
      <c r="KOB30" s="3"/>
      <c r="KOC30" s="3"/>
      <c r="KOD30" s="3"/>
      <c r="KOE30" s="3"/>
      <c r="KOF30" s="3"/>
      <c r="KOG30" s="3"/>
      <c r="KOH30" s="3"/>
      <c r="KOI30" s="3"/>
      <c r="KOJ30" s="3"/>
      <c r="KOK30" s="3"/>
      <c r="KOL30" s="3"/>
      <c r="KOM30" s="3"/>
      <c r="KON30" s="3"/>
      <c r="KOO30" s="3"/>
      <c r="KOP30" s="3"/>
      <c r="KOQ30" s="3"/>
      <c r="KOR30" s="3"/>
      <c r="KOS30" s="3"/>
      <c r="KOT30" s="3"/>
      <c r="KOU30" s="3"/>
      <c r="KOV30" s="3"/>
      <c r="KOW30" s="3"/>
      <c r="KOX30" s="3"/>
      <c r="KOY30" s="3"/>
      <c r="KOZ30" s="3"/>
      <c r="KPA30" s="3"/>
      <c r="KPB30" s="3"/>
      <c r="KPC30" s="3"/>
      <c r="KPD30" s="3"/>
      <c r="KPE30" s="3"/>
      <c r="KPF30" s="3"/>
      <c r="KPG30" s="3"/>
      <c r="KPH30" s="3"/>
      <c r="KPI30" s="3"/>
      <c r="KPJ30" s="3"/>
      <c r="KPK30" s="3"/>
      <c r="KPL30" s="3"/>
      <c r="KPM30" s="3"/>
      <c r="KPN30" s="3"/>
      <c r="KPO30" s="3"/>
      <c r="KPP30" s="3"/>
      <c r="KPQ30" s="3"/>
      <c r="KPR30" s="3"/>
      <c r="KPS30" s="3"/>
      <c r="KPT30" s="3"/>
      <c r="KPU30" s="3"/>
      <c r="KPV30" s="3"/>
      <c r="KPW30" s="3"/>
      <c r="KPX30" s="3"/>
      <c r="KPY30" s="3"/>
      <c r="KPZ30" s="3"/>
      <c r="KQA30" s="3"/>
      <c r="KQB30" s="3"/>
      <c r="KQC30" s="3"/>
      <c r="KQD30" s="3"/>
      <c r="KQE30" s="3"/>
      <c r="KQF30" s="3"/>
      <c r="KQG30" s="3"/>
      <c r="KQH30" s="3"/>
      <c r="KQI30" s="3"/>
      <c r="KQJ30" s="3"/>
      <c r="KQK30" s="3"/>
      <c r="KQL30" s="3"/>
      <c r="KQM30" s="3"/>
      <c r="KQN30" s="3"/>
      <c r="KQO30" s="3"/>
      <c r="KQP30" s="3"/>
      <c r="KQQ30" s="3"/>
      <c r="KQR30" s="3"/>
      <c r="KQS30" s="3"/>
      <c r="KQT30" s="3"/>
      <c r="KQU30" s="3"/>
      <c r="KQV30" s="3"/>
      <c r="KQW30" s="3"/>
      <c r="KQX30" s="3"/>
      <c r="KQY30" s="3"/>
      <c r="KQZ30" s="3"/>
      <c r="KRA30" s="3"/>
      <c r="KRB30" s="3"/>
      <c r="KRC30" s="3"/>
      <c r="KRD30" s="3"/>
      <c r="KRE30" s="3"/>
      <c r="KRF30" s="3"/>
      <c r="KRG30" s="3"/>
      <c r="KRH30" s="3"/>
      <c r="KRI30" s="3"/>
      <c r="KRJ30" s="3"/>
      <c r="KRK30" s="3"/>
      <c r="KRL30" s="3"/>
      <c r="KRM30" s="3"/>
      <c r="KRN30" s="3"/>
      <c r="KRO30" s="3"/>
      <c r="KRP30" s="3"/>
      <c r="KRQ30" s="3"/>
      <c r="KRR30" s="3"/>
      <c r="KRS30" s="3"/>
      <c r="KRT30" s="3"/>
      <c r="KRU30" s="3"/>
      <c r="KRV30" s="3"/>
      <c r="KRW30" s="3"/>
      <c r="KRX30" s="3"/>
      <c r="KRY30" s="3"/>
      <c r="KRZ30" s="3"/>
      <c r="KSA30" s="3"/>
      <c r="KSB30" s="3"/>
      <c r="KSC30" s="3"/>
      <c r="KSD30" s="3"/>
      <c r="KSE30" s="3"/>
      <c r="KSF30" s="3"/>
      <c r="KSG30" s="3"/>
      <c r="KSH30" s="3"/>
      <c r="KSI30" s="3"/>
      <c r="KSJ30" s="3"/>
      <c r="KSK30" s="3"/>
      <c r="KSL30" s="3"/>
      <c r="KSM30" s="3"/>
      <c r="KSN30" s="3"/>
      <c r="KSO30" s="3"/>
      <c r="KSP30" s="3"/>
      <c r="KSQ30" s="3"/>
      <c r="KSR30" s="3"/>
      <c r="KSS30" s="3"/>
      <c r="KST30" s="3"/>
      <c r="KSU30" s="3"/>
      <c r="KSV30" s="3"/>
      <c r="KSW30" s="3"/>
      <c r="KSX30" s="3"/>
      <c r="KSY30" s="3"/>
      <c r="KSZ30" s="3"/>
      <c r="KTA30" s="3"/>
      <c r="KTB30" s="3"/>
      <c r="KTC30" s="3"/>
      <c r="KTD30" s="3"/>
      <c r="KTE30" s="3"/>
      <c r="KTF30" s="3"/>
      <c r="KTG30" s="3"/>
      <c r="KTH30" s="3"/>
      <c r="KTI30" s="3"/>
      <c r="KTJ30" s="3"/>
      <c r="KTK30" s="3"/>
      <c r="KTL30" s="3"/>
      <c r="KTM30" s="3"/>
      <c r="KTN30" s="3"/>
      <c r="KTO30" s="3"/>
      <c r="KTP30" s="3"/>
      <c r="KTQ30" s="3"/>
      <c r="KTR30" s="3"/>
      <c r="KTS30" s="3"/>
      <c r="KTT30" s="3"/>
      <c r="KTU30" s="3"/>
      <c r="KTV30" s="3"/>
      <c r="KTW30" s="3"/>
      <c r="KTX30" s="3"/>
      <c r="KTY30" s="3"/>
      <c r="KTZ30" s="3"/>
      <c r="KUA30" s="3"/>
      <c r="KUB30" s="3"/>
      <c r="KUC30" s="3"/>
      <c r="KUD30" s="3"/>
      <c r="KUE30" s="3"/>
      <c r="KUF30" s="3"/>
      <c r="KUG30" s="3"/>
      <c r="KUH30" s="3"/>
      <c r="KUI30" s="3"/>
      <c r="KUJ30" s="3"/>
      <c r="KUK30" s="3"/>
      <c r="KUL30" s="3"/>
      <c r="KUM30" s="3"/>
      <c r="KUN30" s="3"/>
      <c r="KUO30" s="3"/>
      <c r="KUP30" s="3"/>
      <c r="KUQ30" s="3"/>
      <c r="KUR30" s="3"/>
      <c r="KUS30" s="3"/>
      <c r="KUT30" s="3"/>
      <c r="KUU30" s="3"/>
      <c r="KUV30" s="3"/>
      <c r="KUW30" s="3"/>
      <c r="KUX30" s="3"/>
      <c r="KUY30" s="3"/>
      <c r="KUZ30" s="3"/>
      <c r="KVA30" s="3"/>
      <c r="KVB30" s="3"/>
      <c r="KVC30" s="3"/>
      <c r="KVD30" s="3"/>
      <c r="KVE30" s="3"/>
      <c r="KVF30" s="3"/>
      <c r="KVG30" s="3"/>
      <c r="KVH30" s="3"/>
      <c r="KVI30" s="3"/>
      <c r="KVJ30" s="3"/>
      <c r="KVK30" s="3"/>
      <c r="KVL30" s="3"/>
      <c r="KVM30" s="3"/>
      <c r="KVN30" s="3"/>
      <c r="KVO30" s="3"/>
      <c r="KVP30" s="3"/>
      <c r="KVQ30" s="3"/>
      <c r="KVR30" s="3"/>
      <c r="KVS30" s="3"/>
      <c r="KVT30" s="3"/>
      <c r="KVU30" s="3"/>
      <c r="KVV30" s="3"/>
      <c r="KVW30" s="3"/>
      <c r="KVX30" s="3"/>
      <c r="KVY30" s="3"/>
      <c r="KVZ30" s="3"/>
      <c r="KWA30" s="3"/>
      <c r="KWB30" s="3"/>
      <c r="KWC30" s="3"/>
      <c r="KWD30" s="3"/>
      <c r="KWE30" s="3"/>
      <c r="KWF30" s="3"/>
      <c r="KWG30" s="3"/>
      <c r="KWH30" s="3"/>
      <c r="KWI30" s="3"/>
      <c r="KWJ30" s="3"/>
      <c r="KWK30" s="3"/>
      <c r="KWL30" s="3"/>
      <c r="KWM30" s="3"/>
      <c r="KWN30" s="3"/>
      <c r="KWO30" s="3"/>
      <c r="KWP30" s="3"/>
      <c r="KWQ30" s="3"/>
      <c r="KWR30" s="3"/>
      <c r="KWS30" s="3"/>
      <c r="KWT30" s="3"/>
      <c r="KWU30" s="3"/>
      <c r="KWV30" s="3"/>
      <c r="KWW30" s="3"/>
      <c r="KWX30" s="3"/>
      <c r="KWY30" s="3"/>
      <c r="KWZ30" s="3"/>
      <c r="KXA30" s="3"/>
      <c r="KXB30" s="3"/>
      <c r="KXC30" s="3"/>
      <c r="KXD30" s="3"/>
      <c r="KXE30" s="3"/>
      <c r="KXF30" s="3"/>
      <c r="KXG30" s="3"/>
      <c r="KXH30" s="3"/>
      <c r="KXI30" s="3"/>
      <c r="KXJ30" s="3"/>
      <c r="KXK30" s="3"/>
      <c r="KXL30" s="3"/>
      <c r="KXM30" s="3"/>
      <c r="KXN30" s="3"/>
      <c r="KXO30" s="3"/>
      <c r="KXP30" s="3"/>
      <c r="KXQ30" s="3"/>
      <c r="KXR30" s="3"/>
      <c r="KXS30" s="3"/>
      <c r="KXT30" s="3"/>
      <c r="KXU30" s="3"/>
      <c r="KXV30" s="3"/>
      <c r="KXW30" s="3"/>
      <c r="KXX30" s="3"/>
      <c r="KXY30" s="3"/>
      <c r="KXZ30" s="3"/>
      <c r="KYA30" s="3"/>
      <c r="KYB30" s="3"/>
      <c r="KYC30" s="3"/>
      <c r="KYD30" s="3"/>
      <c r="KYE30" s="3"/>
      <c r="KYF30" s="3"/>
      <c r="KYG30" s="3"/>
      <c r="KYH30" s="3"/>
      <c r="KYI30" s="3"/>
      <c r="KYJ30" s="3"/>
      <c r="KYK30" s="3"/>
      <c r="KYL30" s="3"/>
      <c r="KYM30" s="3"/>
      <c r="KYN30" s="3"/>
      <c r="KYO30" s="3"/>
      <c r="KYP30" s="3"/>
      <c r="KYQ30" s="3"/>
      <c r="KYR30" s="3"/>
      <c r="KYS30" s="3"/>
      <c r="KYT30" s="3"/>
      <c r="KYU30" s="3"/>
      <c r="KYV30" s="3"/>
      <c r="KYW30" s="3"/>
      <c r="KYX30" s="3"/>
      <c r="KYY30" s="3"/>
      <c r="KYZ30" s="3"/>
      <c r="KZA30" s="3"/>
      <c r="KZB30" s="3"/>
      <c r="KZC30" s="3"/>
      <c r="KZD30" s="3"/>
      <c r="KZE30" s="3"/>
      <c r="KZF30" s="3"/>
      <c r="KZG30" s="3"/>
      <c r="KZH30" s="3"/>
      <c r="KZI30" s="3"/>
      <c r="KZJ30" s="3"/>
      <c r="KZK30" s="3"/>
      <c r="KZL30" s="3"/>
      <c r="KZM30" s="3"/>
      <c r="KZN30" s="3"/>
      <c r="KZO30" s="3"/>
      <c r="KZP30" s="3"/>
      <c r="KZQ30" s="3"/>
      <c r="KZR30" s="3"/>
      <c r="KZS30" s="3"/>
      <c r="KZT30" s="3"/>
      <c r="KZU30" s="3"/>
      <c r="KZV30" s="3"/>
      <c r="KZW30" s="3"/>
      <c r="KZX30" s="3"/>
      <c r="KZY30" s="3"/>
      <c r="KZZ30" s="3"/>
      <c r="LAA30" s="3"/>
      <c r="LAB30" s="3"/>
      <c r="LAC30" s="3"/>
      <c r="LAD30" s="3"/>
      <c r="LAE30" s="3"/>
      <c r="LAF30" s="3"/>
      <c r="LAG30" s="3"/>
      <c r="LAH30" s="3"/>
      <c r="LAI30" s="3"/>
      <c r="LAJ30" s="3"/>
      <c r="LAK30" s="3"/>
      <c r="LAL30" s="3"/>
      <c r="LAM30" s="3"/>
      <c r="LAN30" s="3"/>
      <c r="LAO30" s="3"/>
      <c r="LAP30" s="3"/>
      <c r="LAQ30" s="3"/>
      <c r="LAR30" s="3"/>
      <c r="LAS30" s="3"/>
      <c r="LAT30" s="3"/>
      <c r="LAU30" s="3"/>
      <c r="LAV30" s="3"/>
      <c r="LAW30" s="3"/>
      <c r="LAX30" s="3"/>
      <c r="LAY30" s="3"/>
      <c r="LAZ30" s="3"/>
      <c r="LBA30" s="3"/>
      <c r="LBB30" s="3"/>
      <c r="LBC30" s="3"/>
      <c r="LBD30" s="3"/>
      <c r="LBE30" s="3"/>
      <c r="LBF30" s="3"/>
      <c r="LBG30" s="3"/>
      <c r="LBH30" s="3"/>
      <c r="LBI30" s="3"/>
      <c r="LBJ30" s="3"/>
      <c r="LBK30" s="3"/>
      <c r="LBL30" s="3"/>
      <c r="LBM30" s="3"/>
      <c r="LBN30" s="3"/>
      <c r="LBO30" s="3"/>
      <c r="LBP30" s="3"/>
      <c r="LBQ30" s="3"/>
      <c r="LBR30" s="3"/>
      <c r="LBS30" s="3"/>
      <c r="LBT30" s="3"/>
      <c r="LBU30" s="3"/>
      <c r="LBV30" s="3"/>
      <c r="LBW30" s="3"/>
      <c r="LBX30" s="3"/>
      <c r="LBY30" s="3"/>
      <c r="LBZ30" s="3"/>
      <c r="LCA30" s="3"/>
      <c r="LCB30" s="3"/>
      <c r="LCC30" s="3"/>
      <c r="LCD30" s="3"/>
      <c r="LCE30" s="3"/>
      <c r="LCF30" s="3"/>
      <c r="LCG30" s="3"/>
      <c r="LCH30" s="3"/>
      <c r="LCI30" s="3"/>
      <c r="LCJ30" s="3"/>
      <c r="LCK30" s="3"/>
      <c r="LCL30" s="3"/>
      <c r="LCM30" s="3"/>
      <c r="LCN30" s="3"/>
      <c r="LCO30" s="3"/>
      <c r="LCP30" s="3"/>
      <c r="LCQ30" s="3"/>
      <c r="LCR30" s="3"/>
      <c r="LCS30" s="3"/>
      <c r="LCT30" s="3"/>
      <c r="LCU30" s="3"/>
      <c r="LCV30" s="3"/>
      <c r="LCW30" s="3"/>
      <c r="LCX30" s="3"/>
      <c r="LCY30" s="3"/>
      <c r="LCZ30" s="3"/>
      <c r="LDA30" s="3"/>
      <c r="LDB30" s="3"/>
      <c r="LDC30" s="3"/>
      <c r="LDD30" s="3"/>
      <c r="LDE30" s="3"/>
      <c r="LDF30" s="3"/>
      <c r="LDG30" s="3"/>
      <c r="LDH30" s="3"/>
      <c r="LDI30" s="3"/>
      <c r="LDJ30" s="3"/>
      <c r="LDK30" s="3"/>
      <c r="LDL30" s="3"/>
      <c r="LDM30" s="3"/>
      <c r="LDN30" s="3"/>
      <c r="LDO30" s="3"/>
      <c r="LDP30" s="3"/>
      <c r="LDQ30" s="3"/>
      <c r="LDR30" s="3"/>
      <c r="LDS30" s="3"/>
      <c r="LDT30" s="3"/>
      <c r="LDU30" s="3"/>
      <c r="LDV30" s="3"/>
      <c r="LDW30" s="3"/>
      <c r="LDX30" s="3"/>
      <c r="LDY30" s="3"/>
      <c r="LDZ30" s="3"/>
      <c r="LEA30" s="3"/>
      <c r="LEB30" s="3"/>
      <c r="LEC30" s="3"/>
      <c r="LED30" s="3"/>
      <c r="LEE30" s="3"/>
      <c r="LEF30" s="3"/>
      <c r="LEG30" s="3"/>
      <c r="LEH30" s="3"/>
      <c r="LEI30" s="3"/>
      <c r="LEJ30" s="3"/>
      <c r="LEK30" s="3"/>
      <c r="LEL30" s="3"/>
      <c r="LEM30" s="3"/>
      <c r="LEN30" s="3"/>
      <c r="LEO30" s="3"/>
      <c r="LEP30" s="3"/>
      <c r="LEQ30" s="3"/>
      <c r="LER30" s="3"/>
      <c r="LES30" s="3"/>
      <c r="LET30" s="3"/>
      <c r="LEU30" s="3"/>
      <c r="LEV30" s="3"/>
      <c r="LEW30" s="3"/>
      <c r="LEX30" s="3"/>
      <c r="LEY30" s="3"/>
      <c r="LEZ30" s="3"/>
      <c r="LFA30" s="3"/>
      <c r="LFB30" s="3"/>
      <c r="LFC30" s="3"/>
      <c r="LFD30" s="3"/>
      <c r="LFE30" s="3"/>
      <c r="LFF30" s="3"/>
      <c r="LFG30" s="3"/>
      <c r="LFH30" s="3"/>
      <c r="LFI30" s="3"/>
      <c r="LFJ30" s="3"/>
      <c r="LFK30" s="3"/>
      <c r="LFL30" s="3"/>
      <c r="LFM30" s="3"/>
      <c r="LFN30" s="3"/>
      <c r="LFO30" s="3"/>
      <c r="LFP30" s="3"/>
      <c r="LFQ30" s="3"/>
      <c r="LFR30" s="3"/>
      <c r="LFS30" s="3"/>
      <c r="LFT30" s="3"/>
      <c r="LFU30" s="3"/>
      <c r="LFV30" s="3"/>
      <c r="LFW30" s="3"/>
      <c r="LFX30" s="3"/>
      <c r="LFY30" s="3"/>
      <c r="LFZ30" s="3"/>
      <c r="LGA30" s="3"/>
      <c r="LGB30" s="3"/>
      <c r="LGC30" s="3"/>
      <c r="LGD30" s="3"/>
      <c r="LGE30" s="3"/>
      <c r="LGF30" s="3"/>
      <c r="LGG30" s="3"/>
      <c r="LGH30" s="3"/>
      <c r="LGI30" s="3"/>
      <c r="LGJ30" s="3"/>
      <c r="LGK30" s="3"/>
      <c r="LGL30" s="3"/>
      <c r="LGM30" s="3"/>
      <c r="LGN30" s="3"/>
      <c r="LGO30" s="3"/>
      <c r="LGP30" s="3"/>
      <c r="LGQ30" s="3"/>
      <c r="LGR30" s="3"/>
      <c r="LGS30" s="3"/>
      <c r="LGT30" s="3"/>
      <c r="LGU30" s="3"/>
      <c r="LGV30" s="3"/>
      <c r="LGW30" s="3"/>
      <c r="LGX30" s="3"/>
      <c r="LGY30" s="3"/>
      <c r="LGZ30" s="3"/>
      <c r="LHA30" s="3"/>
      <c r="LHB30" s="3"/>
      <c r="LHC30" s="3"/>
      <c r="LHD30" s="3"/>
      <c r="LHE30" s="3"/>
      <c r="LHF30" s="3"/>
      <c r="LHG30" s="3"/>
      <c r="LHH30" s="3"/>
      <c r="LHI30" s="3"/>
      <c r="LHJ30" s="3"/>
      <c r="LHK30" s="3"/>
      <c r="LHL30" s="3"/>
      <c r="LHM30" s="3"/>
      <c r="LHN30" s="3"/>
      <c r="LHO30" s="3"/>
      <c r="LHP30" s="3"/>
      <c r="LHQ30" s="3"/>
      <c r="LHR30" s="3"/>
      <c r="LHS30" s="3"/>
      <c r="LHT30" s="3"/>
      <c r="LHU30" s="3"/>
      <c r="LHV30" s="3"/>
      <c r="LHW30" s="3"/>
      <c r="LHX30" s="3"/>
      <c r="LHY30" s="3"/>
      <c r="LHZ30" s="3"/>
      <c r="LIA30" s="3"/>
      <c r="LIB30" s="3"/>
      <c r="LIC30" s="3"/>
      <c r="LID30" s="3"/>
      <c r="LIE30" s="3"/>
      <c r="LIF30" s="3"/>
      <c r="LIG30" s="3"/>
      <c r="LIH30" s="3"/>
      <c r="LII30" s="3"/>
      <c r="LIJ30" s="3"/>
      <c r="LIK30" s="3"/>
      <c r="LIL30" s="3"/>
      <c r="LIM30" s="3"/>
      <c r="LIN30" s="3"/>
      <c r="LIO30" s="3"/>
      <c r="LIP30" s="3"/>
      <c r="LIQ30" s="3"/>
      <c r="LIR30" s="3"/>
      <c r="LIS30" s="3"/>
      <c r="LIT30" s="3"/>
      <c r="LIU30" s="3"/>
      <c r="LIV30" s="3"/>
      <c r="LIW30" s="3"/>
      <c r="LIX30" s="3"/>
      <c r="LIY30" s="3"/>
      <c r="LIZ30" s="3"/>
      <c r="LJA30" s="3"/>
      <c r="LJB30" s="3"/>
      <c r="LJC30" s="3"/>
      <c r="LJD30" s="3"/>
      <c r="LJE30" s="3"/>
      <c r="LJF30" s="3"/>
      <c r="LJG30" s="3"/>
      <c r="LJH30" s="3"/>
      <c r="LJI30" s="3"/>
      <c r="LJJ30" s="3"/>
      <c r="LJK30" s="3"/>
      <c r="LJL30" s="3"/>
      <c r="LJM30" s="3"/>
      <c r="LJN30" s="3"/>
      <c r="LJO30" s="3"/>
      <c r="LJP30" s="3"/>
      <c r="LJQ30" s="3"/>
      <c r="LJR30" s="3"/>
      <c r="LJS30" s="3"/>
      <c r="LJT30" s="3"/>
      <c r="LJU30" s="3"/>
      <c r="LJV30" s="3"/>
      <c r="LJW30" s="3"/>
      <c r="LJX30" s="3"/>
      <c r="LJY30" s="3"/>
      <c r="LJZ30" s="3"/>
      <c r="LKA30" s="3"/>
      <c r="LKB30" s="3"/>
      <c r="LKC30" s="3"/>
      <c r="LKD30" s="3"/>
      <c r="LKE30" s="3"/>
      <c r="LKF30" s="3"/>
      <c r="LKG30" s="3"/>
      <c r="LKH30" s="3"/>
      <c r="LKI30" s="3"/>
      <c r="LKJ30" s="3"/>
      <c r="LKK30" s="3"/>
      <c r="LKL30" s="3"/>
      <c r="LKM30" s="3"/>
      <c r="LKN30" s="3"/>
      <c r="LKO30" s="3"/>
      <c r="LKP30" s="3"/>
      <c r="LKQ30" s="3"/>
      <c r="LKR30" s="3"/>
      <c r="LKS30" s="3"/>
      <c r="LKT30" s="3"/>
      <c r="LKU30" s="3"/>
      <c r="LKV30" s="3"/>
      <c r="LKW30" s="3"/>
      <c r="LKX30" s="3"/>
      <c r="LKY30" s="3"/>
      <c r="LKZ30" s="3"/>
      <c r="LLA30" s="3"/>
      <c r="LLB30" s="3"/>
      <c r="LLC30" s="3"/>
      <c r="LLD30" s="3"/>
      <c r="LLE30" s="3"/>
      <c r="LLF30" s="3"/>
      <c r="LLG30" s="3"/>
      <c r="LLH30" s="3"/>
      <c r="LLI30" s="3"/>
      <c r="LLJ30" s="3"/>
      <c r="LLK30" s="3"/>
      <c r="LLL30" s="3"/>
      <c r="LLM30" s="3"/>
      <c r="LLN30" s="3"/>
      <c r="LLO30" s="3"/>
      <c r="LLP30" s="3"/>
      <c r="LLQ30" s="3"/>
      <c r="LLR30" s="3"/>
      <c r="LLS30" s="3"/>
      <c r="LLT30" s="3"/>
      <c r="LLU30" s="3"/>
      <c r="LLV30" s="3"/>
      <c r="LLW30" s="3"/>
      <c r="LLX30" s="3"/>
      <c r="LLY30" s="3"/>
      <c r="LLZ30" s="3"/>
      <c r="LMA30" s="3"/>
      <c r="LMB30" s="3"/>
      <c r="LMC30" s="3"/>
      <c r="LMD30" s="3"/>
      <c r="LME30" s="3"/>
      <c r="LMF30" s="3"/>
      <c r="LMG30" s="3"/>
      <c r="LMH30" s="3"/>
      <c r="LMI30" s="3"/>
      <c r="LMJ30" s="3"/>
      <c r="LMK30" s="3"/>
      <c r="LML30" s="3"/>
      <c r="LMM30" s="3"/>
      <c r="LMN30" s="3"/>
      <c r="LMO30" s="3"/>
      <c r="LMP30" s="3"/>
      <c r="LMQ30" s="3"/>
      <c r="LMR30" s="3"/>
      <c r="LMS30" s="3"/>
      <c r="LMT30" s="3"/>
      <c r="LMU30" s="3"/>
      <c r="LMV30" s="3"/>
      <c r="LMW30" s="3"/>
      <c r="LMX30" s="3"/>
      <c r="LMY30" s="3"/>
      <c r="LMZ30" s="3"/>
      <c r="LNA30" s="3"/>
      <c r="LNB30" s="3"/>
      <c r="LNC30" s="3"/>
      <c r="LND30" s="3"/>
      <c r="LNE30" s="3"/>
      <c r="LNF30" s="3"/>
      <c r="LNG30" s="3"/>
      <c r="LNH30" s="3"/>
      <c r="LNI30" s="3"/>
      <c r="LNJ30" s="3"/>
      <c r="LNK30" s="3"/>
      <c r="LNL30" s="3"/>
      <c r="LNM30" s="3"/>
      <c r="LNN30" s="3"/>
      <c r="LNO30" s="3"/>
      <c r="LNP30" s="3"/>
      <c r="LNQ30" s="3"/>
      <c r="LNR30" s="3"/>
      <c r="LNS30" s="3"/>
      <c r="LNT30" s="3"/>
      <c r="LNU30" s="3"/>
      <c r="LNV30" s="3"/>
      <c r="LNW30" s="3"/>
      <c r="LNX30" s="3"/>
      <c r="LNY30" s="3"/>
      <c r="LNZ30" s="3"/>
      <c r="LOA30" s="3"/>
      <c r="LOB30" s="3"/>
      <c r="LOC30" s="3"/>
      <c r="LOD30" s="3"/>
      <c r="LOE30" s="3"/>
      <c r="LOF30" s="3"/>
      <c r="LOG30" s="3"/>
      <c r="LOH30" s="3"/>
      <c r="LOI30" s="3"/>
      <c r="LOJ30" s="3"/>
      <c r="LOK30" s="3"/>
      <c r="LOL30" s="3"/>
      <c r="LOM30" s="3"/>
      <c r="LON30" s="3"/>
      <c r="LOO30" s="3"/>
      <c r="LOP30" s="3"/>
      <c r="LOQ30" s="3"/>
      <c r="LOR30" s="3"/>
      <c r="LOS30" s="3"/>
      <c r="LOT30" s="3"/>
      <c r="LOU30" s="3"/>
      <c r="LOV30" s="3"/>
      <c r="LOW30" s="3"/>
      <c r="LOX30" s="3"/>
      <c r="LOY30" s="3"/>
      <c r="LOZ30" s="3"/>
      <c r="LPA30" s="3"/>
      <c r="LPB30" s="3"/>
      <c r="LPC30" s="3"/>
      <c r="LPD30" s="3"/>
      <c r="LPE30" s="3"/>
      <c r="LPF30" s="3"/>
      <c r="LPG30" s="3"/>
      <c r="LPH30" s="3"/>
      <c r="LPI30" s="3"/>
      <c r="LPJ30" s="3"/>
      <c r="LPK30" s="3"/>
      <c r="LPL30" s="3"/>
      <c r="LPM30" s="3"/>
      <c r="LPN30" s="3"/>
      <c r="LPO30" s="3"/>
      <c r="LPP30" s="3"/>
      <c r="LPQ30" s="3"/>
      <c r="LPR30" s="3"/>
      <c r="LPS30" s="3"/>
      <c r="LPT30" s="3"/>
      <c r="LPU30" s="3"/>
      <c r="LPV30" s="3"/>
      <c r="LPW30" s="3"/>
      <c r="LPX30" s="3"/>
      <c r="LPY30" s="3"/>
      <c r="LPZ30" s="3"/>
      <c r="LQA30" s="3"/>
      <c r="LQB30" s="3"/>
      <c r="LQC30" s="3"/>
      <c r="LQD30" s="3"/>
      <c r="LQE30" s="3"/>
      <c r="LQF30" s="3"/>
      <c r="LQG30" s="3"/>
      <c r="LQH30" s="3"/>
      <c r="LQI30" s="3"/>
      <c r="LQJ30" s="3"/>
      <c r="LQK30" s="3"/>
      <c r="LQL30" s="3"/>
      <c r="LQM30" s="3"/>
      <c r="LQN30" s="3"/>
      <c r="LQO30" s="3"/>
      <c r="LQP30" s="3"/>
      <c r="LQQ30" s="3"/>
      <c r="LQR30" s="3"/>
      <c r="LQS30" s="3"/>
      <c r="LQT30" s="3"/>
      <c r="LQU30" s="3"/>
      <c r="LQV30" s="3"/>
      <c r="LQW30" s="3"/>
      <c r="LQX30" s="3"/>
      <c r="LQY30" s="3"/>
      <c r="LQZ30" s="3"/>
      <c r="LRA30" s="3"/>
      <c r="LRB30" s="3"/>
      <c r="LRC30" s="3"/>
      <c r="LRD30" s="3"/>
      <c r="LRE30" s="3"/>
      <c r="LRF30" s="3"/>
      <c r="LRG30" s="3"/>
      <c r="LRH30" s="3"/>
      <c r="LRI30" s="3"/>
      <c r="LRJ30" s="3"/>
      <c r="LRK30" s="3"/>
      <c r="LRL30" s="3"/>
      <c r="LRM30" s="3"/>
      <c r="LRN30" s="3"/>
      <c r="LRO30" s="3"/>
      <c r="LRP30" s="3"/>
      <c r="LRQ30" s="3"/>
      <c r="LRR30" s="3"/>
      <c r="LRS30" s="3"/>
      <c r="LRT30" s="3"/>
      <c r="LRU30" s="3"/>
      <c r="LRV30" s="3"/>
      <c r="LRW30" s="3"/>
      <c r="LRX30" s="3"/>
      <c r="LRY30" s="3"/>
      <c r="LRZ30" s="3"/>
      <c r="LSA30" s="3"/>
      <c r="LSB30" s="3"/>
      <c r="LSC30" s="3"/>
      <c r="LSD30" s="3"/>
      <c r="LSE30" s="3"/>
      <c r="LSF30" s="3"/>
      <c r="LSG30" s="3"/>
      <c r="LSH30" s="3"/>
      <c r="LSI30" s="3"/>
      <c r="LSJ30" s="3"/>
      <c r="LSK30" s="3"/>
      <c r="LSL30" s="3"/>
      <c r="LSM30" s="3"/>
      <c r="LSN30" s="3"/>
      <c r="LSO30" s="3"/>
      <c r="LSP30" s="3"/>
      <c r="LSQ30" s="3"/>
      <c r="LSR30" s="3"/>
      <c r="LSS30" s="3"/>
      <c r="LST30" s="3"/>
      <c r="LSU30" s="3"/>
      <c r="LSV30" s="3"/>
      <c r="LSW30" s="3"/>
      <c r="LSX30" s="3"/>
      <c r="LSY30" s="3"/>
      <c r="LSZ30" s="3"/>
      <c r="LTA30" s="3"/>
      <c r="LTB30" s="3"/>
      <c r="LTC30" s="3"/>
      <c r="LTD30" s="3"/>
      <c r="LTE30" s="3"/>
      <c r="LTF30" s="3"/>
      <c r="LTG30" s="3"/>
      <c r="LTH30" s="3"/>
      <c r="LTI30" s="3"/>
      <c r="LTJ30" s="3"/>
      <c r="LTK30" s="3"/>
      <c r="LTL30" s="3"/>
      <c r="LTM30" s="3"/>
      <c r="LTN30" s="3"/>
      <c r="LTO30" s="3"/>
      <c r="LTP30" s="3"/>
      <c r="LTQ30" s="3"/>
      <c r="LTR30" s="3"/>
      <c r="LTS30" s="3"/>
      <c r="LTT30" s="3"/>
      <c r="LTU30" s="3"/>
      <c r="LTV30" s="3"/>
      <c r="LTW30" s="3"/>
      <c r="LTX30" s="3"/>
      <c r="LTY30" s="3"/>
      <c r="LTZ30" s="3"/>
      <c r="LUA30" s="3"/>
      <c r="LUB30" s="3"/>
      <c r="LUC30" s="3"/>
      <c r="LUD30" s="3"/>
      <c r="LUE30" s="3"/>
      <c r="LUF30" s="3"/>
      <c r="LUG30" s="3"/>
      <c r="LUH30" s="3"/>
      <c r="LUI30" s="3"/>
      <c r="LUJ30" s="3"/>
      <c r="LUK30" s="3"/>
      <c r="LUL30" s="3"/>
      <c r="LUM30" s="3"/>
      <c r="LUN30" s="3"/>
      <c r="LUO30" s="3"/>
      <c r="LUP30" s="3"/>
      <c r="LUQ30" s="3"/>
      <c r="LUR30" s="3"/>
      <c r="LUS30" s="3"/>
      <c r="LUT30" s="3"/>
      <c r="LUU30" s="3"/>
      <c r="LUV30" s="3"/>
      <c r="LUW30" s="3"/>
      <c r="LUX30" s="3"/>
      <c r="LUY30" s="3"/>
      <c r="LUZ30" s="3"/>
      <c r="LVA30" s="3"/>
      <c r="LVB30" s="3"/>
      <c r="LVC30" s="3"/>
      <c r="LVD30" s="3"/>
      <c r="LVE30" s="3"/>
      <c r="LVF30" s="3"/>
      <c r="LVG30" s="3"/>
      <c r="LVH30" s="3"/>
      <c r="LVI30" s="3"/>
      <c r="LVJ30" s="3"/>
      <c r="LVK30" s="3"/>
      <c r="LVL30" s="3"/>
      <c r="LVM30" s="3"/>
      <c r="LVN30" s="3"/>
      <c r="LVO30" s="3"/>
      <c r="LVP30" s="3"/>
      <c r="LVQ30" s="3"/>
      <c r="LVR30" s="3"/>
      <c r="LVS30" s="3"/>
      <c r="LVT30" s="3"/>
      <c r="LVU30" s="3"/>
      <c r="LVV30" s="3"/>
      <c r="LVW30" s="3"/>
      <c r="LVX30" s="3"/>
      <c r="LVY30" s="3"/>
      <c r="LVZ30" s="3"/>
      <c r="LWA30" s="3"/>
      <c r="LWB30" s="3"/>
      <c r="LWC30" s="3"/>
      <c r="LWD30" s="3"/>
      <c r="LWE30" s="3"/>
      <c r="LWF30" s="3"/>
      <c r="LWG30" s="3"/>
      <c r="LWH30" s="3"/>
      <c r="LWI30" s="3"/>
      <c r="LWJ30" s="3"/>
      <c r="LWK30" s="3"/>
      <c r="LWL30" s="3"/>
      <c r="LWM30" s="3"/>
      <c r="LWN30" s="3"/>
      <c r="LWO30" s="3"/>
      <c r="LWP30" s="3"/>
      <c r="LWQ30" s="3"/>
      <c r="LWR30" s="3"/>
      <c r="LWS30" s="3"/>
      <c r="LWT30" s="3"/>
      <c r="LWU30" s="3"/>
      <c r="LWV30" s="3"/>
      <c r="LWW30" s="3"/>
      <c r="LWX30" s="3"/>
      <c r="LWY30" s="3"/>
      <c r="LWZ30" s="3"/>
      <c r="LXA30" s="3"/>
      <c r="LXB30" s="3"/>
      <c r="LXC30" s="3"/>
      <c r="LXD30" s="3"/>
      <c r="LXE30" s="3"/>
      <c r="LXF30" s="3"/>
      <c r="LXG30" s="3"/>
      <c r="LXH30" s="3"/>
      <c r="LXI30" s="3"/>
      <c r="LXJ30" s="3"/>
      <c r="LXK30" s="3"/>
      <c r="LXL30" s="3"/>
      <c r="LXM30" s="3"/>
      <c r="LXN30" s="3"/>
      <c r="LXO30" s="3"/>
      <c r="LXP30" s="3"/>
      <c r="LXQ30" s="3"/>
      <c r="LXR30" s="3"/>
      <c r="LXS30" s="3"/>
      <c r="LXT30" s="3"/>
      <c r="LXU30" s="3"/>
      <c r="LXV30" s="3"/>
      <c r="LXW30" s="3"/>
      <c r="LXX30" s="3"/>
      <c r="LXY30" s="3"/>
      <c r="LXZ30" s="3"/>
      <c r="LYA30" s="3"/>
      <c r="LYB30" s="3"/>
      <c r="LYC30" s="3"/>
      <c r="LYD30" s="3"/>
      <c r="LYE30" s="3"/>
      <c r="LYF30" s="3"/>
      <c r="LYG30" s="3"/>
      <c r="LYH30" s="3"/>
      <c r="LYI30" s="3"/>
      <c r="LYJ30" s="3"/>
      <c r="LYK30" s="3"/>
      <c r="LYL30" s="3"/>
      <c r="LYM30" s="3"/>
      <c r="LYN30" s="3"/>
      <c r="LYO30" s="3"/>
      <c r="LYP30" s="3"/>
      <c r="LYQ30" s="3"/>
      <c r="LYR30" s="3"/>
      <c r="LYS30" s="3"/>
      <c r="LYT30" s="3"/>
      <c r="LYU30" s="3"/>
      <c r="LYV30" s="3"/>
      <c r="LYW30" s="3"/>
      <c r="LYX30" s="3"/>
      <c r="LYY30" s="3"/>
      <c r="LYZ30" s="3"/>
      <c r="LZA30" s="3"/>
      <c r="LZB30" s="3"/>
      <c r="LZC30" s="3"/>
      <c r="LZD30" s="3"/>
      <c r="LZE30" s="3"/>
      <c r="LZF30" s="3"/>
      <c r="LZG30" s="3"/>
      <c r="LZH30" s="3"/>
      <c r="LZI30" s="3"/>
      <c r="LZJ30" s="3"/>
      <c r="LZK30" s="3"/>
      <c r="LZL30" s="3"/>
      <c r="LZM30" s="3"/>
      <c r="LZN30" s="3"/>
      <c r="LZO30" s="3"/>
      <c r="LZP30" s="3"/>
      <c r="LZQ30" s="3"/>
      <c r="LZR30" s="3"/>
      <c r="LZS30" s="3"/>
      <c r="LZT30" s="3"/>
      <c r="LZU30" s="3"/>
      <c r="LZV30" s="3"/>
      <c r="LZW30" s="3"/>
      <c r="LZX30" s="3"/>
      <c r="LZY30" s="3"/>
      <c r="LZZ30" s="3"/>
      <c r="MAA30" s="3"/>
      <c r="MAB30" s="3"/>
      <c r="MAC30" s="3"/>
      <c r="MAD30" s="3"/>
      <c r="MAE30" s="3"/>
      <c r="MAF30" s="3"/>
      <c r="MAG30" s="3"/>
      <c r="MAH30" s="3"/>
      <c r="MAI30" s="3"/>
      <c r="MAJ30" s="3"/>
      <c r="MAK30" s="3"/>
      <c r="MAL30" s="3"/>
      <c r="MAM30" s="3"/>
      <c r="MAN30" s="3"/>
      <c r="MAO30" s="3"/>
      <c r="MAP30" s="3"/>
      <c r="MAQ30" s="3"/>
      <c r="MAR30" s="3"/>
      <c r="MAS30" s="3"/>
      <c r="MAT30" s="3"/>
      <c r="MAU30" s="3"/>
      <c r="MAV30" s="3"/>
      <c r="MAW30" s="3"/>
      <c r="MAX30" s="3"/>
      <c r="MAY30" s="3"/>
      <c r="MAZ30" s="3"/>
      <c r="MBA30" s="3"/>
      <c r="MBB30" s="3"/>
      <c r="MBC30" s="3"/>
      <c r="MBD30" s="3"/>
      <c r="MBE30" s="3"/>
      <c r="MBF30" s="3"/>
      <c r="MBG30" s="3"/>
      <c r="MBH30" s="3"/>
      <c r="MBI30" s="3"/>
      <c r="MBJ30" s="3"/>
      <c r="MBK30" s="3"/>
      <c r="MBL30" s="3"/>
      <c r="MBM30" s="3"/>
      <c r="MBN30" s="3"/>
      <c r="MBO30" s="3"/>
      <c r="MBP30" s="3"/>
      <c r="MBQ30" s="3"/>
      <c r="MBR30" s="3"/>
      <c r="MBS30" s="3"/>
      <c r="MBT30" s="3"/>
      <c r="MBU30" s="3"/>
      <c r="MBV30" s="3"/>
      <c r="MBW30" s="3"/>
      <c r="MBX30" s="3"/>
      <c r="MBY30" s="3"/>
      <c r="MBZ30" s="3"/>
      <c r="MCA30" s="3"/>
      <c r="MCB30" s="3"/>
      <c r="MCC30" s="3"/>
      <c r="MCD30" s="3"/>
      <c r="MCE30" s="3"/>
      <c r="MCF30" s="3"/>
      <c r="MCG30" s="3"/>
      <c r="MCH30" s="3"/>
      <c r="MCI30" s="3"/>
      <c r="MCJ30" s="3"/>
      <c r="MCK30" s="3"/>
      <c r="MCL30" s="3"/>
      <c r="MCM30" s="3"/>
      <c r="MCN30" s="3"/>
      <c r="MCO30" s="3"/>
      <c r="MCP30" s="3"/>
      <c r="MCQ30" s="3"/>
      <c r="MCR30" s="3"/>
      <c r="MCS30" s="3"/>
      <c r="MCT30" s="3"/>
      <c r="MCU30" s="3"/>
      <c r="MCV30" s="3"/>
      <c r="MCW30" s="3"/>
      <c r="MCX30" s="3"/>
      <c r="MCY30" s="3"/>
      <c r="MCZ30" s="3"/>
      <c r="MDA30" s="3"/>
      <c r="MDB30" s="3"/>
      <c r="MDC30" s="3"/>
      <c r="MDD30" s="3"/>
      <c r="MDE30" s="3"/>
      <c r="MDF30" s="3"/>
      <c r="MDG30" s="3"/>
      <c r="MDH30" s="3"/>
      <c r="MDI30" s="3"/>
      <c r="MDJ30" s="3"/>
      <c r="MDK30" s="3"/>
      <c r="MDL30" s="3"/>
      <c r="MDM30" s="3"/>
      <c r="MDN30" s="3"/>
      <c r="MDO30" s="3"/>
      <c r="MDP30" s="3"/>
      <c r="MDQ30" s="3"/>
      <c r="MDR30" s="3"/>
      <c r="MDS30" s="3"/>
      <c r="MDT30" s="3"/>
      <c r="MDU30" s="3"/>
      <c r="MDV30" s="3"/>
      <c r="MDW30" s="3"/>
      <c r="MDX30" s="3"/>
      <c r="MDY30" s="3"/>
      <c r="MDZ30" s="3"/>
      <c r="MEA30" s="3"/>
      <c r="MEB30" s="3"/>
      <c r="MEC30" s="3"/>
      <c r="MED30" s="3"/>
      <c r="MEE30" s="3"/>
      <c r="MEF30" s="3"/>
      <c r="MEG30" s="3"/>
      <c r="MEH30" s="3"/>
      <c r="MEI30" s="3"/>
      <c r="MEJ30" s="3"/>
      <c r="MEK30" s="3"/>
      <c r="MEL30" s="3"/>
      <c r="MEM30" s="3"/>
      <c r="MEN30" s="3"/>
      <c r="MEO30" s="3"/>
      <c r="MEP30" s="3"/>
      <c r="MEQ30" s="3"/>
      <c r="MER30" s="3"/>
      <c r="MES30" s="3"/>
      <c r="MET30" s="3"/>
      <c r="MEU30" s="3"/>
      <c r="MEV30" s="3"/>
      <c r="MEW30" s="3"/>
      <c r="MEX30" s="3"/>
      <c r="MEY30" s="3"/>
      <c r="MEZ30" s="3"/>
      <c r="MFA30" s="3"/>
      <c r="MFB30" s="3"/>
      <c r="MFC30" s="3"/>
      <c r="MFD30" s="3"/>
      <c r="MFE30" s="3"/>
      <c r="MFF30" s="3"/>
      <c r="MFG30" s="3"/>
      <c r="MFH30" s="3"/>
      <c r="MFI30" s="3"/>
      <c r="MFJ30" s="3"/>
      <c r="MFK30" s="3"/>
      <c r="MFL30" s="3"/>
      <c r="MFM30" s="3"/>
      <c r="MFN30" s="3"/>
      <c r="MFO30" s="3"/>
      <c r="MFP30" s="3"/>
      <c r="MFQ30" s="3"/>
      <c r="MFR30" s="3"/>
      <c r="MFS30" s="3"/>
      <c r="MFT30" s="3"/>
      <c r="MFU30" s="3"/>
      <c r="MFV30" s="3"/>
      <c r="MFW30" s="3"/>
      <c r="MFX30" s="3"/>
      <c r="MFY30" s="3"/>
      <c r="MFZ30" s="3"/>
      <c r="MGA30" s="3"/>
      <c r="MGB30" s="3"/>
      <c r="MGC30" s="3"/>
      <c r="MGD30" s="3"/>
      <c r="MGE30" s="3"/>
      <c r="MGF30" s="3"/>
      <c r="MGG30" s="3"/>
      <c r="MGH30" s="3"/>
      <c r="MGI30" s="3"/>
      <c r="MGJ30" s="3"/>
      <c r="MGK30" s="3"/>
      <c r="MGL30" s="3"/>
      <c r="MGM30" s="3"/>
      <c r="MGN30" s="3"/>
      <c r="MGO30" s="3"/>
      <c r="MGP30" s="3"/>
      <c r="MGQ30" s="3"/>
      <c r="MGR30" s="3"/>
      <c r="MGS30" s="3"/>
      <c r="MGT30" s="3"/>
      <c r="MGU30" s="3"/>
      <c r="MGV30" s="3"/>
      <c r="MGW30" s="3"/>
      <c r="MGX30" s="3"/>
      <c r="MGY30" s="3"/>
      <c r="MGZ30" s="3"/>
      <c r="MHA30" s="3"/>
      <c r="MHB30" s="3"/>
      <c r="MHC30" s="3"/>
      <c r="MHD30" s="3"/>
      <c r="MHE30" s="3"/>
      <c r="MHF30" s="3"/>
      <c r="MHG30" s="3"/>
      <c r="MHH30" s="3"/>
      <c r="MHI30" s="3"/>
      <c r="MHJ30" s="3"/>
      <c r="MHK30" s="3"/>
      <c r="MHL30" s="3"/>
      <c r="MHM30" s="3"/>
      <c r="MHN30" s="3"/>
      <c r="MHO30" s="3"/>
      <c r="MHP30" s="3"/>
      <c r="MHQ30" s="3"/>
      <c r="MHR30" s="3"/>
      <c r="MHS30" s="3"/>
      <c r="MHT30" s="3"/>
      <c r="MHU30" s="3"/>
      <c r="MHV30" s="3"/>
      <c r="MHW30" s="3"/>
      <c r="MHX30" s="3"/>
      <c r="MHY30" s="3"/>
      <c r="MHZ30" s="3"/>
      <c r="MIA30" s="3"/>
      <c r="MIB30" s="3"/>
      <c r="MIC30" s="3"/>
      <c r="MID30" s="3"/>
      <c r="MIE30" s="3"/>
      <c r="MIF30" s="3"/>
      <c r="MIG30" s="3"/>
      <c r="MIH30" s="3"/>
      <c r="MII30" s="3"/>
      <c r="MIJ30" s="3"/>
      <c r="MIK30" s="3"/>
      <c r="MIL30" s="3"/>
      <c r="MIM30" s="3"/>
      <c r="MIN30" s="3"/>
      <c r="MIO30" s="3"/>
      <c r="MIP30" s="3"/>
      <c r="MIQ30" s="3"/>
      <c r="MIR30" s="3"/>
      <c r="MIS30" s="3"/>
      <c r="MIT30" s="3"/>
      <c r="MIU30" s="3"/>
      <c r="MIV30" s="3"/>
      <c r="MIW30" s="3"/>
      <c r="MIX30" s="3"/>
      <c r="MIY30" s="3"/>
      <c r="MIZ30" s="3"/>
      <c r="MJA30" s="3"/>
      <c r="MJB30" s="3"/>
      <c r="MJC30" s="3"/>
      <c r="MJD30" s="3"/>
      <c r="MJE30" s="3"/>
      <c r="MJF30" s="3"/>
      <c r="MJG30" s="3"/>
      <c r="MJH30" s="3"/>
      <c r="MJI30" s="3"/>
      <c r="MJJ30" s="3"/>
      <c r="MJK30" s="3"/>
      <c r="MJL30" s="3"/>
      <c r="MJM30" s="3"/>
      <c r="MJN30" s="3"/>
      <c r="MJO30" s="3"/>
      <c r="MJP30" s="3"/>
      <c r="MJQ30" s="3"/>
      <c r="MJR30" s="3"/>
      <c r="MJS30" s="3"/>
      <c r="MJT30" s="3"/>
      <c r="MJU30" s="3"/>
      <c r="MJV30" s="3"/>
      <c r="MJW30" s="3"/>
      <c r="MJX30" s="3"/>
      <c r="MJY30" s="3"/>
      <c r="MJZ30" s="3"/>
      <c r="MKA30" s="3"/>
      <c r="MKB30" s="3"/>
      <c r="MKC30" s="3"/>
      <c r="MKD30" s="3"/>
      <c r="MKE30" s="3"/>
      <c r="MKF30" s="3"/>
      <c r="MKG30" s="3"/>
      <c r="MKH30" s="3"/>
      <c r="MKI30" s="3"/>
      <c r="MKJ30" s="3"/>
      <c r="MKK30" s="3"/>
      <c r="MKL30" s="3"/>
      <c r="MKM30" s="3"/>
      <c r="MKN30" s="3"/>
      <c r="MKO30" s="3"/>
      <c r="MKP30" s="3"/>
      <c r="MKQ30" s="3"/>
      <c r="MKR30" s="3"/>
      <c r="MKS30" s="3"/>
      <c r="MKT30" s="3"/>
      <c r="MKU30" s="3"/>
      <c r="MKV30" s="3"/>
      <c r="MKW30" s="3"/>
      <c r="MKX30" s="3"/>
      <c r="MKY30" s="3"/>
      <c r="MKZ30" s="3"/>
      <c r="MLA30" s="3"/>
      <c r="MLB30" s="3"/>
      <c r="MLC30" s="3"/>
      <c r="MLD30" s="3"/>
      <c r="MLE30" s="3"/>
      <c r="MLF30" s="3"/>
      <c r="MLG30" s="3"/>
      <c r="MLH30" s="3"/>
      <c r="MLI30" s="3"/>
      <c r="MLJ30" s="3"/>
      <c r="MLK30" s="3"/>
      <c r="MLL30" s="3"/>
      <c r="MLM30" s="3"/>
      <c r="MLN30" s="3"/>
      <c r="MLO30" s="3"/>
      <c r="MLP30" s="3"/>
      <c r="MLQ30" s="3"/>
      <c r="MLR30" s="3"/>
      <c r="MLS30" s="3"/>
      <c r="MLT30" s="3"/>
      <c r="MLU30" s="3"/>
      <c r="MLV30" s="3"/>
      <c r="MLW30" s="3"/>
      <c r="MLX30" s="3"/>
      <c r="MLY30" s="3"/>
      <c r="MLZ30" s="3"/>
      <c r="MMA30" s="3"/>
      <c r="MMB30" s="3"/>
      <c r="MMC30" s="3"/>
      <c r="MMD30" s="3"/>
      <c r="MME30" s="3"/>
      <c r="MMF30" s="3"/>
      <c r="MMG30" s="3"/>
      <c r="MMH30" s="3"/>
      <c r="MMI30" s="3"/>
      <c r="MMJ30" s="3"/>
      <c r="MMK30" s="3"/>
      <c r="MML30" s="3"/>
      <c r="MMM30" s="3"/>
      <c r="MMN30" s="3"/>
      <c r="MMO30" s="3"/>
      <c r="MMP30" s="3"/>
      <c r="MMQ30" s="3"/>
      <c r="MMR30" s="3"/>
      <c r="MMS30" s="3"/>
      <c r="MMT30" s="3"/>
      <c r="MMU30" s="3"/>
      <c r="MMV30" s="3"/>
      <c r="MMW30" s="3"/>
      <c r="MMX30" s="3"/>
      <c r="MMY30" s="3"/>
      <c r="MMZ30" s="3"/>
      <c r="MNA30" s="3"/>
      <c r="MNB30" s="3"/>
      <c r="MNC30" s="3"/>
      <c r="MND30" s="3"/>
      <c r="MNE30" s="3"/>
      <c r="MNF30" s="3"/>
      <c r="MNG30" s="3"/>
      <c r="MNH30" s="3"/>
      <c r="MNI30" s="3"/>
      <c r="MNJ30" s="3"/>
      <c r="MNK30" s="3"/>
      <c r="MNL30" s="3"/>
      <c r="MNM30" s="3"/>
      <c r="MNN30" s="3"/>
      <c r="MNO30" s="3"/>
      <c r="MNP30" s="3"/>
      <c r="MNQ30" s="3"/>
      <c r="MNR30" s="3"/>
      <c r="MNS30" s="3"/>
      <c r="MNT30" s="3"/>
      <c r="MNU30" s="3"/>
      <c r="MNV30" s="3"/>
      <c r="MNW30" s="3"/>
      <c r="MNX30" s="3"/>
      <c r="MNY30" s="3"/>
      <c r="MNZ30" s="3"/>
      <c r="MOA30" s="3"/>
      <c r="MOB30" s="3"/>
      <c r="MOC30" s="3"/>
      <c r="MOD30" s="3"/>
      <c r="MOE30" s="3"/>
      <c r="MOF30" s="3"/>
      <c r="MOG30" s="3"/>
      <c r="MOH30" s="3"/>
      <c r="MOI30" s="3"/>
      <c r="MOJ30" s="3"/>
      <c r="MOK30" s="3"/>
      <c r="MOL30" s="3"/>
      <c r="MOM30" s="3"/>
      <c r="MON30" s="3"/>
      <c r="MOO30" s="3"/>
      <c r="MOP30" s="3"/>
      <c r="MOQ30" s="3"/>
      <c r="MOR30" s="3"/>
      <c r="MOS30" s="3"/>
      <c r="MOT30" s="3"/>
      <c r="MOU30" s="3"/>
      <c r="MOV30" s="3"/>
      <c r="MOW30" s="3"/>
      <c r="MOX30" s="3"/>
      <c r="MOY30" s="3"/>
      <c r="MOZ30" s="3"/>
      <c r="MPA30" s="3"/>
      <c r="MPB30" s="3"/>
      <c r="MPC30" s="3"/>
      <c r="MPD30" s="3"/>
      <c r="MPE30" s="3"/>
      <c r="MPF30" s="3"/>
      <c r="MPG30" s="3"/>
      <c r="MPH30" s="3"/>
      <c r="MPI30" s="3"/>
      <c r="MPJ30" s="3"/>
      <c r="MPK30" s="3"/>
      <c r="MPL30" s="3"/>
      <c r="MPM30" s="3"/>
      <c r="MPN30" s="3"/>
      <c r="MPO30" s="3"/>
      <c r="MPP30" s="3"/>
      <c r="MPQ30" s="3"/>
      <c r="MPR30" s="3"/>
      <c r="MPS30" s="3"/>
      <c r="MPT30" s="3"/>
      <c r="MPU30" s="3"/>
      <c r="MPV30" s="3"/>
      <c r="MPW30" s="3"/>
      <c r="MPX30" s="3"/>
      <c r="MPY30" s="3"/>
      <c r="MPZ30" s="3"/>
      <c r="MQA30" s="3"/>
      <c r="MQB30" s="3"/>
      <c r="MQC30" s="3"/>
      <c r="MQD30" s="3"/>
      <c r="MQE30" s="3"/>
      <c r="MQF30" s="3"/>
      <c r="MQG30" s="3"/>
      <c r="MQH30" s="3"/>
      <c r="MQI30" s="3"/>
      <c r="MQJ30" s="3"/>
      <c r="MQK30" s="3"/>
      <c r="MQL30" s="3"/>
      <c r="MQM30" s="3"/>
      <c r="MQN30" s="3"/>
      <c r="MQO30" s="3"/>
      <c r="MQP30" s="3"/>
      <c r="MQQ30" s="3"/>
      <c r="MQR30" s="3"/>
      <c r="MQS30" s="3"/>
      <c r="MQT30" s="3"/>
      <c r="MQU30" s="3"/>
      <c r="MQV30" s="3"/>
      <c r="MQW30" s="3"/>
      <c r="MQX30" s="3"/>
      <c r="MQY30" s="3"/>
      <c r="MQZ30" s="3"/>
      <c r="MRA30" s="3"/>
      <c r="MRB30" s="3"/>
      <c r="MRC30" s="3"/>
      <c r="MRD30" s="3"/>
      <c r="MRE30" s="3"/>
      <c r="MRF30" s="3"/>
      <c r="MRG30" s="3"/>
      <c r="MRH30" s="3"/>
      <c r="MRI30" s="3"/>
      <c r="MRJ30" s="3"/>
      <c r="MRK30" s="3"/>
      <c r="MRL30" s="3"/>
      <c r="MRM30" s="3"/>
      <c r="MRN30" s="3"/>
      <c r="MRO30" s="3"/>
      <c r="MRP30" s="3"/>
      <c r="MRQ30" s="3"/>
      <c r="MRR30" s="3"/>
      <c r="MRS30" s="3"/>
      <c r="MRT30" s="3"/>
      <c r="MRU30" s="3"/>
      <c r="MRV30" s="3"/>
      <c r="MRW30" s="3"/>
      <c r="MRX30" s="3"/>
      <c r="MRY30" s="3"/>
      <c r="MRZ30" s="3"/>
      <c r="MSA30" s="3"/>
      <c r="MSB30" s="3"/>
      <c r="MSC30" s="3"/>
      <c r="MSD30" s="3"/>
      <c r="MSE30" s="3"/>
      <c r="MSF30" s="3"/>
      <c r="MSG30" s="3"/>
      <c r="MSH30" s="3"/>
      <c r="MSI30" s="3"/>
      <c r="MSJ30" s="3"/>
      <c r="MSK30" s="3"/>
      <c r="MSL30" s="3"/>
      <c r="MSM30" s="3"/>
      <c r="MSN30" s="3"/>
      <c r="MSO30" s="3"/>
      <c r="MSP30" s="3"/>
      <c r="MSQ30" s="3"/>
      <c r="MSR30" s="3"/>
      <c r="MSS30" s="3"/>
      <c r="MST30" s="3"/>
      <c r="MSU30" s="3"/>
      <c r="MSV30" s="3"/>
      <c r="MSW30" s="3"/>
      <c r="MSX30" s="3"/>
      <c r="MSY30" s="3"/>
      <c r="MSZ30" s="3"/>
      <c r="MTA30" s="3"/>
      <c r="MTB30" s="3"/>
      <c r="MTC30" s="3"/>
      <c r="MTD30" s="3"/>
      <c r="MTE30" s="3"/>
      <c r="MTF30" s="3"/>
      <c r="MTG30" s="3"/>
      <c r="MTH30" s="3"/>
      <c r="MTI30" s="3"/>
      <c r="MTJ30" s="3"/>
      <c r="MTK30" s="3"/>
      <c r="MTL30" s="3"/>
      <c r="MTM30" s="3"/>
      <c r="MTN30" s="3"/>
      <c r="MTO30" s="3"/>
      <c r="MTP30" s="3"/>
      <c r="MTQ30" s="3"/>
      <c r="MTR30" s="3"/>
      <c r="MTS30" s="3"/>
      <c r="MTT30" s="3"/>
      <c r="MTU30" s="3"/>
      <c r="MTV30" s="3"/>
      <c r="MTW30" s="3"/>
      <c r="MTX30" s="3"/>
      <c r="MTY30" s="3"/>
      <c r="MTZ30" s="3"/>
      <c r="MUA30" s="3"/>
      <c r="MUB30" s="3"/>
      <c r="MUC30" s="3"/>
      <c r="MUD30" s="3"/>
      <c r="MUE30" s="3"/>
      <c r="MUF30" s="3"/>
      <c r="MUG30" s="3"/>
      <c r="MUH30" s="3"/>
      <c r="MUI30" s="3"/>
      <c r="MUJ30" s="3"/>
      <c r="MUK30" s="3"/>
      <c r="MUL30" s="3"/>
      <c r="MUM30" s="3"/>
      <c r="MUN30" s="3"/>
      <c r="MUO30" s="3"/>
      <c r="MUP30" s="3"/>
      <c r="MUQ30" s="3"/>
      <c r="MUR30" s="3"/>
      <c r="MUS30" s="3"/>
      <c r="MUT30" s="3"/>
      <c r="MUU30" s="3"/>
      <c r="MUV30" s="3"/>
      <c r="MUW30" s="3"/>
      <c r="MUX30" s="3"/>
      <c r="MUY30" s="3"/>
      <c r="MUZ30" s="3"/>
      <c r="MVA30" s="3"/>
      <c r="MVB30" s="3"/>
      <c r="MVC30" s="3"/>
      <c r="MVD30" s="3"/>
      <c r="MVE30" s="3"/>
      <c r="MVF30" s="3"/>
      <c r="MVG30" s="3"/>
      <c r="MVH30" s="3"/>
      <c r="MVI30" s="3"/>
      <c r="MVJ30" s="3"/>
      <c r="MVK30" s="3"/>
      <c r="MVL30" s="3"/>
      <c r="MVM30" s="3"/>
      <c r="MVN30" s="3"/>
      <c r="MVO30" s="3"/>
      <c r="MVP30" s="3"/>
      <c r="MVQ30" s="3"/>
      <c r="MVR30" s="3"/>
      <c r="MVS30" s="3"/>
      <c r="MVT30" s="3"/>
      <c r="MVU30" s="3"/>
      <c r="MVV30" s="3"/>
      <c r="MVW30" s="3"/>
      <c r="MVX30" s="3"/>
      <c r="MVY30" s="3"/>
      <c r="MVZ30" s="3"/>
      <c r="MWA30" s="3"/>
      <c r="MWB30" s="3"/>
      <c r="MWC30" s="3"/>
      <c r="MWD30" s="3"/>
      <c r="MWE30" s="3"/>
      <c r="MWF30" s="3"/>
      <c r="MWG30" s="3"/>
      <c r="MWH30" s="3"/>
      <c r="MWI30" s="3"/>
      <c r="MWJ30" s="3"/>
      <c r="MWK30" s="3"/>
      <c r="MWL30" s="3"/>
      <c r="MWM30" s="3"/>
      <c r="MWN30" s="3"/>
      <c r="MWO30" s="3"/>
      <c r="MWP30" s="3"/>
      <c r="MWQ30" s="3"/>
      <c r="MWR30" s="3"/>
      <c r="MWS30" s="3"/>
      <c r="MWT30" s="3"/>
      <c r="MWU30" s="3"/>
      <c r="MWV30" s="3"/>
      <c r="MWW30" s="3"/>
      <c r="MWX30" s="3"/>
      <c r="MWY30" s="3"/>
      <c r="MWZ30" s="3"/>
      <c r="MXA30" s="3"/>
      <c r="MXB30" s="3"/>
      <c r="MXC30" s="3"/>
      <c r="MXD30" s="3"/>
      <c r="MXE30" s="3"/>
      <c r="MXF30" s="3"/>
      <c r="MXG30" s="3"/>
      <c r="MXH30" s="3"/>
      <c r="MXI30" s="3"/>
      <c r="MXJ30" s="3"/>
      <c r="MXK30" s="3"/>
      <c r="MXL30" s="3"/>
      <c r="MXM30" s="3"/>
      <c r="MXN30" s="3"/>
      <c r="MXO30" s="3"/>
      <c r="MXP30" s="3"/>
      <c r="MXQ30" s="3"/>
      <c r="MXR30" s="3"/>
      <c r="MXS30" s="3"/>
      <c r="MXT30" s="3"/>
      <c r="MXU30" s="3"/>
      <c r="MXV30" s="3"/>
      <c r="MXW30" s="3"/>
      <c r="MXX30" s="3"/>
      <c r="MXY30" s="3"/>
      <c r="MXZ30" s="3"/>
      <c r="MYA30" s="3"/>
      <c r="MYB30" s="3"/>
      <c r="MYC30" s="3"/>
      <c r="MYD30" s="3"/>
      <c r="MYE30" s="3"/>
      <c r="MYF30" s="3"/>
      <c r="MYG30" s="3"/>
      <c r="MYH30" s="3"/>
      <c r="MYI30" s="3"/>
      <c r="MYJ30" s="3"/>
      <c r="MYK30" s="3"/>
      <c r="MYL30" s="3"/>
      <c r="MYM30" s="3"/>
      <c r="MYN30" s="3"/>
      <c r="MYO30" s="3"/>
      <c r="MYP30" s="3"/>
      <c r="MYQ30" s="3"/>
      <c r="MYR30" s="3"/>
      <c r="MYS30" s="3"/>
      <c r="MYT30" s="3"/>
      <c r="MYU30" s="3"/>
      <c r="MYV30" s="3"/>
      <c r="MYW30" s="3"/>
      <c r="MYX30" s="3"/>
      <c r="MYY30" s="3"/>
      <c r="MYZ30" s="3"/>
      <c r="MZA30" s="3"/>
      <c r="MZB30" s="3"/>
      <c r="MZC30" s="3"/>
      <c r="MZD30" s="3"/>
      <c r="MZE30" s="3"/>
      <c r="MZF30" s="3"/>
      <c r="MZG30" s="3"/>
      <c r="MZH30" s="3"/>
      <c r="MZI30" s="3"/>
      <c r="MZJ30" s="3"/>
      <c r="MZK30" s="3"/>
      <c r="MZL30" s="3"/>
      <c r="MZM30" s="3"/>
      <c r="MZN30" s="3"/>
      <c r="MZO30" s="3"/>
      <c r="MZP30" s="3"/>
      <c r="MZQ30" s="3"/>
      <c r="MZR30" s="3"/>
      <c r="MZS30" s="3"/>
      <c r="MZT30" s="3"/>
      <c r="MZU30" s="3"/>
      <c r="MZV30" s="3"/>
      <c r="MZW30" s="3"/>
      <c r="MZX30" s="3"/>
      <c r="MZY30" s="3"/>
      <c r="MZZ30" s="3"/>
      <c r="NAA30" s="3"/>
      <c r="NAB30" s="3"/>
      <c r="NAC30" s="3"/>
      <c r="NAD30" s="3"/>
      <c r="NAE30" s="3"/>
      <c r="NAF30" s="3"/>
      <c r="NAG30" s="3"/>
      <c r="NAH30" s="3"/>
      <c r="NAI30" s="3"/>
      <c r="NAJ30" s="3"/>
      <c r="NAK30" s="3"/>
      <c r="NAL30" s="3"/>
      <c r="NAM30" s="3"/>
      <c r="NAN30" s="3"/>
      <c r="NAO30" s="3"/>
      <c r="NAP30" s="3"/>
      <c r="NAQ30" s="3"/>
      <c r="NAR30" s="3"/>
      <c r="NAS30" s="3"/>
      <c r="NAT30" s="3"/>
      <c r="NAU30" s="3"/>
      <c r="NAV30" s="3"/>
      <c r="NAW30" s="3"/>
      <c r="NAX30" s="3"/>
      <c r="NAY30" s="3"/>
      <c r="NAZ30" s="3"/>
      <c r="NBA30" s="3"/>
      <c r="NBB30" s="3"/>
      <c r="NBC30" s="3"/>
      <c r="NBD30" s="3"/>
      <c r="NBE30" s="3"/>
      <c r="NBF30" s="3"/>
      <c r="NBG30" s="3"/>
      <c r="NBH30" s="3"/>
      <c r="NBI30" s="3"/>
      <c r="NBJ30" s="3"/>
      <c r="NBK30" s="3"/>
      <c r="NBL30" s="3"/>
      <c r="NBM30" s="3"/>
      <c r="NBN30" s="3"/>
      <c r="NBO30" s="3"/>
      <c r="NBP30" s="3"/>
      <c r="NBQ30" s="3"/>
      <c r="NBR30" s="3"/>
      <c r="NBS30" s="3"/>
      <c r="NBT30" s="3"/>
      <c r="NBU30" s="3"/>
      <c r="NBV30" s="3"/>
      <c r="NBW30" s="3"/>
      <c r="NBX30" s="3"/>
      <c r="NBY30" s="3"/>
      <c r="NBZ30" s="3"/>
      <c r="NCA30" s="3"/>
      <c r="NCB30" s="3"/>
      <c r="NCC30" s="3"/>
      <c r="NCD30" s="3"/>
      <c r="NCE30" s="3"/>
      <c r="NCF30" s="3"/>
      <c r="NCG30" s="3"/>
      <c r="NCH30" s="3"/>
      <c r="NCI30" s="3"/>
      <c r="NCJ30" s="3"/>
      <c r="NCK30" s="3"/>
      <c r="NCL30" s="3"/>
      <c r="NCM30" s="3"/>
      <c r="NCN30" s="3"/>
      <c r="NCO30" s="3"/>
      <c r="NCP30" s="3"/>
      <c r="NCQ30" s="3"/>
      <c r="NCR30" s="3"/>
      <c r="NCS30" s="3"/>
      <c r="NCT30" s="3"/>
      <c r="NCU30" s="3"/>
      <c r="NCV30" s="3"/>
      <c r="NCW30" s="3"/>
      <c r="NCX30" s="3"/>
      <c r="NCY30" s="3"/>
      <c r="NCZ30" s="3"/>
      <c r="NDA30" s="3"/>
      <c r="NDB30" s="3"/>
      <c r="NDC30" s="3"/>
      <c r="NDD30" s="3"/>
      <c r="NDE30" s="3"/>
      <c r="NDF30" s="3"/>
      <c r="NDG30" s="3"/>
      <c r="NDH30" s="3"/>
      <c r="NDI30" s="3"/>
      <c r="NDJ30" s="3"/>
      <c r="NDK30" s="3"/>
      <c r="NDL30" s="3"/>
      <c r="NDM30" s="3"/>
      <c r="NDN30" s="3"/>
      <c r="NDO30" s="3"/>
      <c r="NDP30" s="3"/>
      <c r="NDQ30" s="3"/>
      <c r="NDR30" s="3"/>
      <c r="NDS30" s="3"/>
      <c r="NDT30" s="3"/>
      <c r="NDU30" s="3"/>
      <c r="NDV30" s="3"/>
      <c r="NDW30" s="3"/>
      <c r="NDX30" s="3"/>
      <c r="NDY30" s="3"/>
      <c r="NDZ30" s="3"/>
      <c r="NEA30" s="3"/>
      <c r="NEB30" s="3"/>
      <c r="NEC30" s="3"/>
      <c r="NED30" s="3"/>
      <c r="NEE30" s="3"/>
      <c r="NEF30" s="3"/>
      <c r="NEG30" s="3"/>
      <c r="NEH30" s="3"/>
      <c r="NEI30" s="3"/>
      <c r="NEJ30" s="3"/>
      <c r="NEK30" s="3"/>
      <c r="NEL30" s="3"/>
      <c r="NEM30" s="3"/>
      <c r="NEN30" s="3"/>
      <c r="NEO30" s="3"/>
      <c r="NEP30" s="3"/>
      <c r="NEQ30" s="3"/>
      <c r="NER30" s="3"/>
      <c r="NES30" s="3"/>
      <c r="NET30" s="3"/>
      <c r="NEU30" s="3"/>
      <c r="NEV30" s="3"/>
      <c r="NEW30" s="3"/>
      <c r="NEX30" s="3"/>
      <c r="NEY30" s="3"/>
      <c r="NEZ30" s="3"/>
      <c r="NFA30" s="3"/>
      <c r="NFB30" s="3"/>
      <c r="NFC30" s="3"/>
      <c r="NFD30" s="3"/>
      <c r="NFE30" s="3"/>
      <c r="NFF30" s="3"/>
      <c r="NFG30" s="3"/>
      <c r="NFH30" s="3"/>
      <c r="NFI30" s="3"/>
      <c r="NFJ30" s="3"/>
      <c r="NFK30" s="3"/>
      <c r="NFL30" s="3"/>
      <c r="NFM30" s="3"/>
      <c r="NFN30" s="3"/>
      <c r="NFO30" s="3"/>
      <c r="NFP30" s="3"/>
      <c r="NFQ30" s="3"/>
      <c r="NFR30" s="3"/>
      <c r="NFS30" s="3"/>
      <c r="NFT30" s="3"/>
      <c r="NFU30" s="3"/>
      <c r="NFV30" s="3"/>
      <c r="NFW30" s="3"/>
      <c r="NFX30" s="3"/>
      <c r="NFY30" s="3"/>
      <c r="NFZ30" s="3"/>
      <c r="NGA30" s="3"/>
      <c r="NGB30" s="3"/>
      <c r="NGC30" s="3"/>
      <c r="NGD30" s="3"/>
      <c r="NGE30" s="3"/>
      <c r="NGF30" s="3"/>
      <c r="NGG30" s="3"/>
      <c r="NGH30" s="3"/>
      <c r="NGI30" s="3"/>
      <c r="NGJ30" s="3"/>
      <c r="NGK30" s="3"/>
      <c r="NGL30" s="3"/>
      <c r="NGM30" s="3"/>
      <c r="NGN30" s="3"/>
      <c r="NGO30" s="3"/>
      <c r="NGP30" s="3"/>
      <c r="NGQ30" s="3"/>
      <c r="NGR30" s="3"/>
      <c r="NGS30" s="3"/>
      <c r="NGT30" s="3"/>
      <c r="NGU30" s="3"/>
      <c r="NGV30" s="3"/>
      <c r="NGW30" s="3"/>
      <c r="NGX30" s="3"/>
      <c r="NGY30" s="3"/>
      <c r="NGZ30" s="3"/>
      <c r="NHA30" s="3"/>
      <c r="NHB30" s="3"/>
      <c r="NHC30" s="3"/>
      <c r="NHD30" s="3"/>
      <c r="NHE30" s="3"/>
      <c r="NHF30" s="3"/>
      <c r="NHG30" s="3"/>
      <c r="NHH30" s="3"/>
      <c r="NHI30" s="3"/>
      <c r="NHJ30" s="3"/>
      <c r="NHK30" s="3"/>
      <c r="NHL30" s="3"/>
      <c r="NHM30" s="3"/>
      <c r="NHN30" s="3"/>
      <c r="NHO30" s="3"/>
      <c r="NHP30" s="3"/>
      <c r="NHQ30" s="3"/>
      <c r="NHR30" s="3"/>
      <c r="NHS30" s="3"/>
      <c r="NHT30" s="3"/>
      <c r="NHU30" s="3"/>
      <c r="NHV30" s="3"/>
      <c r="NHW30" s="3"/>
      <c r="NHX30" s="3"/>
      <c r="NHY30" s="3"/>
      <c r="NHZ30" s="3"/>
      <c r="NIA30" s="3"/>
      <c r="NIB30" s="3"/>
      <c r="NIC30" s="3"/>
      <c r="NID30" s="3"/>
      <c r="NIE30" s="3"/>
      <c r="NIF30" s="3"/>
      <c r="NIG30" s="3"/>
      <c r="NIH30" s="3"/>
      <c r="NII30" s="3"/>
      <c r="NIJ30" s="3"/>
      <c r="NIK30" s="3"/>
      <c r="NIL30" s="3"/>
      <c r="NIM30" s="3"/>
      <c r="NIN30" s="3"/>
      <c r="NIO30" s="3"/>
      <c r="NIP30" s="3"/>
      <c r="NIQ30" s="3"/>
      <c r="NIR30" s="3"/>
      <c r="NIS30" s="3"/>
      <c r="NIT30" s="3"/>
      <c r="NIU30" s="3"/>
      <c r="NIV30" s="3"/>
      <c r="NIW30" s="3"/>
      <c r="NIX30" s="3"/>
      <c r="NIY30" s="3"/>
      <c r="NIZ30" s="3"/>
      <c r="NJA30" s="3"/>
      <c r="NJB30" s="3"/>
      <c r="NJC30" s="3"/>
      <c r="NJD30" s="3"/>
      <c r="NJE30" s="3"/>
      <c r="NJF30" s="3"/>
      <c r="NJG30" s="3"/>
      <c r="NJH30" s="3"/>
      <c r="NJI30" s="3"/>
      <c r="NJJ30" s="3"/>
      <c r="NJK30" s="3"/>
      <c r="NJL30" s="3"/>
      <c r="NJM30" s="3"/>
      <c r="NJN30" s="3"/>
      <c r="NJO30" s="3"/>
      <c r="NJP30" s="3"/>
      <c r="NJQ30" s="3"/>
      <c r="NJR30" s="3"/>
      <c r="NJS30" s="3"/>
      <c r="NJT30" s="3"/>
      <c r="NJU30" s="3"/>
      <c r="NJV30" s="3"/>
      <c r="NJW30" s="3"/>
      <c r="NJX30" s="3"/>
      <c r="NJY30" s="3"/>
      <c r="NJZ30" s="3"/>
      <c r="NKA30" s="3"/>
      <c r="NKB30" s="3"/>
      <c r="NKC30" s="3"/>
      <c r="NKD30" s="3"/>
      <c r="NKE30" s="3"/>
      <c r="NKF30" s="3"/>
      <c r="NKG30" s="3"/>
      <c r="NKH30" s="3"/>
      <c r="NKI30" s="3"/>
      <c r="NKJ30" s="3"/>
      <c r="NKK30" s="3"/>
      <c r="NKL30" s="3"/>
      <c r="NKM30" s="3"/>
      <c r="NKN30" s="3"/>
      <c r="NKO30" s="3"/>
      <c r="NKP30" s="3"/>
      <c r="NKQ30" s="3"/>
      <c r="NKR30" s="3"/>
      <c r="NKS30" s="3"/>
      <c r="NKT30" s="3"/>
      <c r="NKU30" s="3"/>
      <c r="NKV30" s="3"/>
      <c r="NKW30" s="3"/>
      <c r="NKX30" s="3"/>
      <c r="NKY30" s="3"/>
      <c r="NKZ30" s="3"/>
      <c r="NLA30" s="3"/>
      <c r="NLB30" s="3"/>
      <c r="NLC30" s="3"/>
      <c r="NLD30" s="3"/>
      <c r="NLE30" s="3"/>
      <c r="NLF30" s="3"/>
      <c r="NLG30" s="3"/>
      <c r="NLH30" s="3"/>
      <c r="NLI30" s="3"/>
      <c r="NLJ30" s="3"/>
      <c r="NLK30" s="3"/>
      <c r="NLL30" s="3"/>
      <c r="NLM30" s="3"/>
      <c r="NLN30" s="3"/>
      <c r="NLO30" s="3"/>
      <c r="NLP30" s="3"/>
      <c r="NLQ30" s="3"/>
      <c r="NLR30" s="3"/>
      <c r="NLS30" s="3"/>
      <c r="NLT30" s="3"/>
      <c r="NLU30" s="3"/>
      <c r="NLV30" s="3"/>
      <c r="NLW30" s="3"/>
      <c r="NLX30" s="3"/>
      <c r="NLY30" s="3"/>
      <c r="NLZ30" s="3"/>
      <c r="NMA30" s="3"/>
      <c r="NMB30" s="3"/>
      <c r="NMC30" s="3"/>
      <c r="NMD30" s="3"/>
      <c r="NME30" s="3"/>
      <c r="NMF30" s="3"/>
      <c r="NMG30" s="3"/>
      <c r="NMH30" s="3"/>
      <c r="NMI30" s="3"/>
      <c r="NMJ30" s="3"/>
      <c r="NMK30" s="3"/>
      <c r="NML30" s="3"/>
      <c r="NMM30" s="3"/>
      <c r="NMN30" s="3"/>
      <c r="NMO30" s="3"/>
      <c r="NMP30" s="3"/>
      <c r="NMQ30" s="3"/>
      <c r="NMR30" s="3"/>
      <c r="NMS30" s="3"/>
      <c r="NMT30" s="3"/>
      <c r="NMU30" s="3"/>
      <c r="NMV30" s="3"/>
      <c r="NMW30" s="3"/>
      <c r="NMX30" s="3"/>
      <c r="NMY30" s="3"/>
      <c r="NMZ30" s="3"/>
      <c r="NNA30" s="3"/>
      <c r="NNB30" s="3"/>
      <c r="NNC30" s="3"/>
      <c r="NND30" s="3"/>
      <c r="NNE30" s="3"/>
      <c r="NNF30" s="3"/>
      <c r="NNG30" s="3"/>
      <c r="NNH30" s="3"/>
      <c r="NNI30" s="3"/>
      <c r="NNJ30" s="3"/>
      <c r="NNK30" s="3"/>
      <c r="NNL30" s="3"/>
      <c r="NNM30" s="3"/>
      <c r="NNN30" s="3"/>
      <c r="NNO30" s="3"/>
      <c r="NNP30" s="3"/>
      <c r="NNQ30" s="3"/>
      <c r="NNR30" s="3"/>
      <c r="NNS30" s="3"/>
      <c r="NNT30" s="3"/>
      <c r="NNU30" s="3"/>
      <c r="NNV30" s="3"/>
      <c r="NNW30" s="3"/>
      <c r="NNX30" s="3"/>
      <c r="NNY30" s="3"/>
      <c r="NNZ30" s="3"/>
      <c r="NOA30" s="3"/>
      <c r="NOB30" s="3"/>
      <c r="NOC30" s="3"/>
      <c r="NOD30" s="3"/>
      <c r="NOE30" s="3"/>
      <c r="NOF30" s="3"/>
      <c r="NOG30" s="3"/>
      <c r="NOH30" s="3"/>
      <c r="NOI30" s="3"/>
      <c r="NOJ30" s="3"/>
      <c r="NOK30" s="3"/>
      <c r="NOL30" s="3"/>
      <c r="NOM30" s="3"/>
      <c r="NON30" s="3"/>
      <c r="NOO30" s="3"/>
      <c r="NOP30" s="3"/>
      <c r="NOQ30" s="3"/>
      <c r="NOR30" s="3"/>
      <c r="NOS30" s="3"/>
      <c r="NOT30" s="3"/>
      <c r="NOU30" s="3"/>
      <c r="NOV30" s="3"/>
      <c r="NOW30" s="3"/>
      <c r="NOX30" s="3"/>
      <c r="NOY30" s="3"/>
      <c r="NOZ30" s="3"/>
      <c r="NPA30" s="3"/>
      <c r="NPB30" s="3"/>
      <c r="NPC30" s="3"/>
      <c r="NPD30" s="3"/>
      <c r="NPE30" s="3"/>
      <c r="NPF30" s="3"/>
      <c r="NPG30" s="3"/>
      <c r="NPH30" s="3"/>
      <c r="NPI30" s="3"/>
      <c r="NPJ30" s="3"/>
      <c r="NPK30" s="3"/>
      <c r="NPL30" s="3"/>
      <c r="NPM30" s="3"/>
      <c r="NPN30" s="3"/>
      <c r="NPO30" s="3"/>
      <c r="NPP30" s="3"/>
      <c r="NPQ30" s="3"/>
      <c r="NPR30" s="3"/>
      <c r="NPS30" s="3"/>
      <c r="NPT30" s="3"/>
      <c r="NPU30" s="3"/>
      <c r="NPV30" s="3"/>
      <c r="NPW30" s="3"/>
      <c r="NPX30" s="3"/>
      <c r="NPY30" s="3"/>
      <c r="NPZ30" s="3"/>
      <c r="NQA30" s="3"/>
      <c r="NQB30" s="3"/>
      <c r="NQC30" s="3"/>
      <c r="NQD30" s="3"/>
      <c r="NQE30" s="3"/>
      <c r="NQF30" s="3"/>
      <c r="NQG30" s="3"/>
      <c r="NQH30" s="3"/>
      <c r="NQI30" s="3"/>
      <c r="NQJ30" s="3"/>
      <c r="NQK30" s="3"/>
      <c r="NQL30" s="3"/>
      <c r="NQM30" s="3"/>
      <c r="NQN30" s="3"/>
      <c r="NQO30" s="3"/>
      <c r="NQP30" s="3"/>
      <c r="NQQ30" s="3"/>
      <c r="NQR30" s="3"/>
      <c r="NQS30" s="3"/>
      <c r="NQT30" s="3"/>
      <c r="NQU30" s="3"/>
      <c r="NQV30" s="3"/>
      <c r="NQW30" s="3"/>
      <c r="NQX30" s="3"/>
      <c r="NQY30" s="3"/>
      <c r="NQZ30" s="3"/>
      <c r="NRA30" s="3"/>
      <c r="NRB30" s="3"/>
      <c r="NRC30" s="3"/>
      <c r="NRD30" s="3"/>
      <c r="NRE30" s="3"/>
      <c r="NRF30" s="3"/>
      <c r="NRG30" s="3"/>
      <c r="NRH30" s="3"/>
      <c r="NRI30" s="3"/>
      <c r="NRJ30" s="3"/>
      <c r="NRK30" s="3"/>
      <c r="NRL30" s="3"/>
      <c r="NRM30" s="3"/>
      <c r="NRN30" s="3"/>
      <c r="NRO30" s="3"/>
      <c r="NRP30" s="3"/>
      <c r="NRQ30" s="3"/>
      <c r="NRR30" s="3"/>
      <c r="NRS30" s="3"/>
      <c r="NRT30" s="3"/>
      <c r="NRU30" s="3"/>
      <c r="NRV30" s="3"/>
      <c r="NRW30" s="3"/>
      <c r="NRX30" s="3"/>
      <c r="NRY30" s="3"/>
      <c r="NRZ30" s="3"/>
      <c r="NSA30" s="3"/>
      <c r="NSB30" s="3"/>
      <c r="NSC30" s="3"/>
      <c r="NSD30" s="3"/>
      <c r="NSE30" s="3"/>
      <c r="NSF30" s="3"/>
      <c r="NSG30" s="3"/>
      <c r="NSH30" s="3"/>
      <c r="NSI30" s="3"/>
      <c r="NSJ30" s="3"/>
      <c r="NSK30" s="3"/>
      <c r="NSL30" s="3"/>
      <c r="NSM30" s="3"/>
      <c r="NSN30" s="3"/>
      <c r="NSO30" s="3"/>
      <c r="NSP30" s="3"/>
      <c r="NSQ30" s="3"/>
      <c r="NSR30" s="3"/>
      <c r="NSS30" s="3"/>
      <c r="NST30" s="3"/>
      <c r="NSU30" s="3"/>
      <c r="NSV30" s="3"/>
      <c r="NSW30" s="3"/>
      <c r="NSX30" s="3"/>
      <c r="NSY30" s="3"/>
      <c r="NSZ30" s="3"/>
      <c r="NTA30" s="3"/>
      <c r="NTB30" s="3"/>
      <c r="NTC30" s="3"/>
      <c r="NTD30" s="3"/>
      <c r="NTE30" s="3"/>
      <c r="NTF30" s="3"/>
      <c r="NTG30" s="3"/>
      <c r="NTH30" s="3"/>
      <c r="NTI30" s="3"/>
      <c r="NTJ30" s="3"/>
      <c r="NTK30" s="3"/>
      <c r="NTL30" s="3"/>
      <c r="NTM30" s="3"/>
      <c r="NTN30" s="3"/>
      <c r="NTO30" s="3"/>
      <c r="NTP30" s="3"/>
      <c r="NTQ30" s="3"/>
      <c r="NTR30" s="3"/>
      <c r="NTS30" s="3"/>
      <c r="NTT30" s="3"/>
      <c r="NTU30" s="3"/>
      <c r="NTV30" s="3"/>
      <c r="NTW30" s="3"/>
      <c r="NTX30" s="3"/>
      <c r="NTY30" s="3"/>
      <c r="NTZ30" s="3"/>
      <c r="NUA30" s="3"/>
      <c r="NUB30" s="3"/>
      <c r="NUC30" s="3"/>
      <c r="NUD30" s="3"/>
      <c r="NUE30" s="3"/>
      <c r="NUF30" s="3"/>
      <c r="NUG30" s="3"/>
      <c r="NUH30" s="3"/>
      <c r="NUI30" s="3"/>
      <c r="NUJ30" s="3"/>
      <c r="NUK30" s="3"/>
      <c r="NUL30" s="3"/>
      <c r="NUM30" s="3"/>
      <c r="NUN30" s="3"/>
      <c r="NUO30" s="3"/>
      <c r="NUP30" s="3"/>
      <c r="NUQ30" s="3"/>
      <c r="NUR30" s="3"/>
      <c r="NUS30" s="3"/>
      <c r="NUT30" s="3"/>
      <c r="NUU30" s="3"/>
      <c r="NUV30" s="3"/>
      <c r="NUW30" s="3"/>
      <c r="NUX30" s="3"/>
      <c r="NUY30" s="3"/>
      <c r="NUZ30" s="3"/>
      <c r="NVA30" s="3"/>
      <c r="NVB30" s="3"/>
      <c r="NVC30" s="3"/>
      <c r="NVD30" s="3"/>
      <c r="NVE30" s="3"/>
      <c r="NVF30" s="3"/>
      <c r="NVG30" s="3"/>
      <c r="NVH30" s="3"/>
      <c r="NVI30" s="3"/>
      <c r="NVJ30" s="3"/>
      <c r="NVK30" s="3"/>
      <c r="NVL30" s="3"/>
      <c r="NVM30" s="3"/>
      <c r="NVN30" s="3"/>
      <c r="NVO30" s="3"/>
      <c r="NVP30" s="3"/>
      <c r="NVQ30" s="3"/>
      <c r="NVR30" s="3"/>
      <c r="NVS30" s="3"/>
      <c r="NVT30" s="3"/>
      <c r="NVU30" s="3"/>
      <c r="NVV30" s="3"/>
      <c r="NVW30" s="3"/>
      <c r="NVX30" s="3"/>
      <c r="NVY30" s="3"/>
      <c r="NVZ30" s="3"/>
      <c r="NWA30" s="3"/>
      <c r="NWB30" s="3"/>
      <c r="NWC30" s="3"/>
      <c r="NWD30" s="3"/>
      <c r="NWE30" s="3"/>
      <c r="NWF30" s="3"/>
      <c r="NWG30" s="3"/>
      <c r="NWH30" s="3"/>
      <c r="NWI30" s="3"/>
      <c r="NWJ30" s="3"/>
      <c r="NWK30" s="3"/>
      <c r="NWL30" s="3"/>
      <c r="NWM30" s="3"/>
      <c r="NWN30" s="3"/>
      <c r="NWO30" s="3"/>
      <c r="NWP30" s="3"/>
      <c r="NWQ30" s="3"/>
      <c r="NWR30" s="3"/>
      <c r="NWS30" s="3"/>
      <c r="NWT30" s="3"/>
      <c r="NWU30" s="3"/>
      <c r="NWV30" s="3"/>
      <c r="NWW30" s="3"/>
      <c r="NWX30" s="3"/>
      <c r="NWY30" s="3"/>
      <c r="NWZ30" s="3"/>
      <c r="NXA30" s="3"/>
      <c r="NXB30" s="3"/>
      <c r="NXC30" s="3"/>
      <c r="NXD30" s="3"/>
      <c r="NXE30" s="3"/>
      <c r="NXF30" s="3"/>
      <c r="NXG30" s="3"/>
      <c r="NXH30" s="3"/>
      <c r="NXI30" s="3"/>
      <c r="NXJ30" s="3"/>
      <c r="NXK30" s="3"/>
      <c r="NXL30" s="3"/>
      <c r="NXM30" s="3"/>
      <c r="NXN30" s="3"/>
      <c r="NXO30" s="3"/>
      <c r="NXP30" s="3"/>
      <c r="NXQ30" s="3"/>
      <c r="NXR30" s="3"/>
      <c r="NXS30" s="3"/>
      <c r="NXT30" s="3"/>
      <c r="NXU30" s="3"/>
      <c r="NXV30" s="3"/>
      <c r="NXW30" s="3"/>
      <c r="NXX30" s="3"/>
      <c r="NXY30" s="3"/>
      <c r="NXZ30" s="3"/>
      <c r="NYA30" s="3"/>
      <c r="NYB30" s="3"/>
      <c r="NYC30" s="3"/>
      <c r="NYD30" s="3"/>
      <c r="NYE30" s="3"/>
      <c r="NYF30" s="3"/>
      <c r="NYG30" s="3"/>
      <c r="NYH30" s="3"/>
      <c r="NYI30" s="3"/>
      <c r="NYJ30" s="3"/>
      <c r="NYK30" s="3"/>
      <c r="NYL30" s="3"/>
      <c r="NYM30" s="3"/>
      <c r="NYN30" s="3"/>
      <c r="NYO30" s="3"/>
      <c r="NYP30" s="3"/>
      <c r="NYQ30" s="3"/>
      <c r="NYR30" s="3"/>
      <c r="NYS30" s="3"/>
      <c r="NYT30" s="3"/>
      <c r="NYU30" s="3"/>
      <c r="NYV30" s="3"/>
      <c r="NYW30" s="3"/>
      <c r="NYX30" s="3"/>
      <c r="NYY30" s="3"/>
      <c r="NYZ30" s="3"/>
      <c r="NZA30" s="3"/>
      <c r="NZB30" s="3"/>
      <c r="NZC30" s="3"/>
      <c r="NZD30" s="3"/>
      <c r="NZE30" s="3"/>
      <c r="NZF30" s="3"/>
      <c r="NZG30" s="3"/>
      <c r="NZH30" s="3"/>
      <c r="NZI30" s="3"/>
      <c r="NZJ30" s="3"/>
      <c r="NZK30" s="3"/>
      <c r="NZL30" s="3"/>
      <c r="NZM30" s="3"/>
      <c r="NZN30" s="3"/>
      <c r="NZO30" s="3"/>
      <c r="NZP30" s="3"/>
      <c r="NZQ30" s="3"/>
      <c r="NZR30" s="3"/>
      <c r="NZS30" s="3"/>
      <c r="NZT30" s="3"/>
      <c r="NZU30" s="3"/>
      <c r="NZV30" s="3"/>
      <c r="NZW30" s="3"/>
      <c r="NZX30" s="3"/>
      <c r="NZY30" s="3"/>
      <c r="NZZ30" s="3"/>
      <c r="OAA30" s="3"/>
      <c r="OAB30" s="3"/>
      <c r="OAC30" s="3"/>
      <c r="OAD30" s="3"/>
      <c r="OAE30" s="3"/>
      <c r="OAF30" s="3"/>
      <c r="OAG30" s="3"/>
      <c r="OAH30" s="3"/>
      <c r="OAI30" s="3"/>
      <c r="OAJ30" s="3"/>
      <c r="OAK30" s="3"/>
      <c r="OAL30" s="3"/>
      <c r="OAM30" s="3"/>
      <c r="OAN30" s="3"/>
      <c r="OAO30" s="3"/>
      <c r="OAP30" s="3"/>
      <c r="OAQ30" s="3"/>
      <c r="OAR30" s="3"/>
      <c r="OAS30" s="3"/>
      <c r="OAT30" s="3"/>
      <c r="OAU30" s="3"/>
      <c r="OAV30" s="3"/>
      <c r="OAW30" s="3"/>
      <c r="OAX30" s="3"/>
      <c r="OAY30" s="3"/>
      <c r="OAZ30" s="3"/>
      <c r="OBA30" s="3"/>
      <c r="OBB30" s="3"/>
      <c r="OBC30" s="3"/>
      <c r="OBD30" s="3"/>
      <c r="OBE30" s="3"/>
      <c r="OBF30" s="3"/>
      <c r="OBG30" s="3"/>
      <c r="OBH30" s="3"/>
      <c r="OBI30" s="3"/>
      <c r="OBJ30" s="3"/>
      <c r="OBK30" s="3"/>
      <c r="OBL30" s="3"/>
      <c r="OBM30" s="3"/>
      <c r="OBN30" s="3"/>
      <c r="OBO30" s="3"/>
      <c r="OBP30" s="3"/>
      <c r="OBQ30" s="3"/>
      <c r="OBR30" s="3"/>
      <c r="OBS30" s="3"/>
      <c r="OBT30" s="3"/>
      <c r="OBU30" s="3"/>
      <c r="OBV30" s="3"/>
      <c r="OBW30" s="3"/>
      <c r="OBX30" s="3"/>
      <c r="OBY30" s="3"/>
      <c r="OBZ30" s="3"/>
      <c r="OCA30" s="3"/>
      <c r="OCB30" s="3"/>
      <c r="OCC30" s="3"/>
      <c r="OCD30" s="3"/>
      <c r="OCE30" s="3"/>
      <c r="OCF30" s="3"/>
      <c r="OCG30" s="3"/>
      <c r="OCH30" s="3"/>
      <c r="OCI30" s="3"/>
      <c r="OCJ30" s="3"/>
      <c r="OCK30" s="3"/>
      <c r="OCL30" s="3"/>
      <c r="OCM30" s="3"/>
      <c r="OCN30" s="3"/>
      <c r="OCO30" s="3"/>
      <c r="OCP30" s="3"/>
      <c r="OCQ30" s="3"/>
      <c r="OCR30" s="3"/>
      <c r="OCS30" s="3"/>
      <c r="OCT30" s="3"/>
      <c r="OCU30" s="3"/>
      <c r="OCV30" s="3"/>
      <c r="OCW30" s="3"/>
      <c r="OCX30" s="3"/>
      <c r="OCY30" s="3"/>
      <c r="OCZ30" s="3"/>
      <c r="ODA30" s="3"/>
      <c r="ODB30" s="3"/>
      <c r="ODC30" s="3"/>
      <c r="ODD30" s="3"/>
      <c r="ODE30" s="3"/>
      <c r="ODF30" s="3"/>
      <c r="ODG30" s="3"/>
      <c r="ODH30" s="3"/>
      <c r="ODI30" s="3"/>
      <c r="ODJ30" s="3"/>
      <c r="ODK30" s="3"/>
      <c r="ODL30" s="3"/>
      <c r="ODM30" s="3"/>
      <c r="ODN30" s="3"/>
      <c r="ODO30" s="3"/>
      <c r="ODP30" s="3"/>
      <c r="ODQ30" s="3"/>
      <c r="ODR30" s="3"/>
      <c r="ODS30" s="3"/>
      <c r="ODT30" s="3"/>
      <c r="ODU30" s="3"/>
      <c r="ODV30" s="3"/>
      <c r="ODW30" s="3"/>
      <c r="ODX30" s="3"/>
      <c r="ODY30" s="3"/>
      <c r="ODZ30" s="3"/>
      <c r="OEA30" s="3"/>
      <c r="OEB30" s="3"/>
      <c r="OEC30" s="3"/>
      <c r="OED30" s="3"/>
      <c r="OEE30" s="3"/>
      <c r="OEF30" s="3"/>
      <c r="OEG30" s="3"/>
      <c r="OEH30" s="3"/>
      <c r="OEI30" s="3"/>
      <c r="OEJ30" s="3"/>
      <c r="OEK30" s="3"/>
      <c r="OEL30" s="3"/>
      <c r="OEM30" s="3"/>
      <c r="OEN30" s="3"/>
      <c r="OEO30" s="3"/>
      <c r="OEP30" s="3"/>
      <c r="OEQ30" s="3"/>
      <c r="OER30" s="3"/>
      <c r="OES30" s="3"/>
      <c r="OET30" s="3"/>
      <c r="OEU30" s="3"/>
      <c r="OEV30" s="3"/>
      <c r="OEW30" s="3"/>
      <c r="OEX30" s="3"/>
      <c r="OEY30" s="3"/>
      <c r="OEZ30" s="3"/>
      <c r="OFA30" s="3"/>
      <c r="OFB30" s="3"/>
      <c r="OFC30" s="3"/>
      <c r="OFD30" s="3"/>
      <c r="OFE30" s="3"/>
      <c r="OFF30" s="3"/>
      <c r="OFG30" s="3"/>
      <c r="OFH30" s="3"/>
      <c r="OFI30" s="3"/>
      <c r="OFJ30" s="3"/>
      <c r="OFK30" s="3"/>
      <c r="OFL30" s="3"/>
      <c r="OFM30" s="3"/>
      <c r="OFN30" s="3"/>
      <c r="OFO30" s="3"/>
      <c r="OFP30" s="3"/>
      <c r="OFQ30" s="3"/>
      <c r="OFR30" s="3"/>
      <c r="OFS30" s="3"/>
      <c r="OFT30" s="3"/>
      <c r="OFU30" s="3"/>
      <c r="OFV30" s="3"/>
      <c r="OFW30" s="3"/>
      <c r="OFX30" s="3"/>
      <c r="OFY30" s="3"/>
      <c r="OFZ30" s="3"/>
      <c r="OGA30" s="3"/>
      <c r="OGB30" s="3"/>
      <c r="OGC30" s="3"/>
      <c r="OGD30" s="3"/>
      <c r="OGE30" s="3"/>
      <c r="OGF30" s="3"/>
      <c r="OGG30" s="3"/>
      <c r="OGH30" s="3"/>
      <c r="OGI30" s="3"/>
      <c r="OGJ30" s="3"/>
      <c r="OGK30" s="3"/>
      <c r="OGL30" s="3"/>
      <c r="OGM30" s="3"/>
      <c r="OGN30" s="3"/>
      <c r="OGO30" s="3"/>
      <c r="OGP30" s="3"/>
      <c r="OGQ30" s="3"/>
      <c r="OGR30" s="3"/>
      <c r="OGS30" s="3"/>
      <c r="OGT30" s="3"/>
      <c r="OGU30" s="3"/>
      <c r="OGV30" s="3"/>
      <c r="OGW30" s="3"/>
      <c r="OGX30" s="3"/>
      <c r="OGY30" s="3"/>
      <c r="OGZ30" s="3"/>
      <c r="OHA30" s="3"/>
      <c r="OHB30" s="3"/>
      <c r="OHC30" s="3"/>
      <c r="OHD30" s="3"/>
      <c r="OHE30" s="3"/>
      <c r="OHF30" s="3"/>
      <c r="OHG30" s="3"/>
      <c r="OHH30" s="3"/>
      <c r="OHI30" s="3"/>
      <c r="OHJ30" s="3"/>
      <c r="OHK30" s="3"/>
      <c r="OHL30" s="3"/>
      <c r="OHM30" s="3"/>
      <c r="OHN30" s="3"/>
      <c r="OHO30" s="3"/>
      <c r="OHP30" s="3"/>
      <c r="OHQ30" s="3"/>
      <c r="OHR30" s="3"/>
      <c r="OHS30" s="3"/>
      <c r="OHT30" s="3"/>
      <c r="OHU30" s="3"/>
      <c r="OHV30" s="3"/>
      <c r="OHW30" s="3"/>
      <c r="OHX30" s="3"/>
      <c r="OHY30" s="3"/>
      <c r="OHZ30" s="3"/>
      <c r="OIA30" s="3"/>
      <c r="OIB30" s="3"/>
      <c r="OIC30" s="3"/>
      <c r="OID30" s="3"/>
      <c r="OIE30" s="3"/>
      <c r="OIF30" s="3"/>
      <c r="OIG30" s="3"/>
      <c r="OIH30" s="3"/>
      <c r="OII30" s="3"/>
      <c r="OIJ30" s="3"/>
      <c r="OIK30" s="3"/>
      <c r="OIL30" s="3"/>
      <c r="OIM30" s="3"/>
      <c r="OIN30" s="3"/>
      <c r="OIO30" s="3"/>
      <c r="OIP30" s="3"/>
      <c r="OIQ30" s="3"/>
      <c r="OIR30" s="3"/>
      <c r="OIS30" s="3"/>
      <c r="OIT30" s="3"/>
      <c r="OIU30" s="3"/>
      <c r="OIV30" s="3"/>
      <c r="OIW30" s="3"/>
      <c r="OIX30" s="3"/>
      <c r="OIY30" s="3"/>
      <c r="OIZ30" s="3"/>
      <c r="OJA30" s="3"/>
      <c r="OJB30" s="3"/>
      <c r="OJC30" s="3"/>
      <c r="OJD30" s="3"/>
      <c r="OJE30" s="3"/>
      <c r="OJF30" s="3"/>
      <c r="OJG30" s="3"/>
      <c r="OJH30" s="3"/>
      <c r="OJI30" s="3"/>
      <c r="OJJ30" s="3"/>
      <c r="OJK30" s="3"/>
      <c r="OJL30" s="3"/>
      <c r="OJM30" s="3"/>
      <c r="OJN30" s="3"/>
      <c r="OJO30" s="3"/>
      <c r="OJP30" s="3"/>
      <c r="OJQ30" s="3"/>
      <c r="OJR30" s="3"/>
      <c r="OJS30" s="3"/>
      <c r="OJT30" s="3"/>
      <c r="OJU30" s="3"/>
      <c r="OJV30" s="3"/>
      <c r="OJW30" s="3"/>
      <c r="OJX30" s="3"/>
      <c r="OJY30" s="3"/>
      <c r="OJZ30" s="3"/>
      <c r="OKA30" s="3"/>
      <c r="OKB30" s="3"/>
      <c r="OKC30" s="3"/>
      <c r="OKD30" s="3"/>
      <c r="OKE30" s="3"/>
      <c r="OKF30" s="3"/>
      <c r="OKG30" s="3"/>
      <c r="OKH30" s="3"/>
      <c r="OKI30" s="3"/>
      <c r="OKJ30" s="3"/>
      <c r="OKK30" s="3"/>
      <c r="OKL30" s="3"/>
      <c r="OKM30" s="3"/>
      <c r="OKN30" s="3"/>
      <c r="OKO30" s="3"/>
      <c r="OKP30" s="3"/>
      <c r="OKQ30" s="3"/>
      <c r="OKR30" s="3"/>
      <c r="OKS30" s="3"/>
      <c r="OKT30" s="3"/>
      <c r="OKU30" s="3"/>
      <c r="OKV30" s="3"/>
      <c r="OKW30" s="3"/>
      <c r="OKX30" s="3"/>
      <c r="OKY30" s="3"/>
      <c r="OKZ30" s="3"/>
      <c r="OLA30" s="3"/>
      <c r="OLB30" s="3"/>
      <c r="OLC30" s="3"/>
      <c r="OLD30" s="3"/>
      <c r="OLE30" s="3"/>
      <c r="OLF30" s="3"/>
      <c r="OLG30" s="3"/>
      <c r="OLH30" s="3"/>
      <c r="OLI30" s="3"/>
      <c r="OLJ30" s="3"/>
      <c r="OLK30" s="3"/>
      <c r="OLL30" s="3"/>
      <c r="OLM30" s="3"/>
      <c r="OLN30" s="3"/>
      <c r="OLO30" s="3"/>
      <c r="OLP30" s="3"/>
      <c r="OLQ30" s="3"/>
      <c r="OLR30" s="3"/>
      <c r="OLS30" s="3"/>
      <c r="OLT30" s="3"/>
      <c r="OLU30" s="3"/>
      <c r="OLV30" s="3"/>
      <c r="OLW30" s="3"/>
      <c r="OLX30" s="3"/>
      <c r="OLY30" s="3"/>
      <c r="OLZ30" s="3"/>
      <c r="OMA30" s="3"/>
      <c r="OMB30" s="3"/>
      <c r="OMC30" s="3"/>
      <c r="OMD30" s="3"/>
      <c r="OME30" s="3"/>
      <c r="OMF30" s="3"/>
      <c r="OMG30" s="3"/>
      <c r="OMH30" s="3"/>
      <c r="OMI30" s="3"/>
      <c r="OMJ30" s="3"/>
      <c r="OMK30" s="3"/>
      <c r="OML30" s="3"/>
      <c r="OMM30" s="3"/>
      <c r="OMN30" s="3"/>
      <c r="OMO30" s="3"/>
      <c r="OMP30" s="3"/>
      <c r="OMQ30" s="3"/>
      <c r="OMR30" s="3"/>
      <c r="OMS30" s="3"/>
      <c r="OMT30" s="3"/>
      <c r="OMU30" s="3"/>
      <c r="OMV30" s="3"/>
      <c r="OMW30" s="3"/>
      <c r="OMX30" s="3"/>
      <c r="OMY30" s="3"/>
      <c r="OMZ30" s="3"/>
      <c r="ONA30" s="3"/>
      <c r="ONB30" s="3"/>
      <c r="ONC30" s="3"/>
      <c r="OND30" s="3"/>
      <c r="ONE30" s="3"/>
      <c r="ONF30" s="3"/>
      <c r="ONG30" s="3"/>
      <c r="ONH30" s="3"/>
      <c r="ONI30" s="3"/>
      <c r="ONJ30" s="3"/>
      <c r="ONK30" s="3"/>
      <c r="ONL30" s="3"/>
      <c r="ONM30" s="3"/>
      <c r="ONN30" s="3"/>
      <c r="ONO30" s="3"/>
      <c r="ONP30" s="3"/>
      <c r="ONQ30" s="3"/>
      <c r="ONR30" s="3"/>
      <c r="ONS30" s="3"/>
      <c r="ONT30" s="3"/>
      <c r="ONU30" s="3"/>
      <c r="ONV30" s="3"/>
      <c r="ONW30" s="3"/>
      <c r="ONX30" s="3"/>
      <c r="ONY30" s="3"/>
      <c r="ONZ30" s="3"/>
      <c r="OOA30" s="3"/>
      <c r="OOB30" s="3"/>
      <c r="OOC30" s="3"/>
      <c r="OOD30" s="3"/>
      <c r="OOE30" s="3"/>
      <c r="OOF30" s="3"/>
      <c r="OOG30" s="3"/>
      <c r="OOH30" s="3"/>
      <c r="OOI30" s="3"/>
      <c r="OOJ30" s="3"/>
      <c r="OOK30" s="3"/>
      <c r="OOL30" s="3"/>
      <c r="OOM30" s="3"/>
      <c r="OON30" s="3"/>
      <c r="OOO30" s="3"/>
      <c r="OOP30" s="3"/>
      <c r="OOQ30" s="3"/>
      <c r="OOR30" s="3"/>
      <c r="OOS30" s="3"/>
      <c r="OOT30" s="3"/>
      <c r="OOU30" s="3"/>
      <c r="OOV30" s="3"/>
      <c r="OOW30" s="3"/>
      <c r="OOX30" s="3"/>
      <c r="OOY30" s="3"/>
      <c r="OOZ30" s="3"/>
      <c r="OPA30" s="3"/>
      <c r="OPB30" s="3"/>
      <c r="OPC30" s="3"/>
      <c r="OPD30" s="3"/>
      <c r="OPE30" s="3"/>
      <c r="OPF30" s="3"/>
      <c r="OPG30" s="3"/>
      <c r="OPH30" s="3"/>
      <c r="OPI30" s="3"/>
      <c r="OPJ30" s="3"/>
      <c r="OPK30" s="3"/>
      <c r="OPL30" s="3"/>
      <c r="OPM30" s="3"/>
      <c r="OPN30" s="3"/>
      <c r="OPO30" s="3"/>
      <c r="OPP30" s="3"/>
      <c r="OPQ30" s="3"/>
      <c r="OPR30" s="3"/>
      <c r="OPS30" s="3"/>
      <c r="OPT30" s="3"/>
      <c r="OPU30" s="3"/>
      <c r="OPV30" s="3"/>
      <c r="OPW30" s="3"/>
      <c r="OPX30" s="3"/>
      <c r="OPY30" s="3"/>
      <c r="OPZ30" s="3"/>
      <c r="OQA30" s="3"/>
      <c r="OQB30" s="3"/>
      <c r="OQC30" s="3"/>
      <c r="OQD30" s="3"/>
      <c r="OQE30" s="3"/>
      <c r="OQF30" s="3"/>
      <c r="OQG30" s="3"/>
      <c r="OQH30" s="3"/>
      <c r="OQI30" s="3"/>
      <c r="OQJ30" s="3"/>
      <c r="OQK30" s="3"/>
      <c r="OQL30" s="3"/>
      <c r="OQM30" s="3"/>
      <c r="OQN30" s="3"/>
      <c r="OQO30" s="3"/>
      <c r="OQP30" s="3"/>
      <c r="OQQ30" s="3"/>
      <c r="OQR30" s="3"/>
      <c r="OQS30" s="3"/>
      <c r="OQT30" s="3"/>
      <c r="OQU30" s="3"/>
      <c r="OQV30" s="3"/>
      <c r="OQW30" s="3"/>
      <c r="OQX30" s="3"/>
      <c r="OQY30" s="3"/>
      <c r="OQZ30" s="3"/>
      <c r="ORA30" s="3"/>
      <c r="ORB30" s="3"/>
      <c r="ORC30" s="3"/>
      <c r="ORD30" s="3"/>
      <c r="ORE30" s="3"/>
      <c r="ORF30" s="3"/>
      <c r="ORG30" s="3"/>
      <c r="ORH30" s="3"/>
      <c r="ORI30" s="3"/>
      <c r="ORJ30" s="3"/>
      <c r="ORK30" s="3"/>
      <c r="ORL30" s="3"/>
      <c r="ORM30" s="3"/>
      <c r="ORN30" s="3"/>
      <c r="ORO30" s="3"/>
      <c r="ORP30" s="3"/>
      <c r="ORQ30" s="3"/>
      <c r="ORR30" s="3"/>
      <c r="ORS30" s="3"/>
      <c r="ORT30" s="3"/>
      <c r="ORU30" s="3"/>
      <c r="ORV30" s="3"/>
      <c r="ORW30" s="3"/>
      <c r="ORX30" s="3"/>
      <c r="ORY30" s="3"/>
      <c r="ORZ30" s="3"/>
      <c r="OSA30" s="3"/>
      <c r="OSB30" s="3"/>
      <c r="OSC30" s="3"/>
      <c r="OSD30" s="3"/>
      <c r="OSE30" s="3"/>
      <c r="OSF30" s="3"/>
      <c r="OSG30" s="3"/>
      <c r="OSH30" s="3"/>
      <c r="OSI30" s="3"/>
      <c r="OSJ30" s="3"/>
      <c r="OSK30" s="3"/>
      <c r="OSL30" s="3"/>
      <c r="OSM30" s="3"/>
      <c r="OSN30" s="3"/>
      <c r="OSO30" s="3"/>
      <c r="OSP30" s="3"/>
      <c r="OSQ30" s="3"/>
      <c r="OSR30" s="3"/>
      <c r="OSS30" s="3"/>
      <c r="OST30" s="3"/>
      <c r="OSU30" s="3"/>
      <c r="OSV30" s="3"/>
      <c r="OSW30" s="3"/>
      <c r="OSX30" s="3"/>
      <c r="OSY30" s="3"/>
      <c r="OSZ30" s="3"/>
      <c r="OTA30" s="3"/>
      <c r="OTB30" s="3"/>
      <c r="OTC30" s="3"/>
      <c r="OTD30" s="3"/>
      <c r="OTE30" s="3"/>
      <c r="OTF30" s="3"/>
      <c r="OTG30" s="3"/>
      <c r="OTH30" s="3"/>
      <c r="OTI30" s="3"/>
      <c r="OTJ30" s="3"/>
      <c r="OTK30" s="3"/>
      <c r="OTL30" s="3"/>
      <c r="OTM30" s="3"/>
      <c r="OTN30" s="3"/>
      <c r="OTO30" s="3"/>
      <c r="OTP30" s="3"/>
      <c r="OTQ30" s="3"/>
      <c r="OTR30" s="3"/>
      <c r="OTS30" s="3"/>
      <c r="OTT30" s="3"/>
      <c r="OTU30" s="3"/>
      <c r="OTV30" s="3"/>
      <c r="OTW30" s="3"/>
      <c r="OTX30" s="3"/>
      <c r="OTY30" s="3"/>
      <c r="OTZ30" s="3"/>
      <c r="OUA30" s="3"/>
      <c r="OUB30" s="3"/>
      <c r="OUC30" s="3"/>
      <c r="OUD30" s="3"/>
      <c r="OUE30" s="3"/>
      <c r="OUF30" s="3"/>
      <c r="OUG30" s="3"/>
      <c r="OUH30" s="3"/>
      <c r="OUI30" s="3"/>
      <c r="OUJ30" s="3"/>
      <c r="OUK30" s="3"/>
      <c r="OUL30" s="3"/>
      <c r="OUM30" s="3"/>
      <c r="OUN30" s="3"/>
      <c r="OUO30" s="3"/>
      <c r="OUP30" s="3"/>
      <c r="OUQ30" s="3"/>
      <c r="OUR30" s="3"/>
      <c r="OUS30" s="3"/>
      <c r="OUT30" s="3"/>
      <c r="OUU30" s="3"/>
      <c r="OUV30" s="3"/>
      <c r="OUW30" s="3"/>
      <c r="OUX30" s="3"/>
      <c r="OUY30" s="3"/>
      <c r="OUZ30" s="3"/>
      <c r="OVA30" s="3"/>
      <c r="OVB30" s="3"/>
      <c r="OVC30" s="3"/>
      <c r="OVD30" s="3"/>
      <c r="OVE30" s="3"/>
      <c r="OVF30" s="3"/>
      <c r="OVG30" s="3"/>
      <c r="OVH30" s="3"/>
      <c r="OVI30" s="3"/>
      <c r="OVJ30" s="3"/>
      <c r="OVK30" s="3"/>
      <c r="OVL30" s="3"/>
      <c r="OVM30" s="3"/>
      <c r="OVN30" s="3"/>
      <c r="OVO30" s="3"/>
      <c r="OVP30" s="3"/>
      <c r="OVQ30" s="3"/>
      <c r="OVR30" s="3"/>
      <c r="OVS30" s="3"/>
      <c r="OVT30" s="3"/>
      <c r="OVU30" s="3"/>
      <c r="OVV30" s="3"/>
      <c r="OVW30" s="3"/>
      <c r="OVX30" s="3"/>
      <c r="OVY30" s="3"/>
      <c r="OVZ30" s="3"/>
      <c r="OWA30" s="3"/>
      <c r="OWB30" s="3"/>
      <c r="OWC30" s="3"/>
      <c r="OWD30" s="3"/>
      <c r="OWE30" s="3"/>
      <c r="OWF30" s="3"/>
      <c r="OWG30" s="3"/>
      <c r="OWH30" s="3"/>
      <c r="OWI30" s="3"/>
      <c r="OWJ30" s="3"/>
      <c r="OWK30" s="3"/>
      <c r="OWL30" s="3"/>
      <c r="OWM30" s="3"/>
      <c r="OWN30" s="3"/>
      <c r="OWO30" s="3"/>
      <c r="OWP30" s="3"/>
      <c r="OWQ30" s="3"/>
      <c r="OWR30" s="3"/>
      <c r="OWS30" s="3"/>
      <c r="OWT30" s="3"/>
      <c r="OWU30" s="3"/>
      <c r="OWV30" s="3"/>
      <c r="OWW30" s="3"/>
      <c r="OWX30" s="3"/>
      <c r="OWY30" s="3"/>
      <c r="OWZ30" s="3"/>
      <c r="OXA30" s="3"/>
      <c r="OXB30" s="3"/>
      <c r="OXC30" s="3"/>
      <c r="OXD30" s="3"/>
      <c r="OXE30" s="3"/>
      <c r="OXF30" s="3"/>
      <c r="OXG30" s="3"/>
      <c r="OXH30" s="3"/>
      <c r="OXI30" s="3"/>
      <c r="OXJ30" s="3"/>
      <c r="OXK30" s="3"/>
      <c r="OXL30" s="3"/>
      <c r="OXM30" s="3"/>
      <c r="OXN30" s="3"/>
      <c r="OXO30" s="3"/>
      <c r="OXP30" s="3"/>
      <c r="OXQ30" s="3"/>
      <c r="OXR30" s="3"/>
      <c r="OXS30" s="3"/>
      <c r="OXT30" s="3"/>
      <c r="OXU30" s="3"/>
      <c r="OXV30" s="3"/>
      <c r="OXW30" s="3"/>
      <c r="OXX30" s="3"/>
      <c r="OXY30" s="3"/>
      <c r="OXZ30" s="3"/>
      <c r="OYA30" s="3"/>
      <c r="OYB30" s="3"/>
      <c r="OYC30" s="3"/>
      <c r="OYD30" s="3"/>
      <c r="OYE30" s="3"/>
      <c r="OYF30" s="3"/>
      <c r="OYG30" s="3"/>
      <c r="OYH30" s="3"/>
      <c r="OYI30" s="3"/>
      <c r="OYJ30" s="3"/>
      <c r="OYK30" s="3"/>
      <c r="OYL30" s="3"/>
      <c r="OYM30" s="3"/>
      <c r="OYN30" s="3"/>
      <c r="OYO30" s="3"/>
      <c r="OYP30" s="3"/>
      <c r="OYQ30" s="3"/>
      <c r="OYR30" s="3"/>
      <c r="OYS30" s="3"/>
      <c r="OYT30" s="3"/>
      <c r="OYU30" s="3"/>
      <c r="OYV30" s="3"/>
      <c r="OYW30" s="3"/>
      <c r="OYX30" s="3"/>
      <c r="OYY30" s="3"/>
      <c r="OYZ30" s="3"/>
      <c r="OZA30" s="3"/>
      <c r="OZB30" s="3"/>
      <c r="OZC30" s="3"/>
      <c r="OZD30" s="3"/>
      <c r="OZE30" s="3"/>
      <c r="OZF30" s="3"/>
      <c r="OZG30" s="3"/>
      <c r="OZH30" s="3"/>
      <c r="OZI30" s="3"/>
      <c r="OZJ30" s="3"/>
      <c r="OZK30" s="3"/>
      <c r="OZL30" s="3"/>
      <c r="OZM30" s="3"/>
      <c r="OZN30" s="3"/>
      <c r="OZO30" s="3"/>
      <c r="OZP30" s="3"/>
      <c r="OZQ30" s="3"/>
      <c r="OZR30" s="3"/>
      <c r="OZS30" s="3"/>
      <c r="OZT30" s="3"/>
      <c r="OZU30" s="3"/>
      <c r="OZV30" s="3"/>
      <c r="OZW30" s="3"/>
      <c r="OZX30" s="3"/>
      <c r="OZY30" s="3"/>
      <c r="OZZ30" s="3"/>
      <c r="PAA30" s="3"/>
      <c r="PAB30" s="3"/>
      <c r="PAC30" s="3"/>
      <c r="PAD30" s="3"/>
      <c r="PAE30" s="3"/>
      <c r="PAF30" s="3"/>
      <c r="PAG30" s="3"/>
      <c r="PAH30" s="3"/>
      <c r="PAI30" s="3"/>
      <c r="PAJ30" s="3"/>
      <c r="PAK30" s="3"/>
      <c r="PAL30" s="3"/>
      <c r="PAM30" s="3"/>
      <c r="PAN30" s="3"/>
      <c r="PAO30" s="3"/>
      <c r="PAP30" s="3"/>
      <c r="PAQ30" s="3"/>
      <c r="PAR30" s="3"/>
      <c r="PAS30" s="3"/>
      <c r="PAT30" s="3"/>
      <c r="PAU30" s="3"/>
      <c r="PAV30" s="3"/>
      <c r="PAW30" s="3"/>
      <c r="PAX30" s="3"/>
      <c r="PAY30" s="3"/>
      <c r="PAZ30" s="3"/>
      <c r="PBA30" s="3"/>
      <c r="PBB30" s="3"/>
      <c r="PBC30" s="3"/>
      <c r="PBD30" s="3"/>
      <c r="PBE30" s="3"/>
      <c r="PBF30" s="3"/>
      <c r="PBG30" s="3"/>
      <c r="PBH30" s="3"/>
      <c r="PBI30" s="3"/>
      <c r="PBJ30" s="3"/>
      <c r="PBK30" s="3"/>
      <c r="PBL30" s="3"/>
      <c r="PBM30" s="3"/>
      <c r="PBN30" s="3"/>
      <c r="PBO30" s="3"/>
      <c r="PBP30" s="3"/>
      <c r="PBQ30" s="3"/>
      <c r="PBR30" s="3"/>
      <c r="PBS30" s="3"/>
      <c r="PBT30" s="3"/>
      <c r="PBU30" s="3"/>
      <c r="PBV30" s="3"/>
      <c r="PBW30" s="3"/>
      <c r="PBX30" s="3"/>
      <c r="PBY30" s="3"/>
      <c r="PBZ30" s="3"/>
      <c r="PCA30" s="3"/>
      <c r="PCB30" s="3"/>
      <c r="PCC30" s="3"/>
      <c r="PCD30" s="3"/>
      <c r="PCE30" s="3"/>
      <c r="PCF30" s="3"/>
      <c r="PCG30" s="3"/>
      <c r="PCH30" s="3"/>
      <c r="PCI30" s="3"/>
      <c r="PCJ30" s="3"/>
      <c r="PCK30" s="3"/>
      <c r="PCL30" s="3"/>
      <c r="PCM30" s="3"/>
      <c r="PCN30" s="3"/>
      <c r="PCO30" s="3"/>
      <c r="PCP30" s="3"/>
      <c r="PCQ30" s="3"/>
      <c r="PCR30" s="3"/>
      <c r="PCS30" s="3"/>
      <c r="PCT30" s="3"/>
      <c r="PCU30" s="3"/>
      <c r="PCV30" s="3"/>
      <c r="PCW30" s="3"/>
      <c r="PCX30" s="3"/>
      <c r="PCY30" s="3"/>
      <c r="PCZ30" s="3"/>
      <c r="PDA30" s="3"/>
      <c r="PDB30" s="3"/>
      <c r="PDC30" s="3"/>
      <c r="PDD30" s="3"/>
      <c r="PDE30" s="3"/>
      <c r="PDF30" s="3"/>
      <c r="PDG30" s="3"/>
      <c r="PDH30" s="3"/>
      <c r="PDI30" s="3"/>
      <c r="PDJ30" s="3"/>
      <c r="PDK30" s="3"/>
      <c r="PDL30" s="3"/>
      <c r="PDM30" s="3"/>
      <c r="PDN30" s="3"/>
      <c r="PDO30" s="3"/>
      <c r="PDP30" s="3"/>
      <c r="PDQ30" s="3"/>
      <c r="PDR30" s="3"/>
      <c r="PDS30" s="3"/>
      <c r="PDT30" s="3"/>
      <c r="PDU30" s="3"/>
      <c r="PDV30" s="3"/>
      <c r="PDW30" s="3"/>
      <c r="PDX30" s="3"/>
      <c r="PDY30" s="3"/>
      <c r="PDZ30" s="3"/>
      <c r="PEA30" s="3"/>
      <c r="PEB30" s="3"/>
      <c r="PEC30" s="3"/>
      <c r="PED30" s="3"/>
      <c r="PEE30" s="3"/>
      <c r="PEF30" s="3"/>
      <c r="PEG30" s="3"/>
      <c r="PEH30" s="3"/>
      <c r="PEI30" s="3"/>
      <c r="PEJ30" s="3"/>
      <c r="PEK30" s="3"/>
      <c r="PEL30" s="3"/>
      <c r="PEM30" s="3"/>
      <c r="PEN30" s="3"/>
      <c r="PEO30" s="3"/>
      <c r="PEP30" s="3"/>
      <c r="PEQ30" s="3"/>
      <c r="PER30" s="3"/>
      <c r="PES30" s="3"/>
      <c r="PET30" s="3"/>
      <c r="PEU30" s="3"/>
      <c r="PEV30" s="3"/>
      <c r="PEW30" s="3"/>
      <c r="PEX30" s="3"/>
      <c r="PEY30" s="3"/>
      <c r="PEZ30" s="3"/>
      <c r="PFA30" s="3"/>
      <c r="PFB30" s="3"/>
      <c r="PFC30" s="3"/>
      <c r="PFD30" s="3"/>
      <c r="PFE30" s="3"/>
      <c r="PFF30" s="3"/>
      <c r="PFG30" s="3"/>
      <c r="PFH30" s="3"/>
      <c r="PFI30" s="3"/>
      <c r="PFJ30" s="3"/>
      <c r="PFK30" s="3"/>
      <c r="PFL30" s="3"/>
      <c r="PFM30" s="3"/>
      <c r="PFN30" s="3"/>
      <c r="PFO30" s="3"/>
      <c r="PFP30" s="3"/>
      <c r="PFQ30" s="3"/>
      <c r="PFR30" s="3"/>
      <c r="PFS30" s="3"/>
      <c r="PFT30" s="3"/>
      <c r="PFU30" s="3"/>
      <c r="PFV30" s="3"/>
      <c r="PFW30" s="3"/>
      <c r="PFX30" s="3"/>
      <c r="PFY30" s="3"/>
      <c r="PFZ30" s="3"/>
      <c r="PGA30" s="3"/>
      <c r="PGB30" s="3"/>
      <c r="PGC30" s="3"/>
      <c r="PGD30" s="3"/>
      <c r="PGE30" s="3"/>
      <c r="PGF30" s="3"/>
      <c r="PGG30" s="3"/>
      <c r="PGH30" s="3"/>
      <c r="PGI30" s="3"/>
      <c r="PGJ30" s="3"/>
      <c r="PGK30" s="3"/>
      <c r="PGL30" s="3"/>
      <c r="PGM30" s="3"/>
      <c r="PGN30" s="3"/>
      <c r="PGO30" s="3"/>
      <c r="PGP30" s="3"/>
      <c r="PGQ30" s="3"/>
      <c r="PGR30" s="3"/>
      <c r="PGS30" s="3"/>
      <c r="PGT30" s="3"/>
      <c r="PGU30" s="3"/>
      <c r="PGV30" s="3"/>
      <c r="PGW30" s="3"/>
      <c r="PGX30" s="3"/>
      <c r="PGY30" s="3"/>
      <c r="PGZ30" s="3"/>
      <c r="PHA30" s="3"/>
      <c r="PHB30" s="3"/>
      <c r="PHC30" s="3"/>
      <c r="PHD30" s="3"/>
      <c r="PHE30" s="3"/>
      <c r="PHF30" s="3"/>
      <c r="PHG30" s="3"/>
      <c r="PHH30" s="3"/>
      <c r="PHI30" s="3"/>
      <c r="PHJ30" s="3"/>
      <c r="PHK30" s="3"/>
      <c r="PHL30" s="3"/>
      <c r="PHM30" s="3"/>
      <c r="PHN30" s="3"/>
      <c r="PHO30" s="3"/>
      <c r="PHP30" s="3"/>
      <c r="PHQ30" s="3"/>
      <c r="PHR30" s="3"/>
      <c r="PHS30" s="3"/>
      <c r="PHT30" s="3"/>
      <c r="PHU30" s="3"/>
      <c r="PHV30" s="3"/>
      <c r="PHW30" s="3"/>
      <c r="PHX30" s="3"/>
      <c r="PHY30" s="3"/>
      <c r="PHZ30" s="3"/>
      <c r="PIA30" s="3"/>
      <c r="PIB30" s="3"/>
      <c r="PIC30" s="3"/>
      <c r="PID30" s="3"/>
      <c r="PIE30" s="3"/>
      <c r="PIF30" s="3"/>
      <c r="PIG30" s="3"/>
      <c r="PIH30" s="3"/>
      <c r="PII30" s="3"/>
      <c r="PIJ30" s="3"/>
      <c r="PIK30" s="3"/>
      <c r="PIL30" s="3"/>
      <c r="PIM30" s="3"/>
      <c r="PIN30" s="3"/>
      <c r="PIO30" s="3"/>
      <c r="PIP30" s="3"/>
      <c r="PIQ30" s="3"/>
      <c r="PIR30" s="3"/>
      <c r="PIS30" s="3"/>
      <c r="PIT30" s="3"/>
      <c r="PIU30" s="3"/>
      <c r="PIV30" s="3"/>
      <c r="PIW30" s="3"/>
      <c r="PIX30" s="3"/>
      <c r="PIY30" s="3"/>
      <c r="PIZ30" s="3"/>
      <c r="PJA30" s="3"/>
      <c r="PJB30" s="3"/>
      <c r="PJC30" s="3"/>
      <c r="PJD30" s="3"/>
      <c r="PJE30" s="3"/>
      <c r="PJF30" s="3"/>
      <c r="PJG30" s="3"/>
      <c r="PJH30" s="3"/>
      <c r="PJI30" s="3"/>
      <c r="PJJ30" s="3"/>
      <c r="PJK30" s="3"/>
      <c r="PJL30" s="3"/>
      <c r="PJM30" s="3"/>
      <c r="PJN30" s="3"/>
      <c r="PJO30" s="3"/>
      <c r="PJP30" s="3"/>
      <c r="PJQ30" s="3"/>
      <c r="PJR30" s="3"/>
      <c r="PJS30" s="3"/>
      <c r="PJT30" s="3"/>
      <c r="PJU30" s="3"/>
      <c r="PJV30" s="3"/>
      <c r="PJW30" s="3"/>
      <c r="PJX30" s="3"/>
      <c r="PJY30" s="3"/>
      <c r="PJZ30" s="3"/>
      <c r="PKA30" s="3"/>
      <c r="PKB30" s="3"/>
      <c r="PKC30" s="3"/>
      <c r="PKD30" s="3"/>
      <c r="PKE30" s="3"/>
      <c r="PKF30" s="3"/>
      <c r="PKG30" s="3"/>
      <c r="PKH30" s="3"/>
      <c r="PKI30" s="3"/>
      <c r="PKJ30" s="3"/>
      <c r="PKK30" s="3"/>
      <c r="PKL30" s="3"/>
      <c r="PKM30" s="3"/>
      <c r="PKN30" s="3"/>
      <c r="PKO30" s="3"/>
      <c r="PKP30" s="3"/>
      <c r="PKQ30" s="3"/>
      <c r="PKR30" s="3"/>
      <c r="PKS30" s="3"/>
      <c r="PKT30" s="3"/>
      <c r="PKU30" s="3"/>
      <c r="PKV30" s="3"/>
      <c r="PKW30" s="3"/>
      <c r="PKX30" s="3"/>
      <c r="PKY30" s="3"/>
      <c r="PKZ30" s="3"/>
      <c r="PLA30" s="3"/>
      <c r="PLB30" s="3"/>
      <c r="PLC30" s="3"/>
      <c r="PLD30" s="3"/>
      <c r="PLE30" s="3"/>
      <c r="PLF30" s="3"/>
      <c r="PLG30" s="3"/>
      <c r="PLH30" s="3"/>
      <c r="PLI30" s="3"/>
      <c r="PLJ30" s="3"/>
      <c r="PLK30" s="3"/>
      <c r="PLL30" s="3"/>
      <c r="PLM30" s="3"/>
      <c r="PLN30" s="3"/>
      <c r="PLO30" s="3"/>
      <c r="PLP30" s="3"/>
      <c r="PLQ30" s="3"/>
      <c r="PLR30" s="3"/>
      <c r="PLS30" s="3"/>
      <c r="PLT30" s="3"/>
      <c r="PLU30" s="3"/>
      <c r="PLV30" s="3"/>
      <c r="PLW30" s="3"/>
      <c r="PLX30" s="3"/>
      <c r="PLY30" s="3"/>
      <c r="PLZ30" s="3"/>
      <c r="PMA30" s="3"/>
      <c r="PMB30" s="3"/>
      <c r="PMC30" s="3"/>
      <c r="PMD30" s="3"/>
      <c r="PME30" s="3"/>
      <c r="PMF30" s="3"/>
      <c r="PMG30" s="3"/>
      <c r="PMH30" s="3"/>
      <c r="PMI30" s="3"/>
      <c r="PMJ30" s="3"/>
      <c r="PMK30" s="3"/>
      <c r="PML30" s="3"/>
      <c r="PMM30" s="3"/>
      <c r="PMN30" s="3"/>
      <c r="PMO30" s="3"/>
      <c r="PMP30" s="3"/>
      <c r="PMQ30" s="3"/>
      <c r="PMR30" s="3"/>
      <c r="PMS30" s="3"/>
      <c r="PMT30" s="3"/>
      <c r="PMU30" s="3"/>
      <c r="PMV30" s="3"/>
      <c r="PMW30" s="3"/>
      <c r="PMX30" s="3"/>
      <c r="PMY30" s="3"/>
      <c r="PMZ30" s="3"/>
      <c r="PNA30" s="3"/>
      <c r="PNB30" s="3"/>
      <c r="PNC30" s="3"/>
      <c r="PND30" s="3"/>
      <c r="PNE30" s="3"/>
      <c r="PNF30" s="3"/>
      <c r="PNG30" s="3"/>
      <c r="PNH30" s="3"/>
      <c r="PNI30" s="3"/>
      <c r="PNJ30" s="3"/>
      <c r="PNK30" s="3"/>
      <c r="PNL30" s="3"/>
      <c r="PNM30" s="3"/>
      <c r="PNN30" s="3"/>
      <c r="PNO30" s="3"/>
      <c r="PNP30" s="3"/>
      <c r="PNQ30" s="3"/>
      <c r="PNR30" s="3"/>
      <c r="PNS30" s="3"/>
      <c r="PNT30" s="3"/>
      <c r="PNU30" s="3"/>
      <c r="PNV30" s="3"/>
      <c r="PNW30" s="3"/>
      <c r="PNX30" s="3"/>
      <c r="PNY30" s="3"/>
      <c r="PNZ30" s="3"/>
      <c r="POA30" s="3"/>
      <c r="POB30" s="3"/>
      <c r="POC30" s="3"/>
      <c r="POD30" s="3"/>
      <c r="POE30" s="3"/>
      <c r="POF30" s="3"/>
      <c r="POG30" s="3"/>
      <c r="POH30" s="3"/>
      <c r="POI30" s="3"/>
      <c r="POJ30" s="3"/>
      <c r="POK30" s="3"/>
      <c r="POL30" s="3"/>
      <c r="POM30" s="3"/>
      <c r="PON30" s="3"/>
      <c r="POO30" s="3"/>
      <c r="POP30" s="3"/>
      <c r="POQ30" s="3"/>
      <c r="POR30" s="3"/>
      <c r="POS30" s="3"/>
      <c r="POT30" s="3"/>
      <c r="POU30" s="3"/>
      <c r="POV30" s="3"/>
      <c r="POW30" s="3"/>
      <c r="POX30" s="3"/>
      <c r="POY30" s="3"/>
      <c r="POZ30" s="3"/>
      <c r="PPA30" s="3"/>
      <c r="PPB30" s="3"/>
      <c r="PPC30" s="3"/>
      <c r="PPD30" s="3"/>
      <c r="PPE30" s="3"/>
      <c r="PPF30" s="3"/>
      <c r="PPG30" s="3"/>
      <c r="PPH30" s="3"/>
      <c r="PPI30" s="3"/>
      <c r="PPJ30" s="3"/>
      <c r="PPK30" s="3"/>
      <c r="PPL30" s="3"/>
      <c r="PPM30" s="3"/>
      <c r="PPN30" s="3"/>
      <c r="PPO30" s="3"/>
      <c r="PPP30" s="3"/>
      <c r="PPQ30" s="3"/>
      <c r="PPR30" s="3"/>
      <c r="PPS30" s="3"/>
      <c r="PPT30" s="3"/>
      <c r="PPU30" s="3"/>
      <c r="PPV30" s="3"/>
      <c r="PPW30" s="3"/>
      <c r="PPX30" s="3"/>
      <c r="PPY30" s="3"/>
      <c r="PPZ30" s="3"/>
      <c r="PQA30" s="3"/>
      <c r="PQB30" s="3"/>
      <c r="PQC30" s="3"/>
      <c r="PQD30" s="3"/>
      <c r="PQE30" s="3"/>
      <c r="PQF30" s="3"/>
      <c r="PQG30" s="3"/>
      <c r="PQH30" s="3"/>
      <c r="PQI30" s="3"/>
      <c r="PQJ30" s="3"/>
      <c r="PQK30" s="3"/>
      <c r="PQL30" s="3"/>
      <c r="PQM30" s="3"/>
      <c r="PQN30" s="3"/>
      <c r="PQO30" s="3"/>
      <c r="PQP30" s="3"/>
      <c r="PQQ30" s="3"/>
      <c r="PQR30" s="3"/>
      <c r="PQS30" s="3"/>
      <c r="PQT30" s="3"/>
      <c r="PQU30" s="3"/>
      <c r="PQV30" s="3"/>
      <c r="PQW30" s="3"/>
      <c r="PQX30" s="3"/>
      <c r="PQY30" s="3"/>
      <c r="PQZ30" s="3"/>
      <c r="PRA30" s="3"/>
      <c r="PRB30" s="3"/>
      <c r="PRC30" s="3"/>
      <c r="PRD30" s="3"/>
      <c r="PRE30" s="3"/>
      <c r="PRF30" s="3"/>
      <c r="PRG30" s="3"/>
      <c r="PRH30" s="3"/>
      <c r="PRI30" s="3"/>
      <c r="PRJ30" s="3"/>
      <c r="PRK30" s="3"/>
      <c r="PRL30" s="3"/>
      <c r="PRM30" s="3"/>
      <c r="PRN30" s="3"/>
      <c r="PRO30" s="3"/>
      <c r="PRP30" s="3"/>
      <c r="PRQ30" s="3"/>
      <c r="PRR30" s="3"/>
      <c r="PRS30" s="3"/>
      <c r="PRT30" s="3"/>
      <c r="PRU30" s="3"/>
      <c r="PRV30" s="3"/>
      <c r="PRW30" s="3"/>
      <c r="PRX30" s="3"/>
      <c r="PRY30" s="3"/>
      <c r="PRZ30" s="3"/>
      <c r="PSA30" s="3"/>
      <c r="PSB30" s="3"/>
      <c r="PSC30" s="3"/>
      <c r="PSD30" s="3"/>
      <c r="PSE30" s="3"/>
      <c r="PSF30" s="3"/>
      <c r="PSG30" s="3"/>
      <c r="PSH30" s="3"/>
      <c r="PSI30" s="3"/>
      <c r="PSJ30" s="3"/>
      <c r="PSK30" s="3"/>
      <c r="PSL30" s="3"/>
      <c r="PSM30" s="3"/>
      <c r="PSN30" s="3"/>
      <c r="PSO30" s="3"/>
      <c r="PSP30" s="3"/>
      <c r="PSQ30" s="3"/>
      <c r="PSR30" s="3"/>
      <c r="PSS30" s="3"/>
      <c r="PST30" s="3"/>
      <c r="PSU30" s="3"/>
      <c r="PSV30" s="3"/>
      <c r="PSW30" s="3"/>
      <c r="PSX30" s="3"/>
      <c r="PSY30" s="3"/>
      <c r="PSZ30" s="3"/>
      <c r="PTA30" s="3"/>
      <c r="PTB30" s="3"/>
      <c r="PTC30" s="3"/>
      <c r="PTD30" s="3"/>
      <c r="PTE30" s="3"/>
      <c r="PTF30" s="3"/>
      <c r="PTG30" s="3"/>
      <c r="PTH30" s="3"/>
      <c r="PTI30" s="3"/>
      <c r="PTJ30" s="3"/>
      <c r="PTK30" s="3"/>
      <c r="PTL30" s="3"/>
      <c r="PTM30" s="3"/>
      <c r="PTN30" s="3"/>
      <c r="PTO30" s="3"/>
      <c r="PTP30" s="3"/>
      <c r="PTQ30" s="3"/>
      <c r="PTR30" s="3"/>
      <c r="PTS30" s="3"/>
      <c r="PTT30" s="3"/>
      <c r="PTU30" s="3"/>
      <c r="PTV30" s="3"/>
      <c r="PTW30" s="3"/>
      <c r="PTX30" s="3"/>
      <c r="PTY30" s="3"/>
      <c r="PTZ30" s="3"/>
      <c r="PUA30" s="3"/>
      <c r="PUB30" s="3"/>
      <c r="PUC30" s="3"/>
      <c r="PUD30" s="3"/>
      <c r="PUE30" s="3"/>
      <c r="PUF30" s="3"/>
      <c r="PUG30" s="3"/>
      <c r="PUH30" s="3"/>
      <c r="PUI30" s="3"/>
      <c r="PUJ30" s="3"/>
      <c r="PUK30" s="3"/>
      <c r="PUL30" s="3"/>
      <c r="PUM30" s="3"/>
      <c r="PUN30" s="3"/>
      <c r="PUO30" s="3"/>
      <c r="PUP30" s="3"/>
      <c r="PUQ30" s="3"/>
      <c r="PUR30" s="3"/>
      <c r="PUS30" s="3"/>
      <c r="PUT30" s="3"/>
      <c r="PUU30" s="3"/>
      <c r="PUV30" s="3"/>
      <c r="PUW30" s="3"/>
      <c r="PUX30" s="3"/>
      <c r="PUY30" s="3"/>
      <c r="PUZ30" s="3"/>
      <c r="PVA30" s="3"/>
      <c r="PVB30" s="3"/>
      <c r="PVC30" s="3"/>
      <c r="PVD30" s="3"/>
      <c r="PVE30" s="3"/>
      <c r="PVF30" s="3"/>
      <c r="PVG30" s="3"/>
      <c r="PVH30" s="3"/>
      <c r="PVI30" s="3"/>
      <c r="PVJ30" s="3"/>
      <c r="PVK30" s="3"/>
      <c r="PVL30" s="3"/>
      <c r="PVM30" s="3"/>
      <c r="PVN30" s="3"/>
      <c r="PVO30" s="3"/>
      <c r="PVP30" s="3"/>
      <c r="PVQ30" s="3"/>
      <c r="PVR30" s="3"/>
      <c r="PVS30" s="3"/>
      <c r="PVT30" s="3"/>
      <c r="PVU30" s="3"/>
      <c r="PVV30" s="3"/>
      <c r="PVW30" s="3"/>
      <c r="PVX30" s="3"/>
      <c r="PVY30" s="3"/>
      <c r="PVZ30" s="3"/>
      <c r="PWA30" s="3"/>
      <c r="PWB30" s="3"/>
      <c r="PWC30" s="3"/>
      <c r="PWD30" s="3"/>
      <c r="PWE30" s="3"/>
      <c r="PWF30" s="3"/>
      <c r="PWG30" s="3"/>
      <c r="PWH30" s="3"/>
      <c r="PWI30" s="3"/>
      <c r="PWJ30" s="3"/>
      <c r="PWK30" s="3"/>
      <c r="PWL30" s="3"/>
      <c r="PWM30" s="3"/>
      <c r="PWN30" s="3"/>
      <c r="PWO30" s="3"/>
      <c r="PWP30" s="3"/>
      <c r="PWQ30" s="3"/>
      <c r="PWR30" s="3"/>
      <c r="PWS30" s="3"/>
      <c r="PWT30" s="3"/>
      <c r="PWU30" s="3"/>
      <c r="PWV30" s="3"/>
      <c r="PWW30" s="3"/>
      <c r="PWX30" s="3"/>
      <c r="PWY30" s="3"/>
      <c r="PWZ30" s="3"/>
      <c r="PXA30" s="3"/>
      <c r="PXB30" s="3"/>
      <c r="PXC30" s="3"/>
      <c r="PXD30" s="3"/>
      <c r="PXE30" s="3"/>
      <c r="PXF30" s="3"/>
      <c r="PXG30" s="3"/>
      <c r="PXH30" s="3"/>
      <c r="PXI30" s="3"/>
      <c r="PXJ30" s="3"/>
      <c r="PXK30" s="3"/>
      <c r="PXL30" s="3"/>
      <c r="PXM30" s="3"/>
      <c r="PXN30" s="3"/>
      <c r="PXO30" s="3"/>
      <c r="PXP30" s="3"/>
      <c r="PXQ30" s="3"/>
      <c r="PXR30" s="3"/>
      <c r="PXS30" s="3"/>
      <c r="PXT30" s="3"/>
      <c r="PXU30" s="3"/>
      <c r="PXV30" s="3"/>
      <c r="PXW30" s="3"/>
      <c r="PXX30" s="3"/>
      <c r="PXY30" s="3"/>
      <c r="PXZ30" s="3"/>
      <c r="PYA30" s="3"/>
      <c r="PYB30" s="3"/>
      <c r="PYC30" s="3"/>
      <c r="PYD30" s="3"/>
      <c r="PYE30" s="3"/>
      <c r="PYF30" s="3"/>
      <c r="PYG30" s="3"/>
      <c r="PYH30" s="3"/>
      <c r="PYI30" s="3"/>
      <c r="PYJ30" s="3"/>
      <c r="PYK30" s="3"/>
      <c r="PYL30" s="3"/>
      <c r="PYM30" s="3"/>
      <c r="PYN30" s="3"/>
      <c r="PYO30" s="3"/>
      <c r="PYP30" s="3"/>
      <c r="PYQ30" s="3"/>
      <c r="PYR30" s="3"/>
      <c r="PYS30" s="3"/>
      <c r="PYT30" s="3"/>
      <c r="PYU30" s="3"/>
      <c r="PYV30" s="3"/>
      <c r="PYW30" s="3"/>
      <c r="PYX30" s="3"/>
      <c r="PYY30" s="3"/>
      <c r="PYZ30" s="3"/>
      <c r="PZA30" s="3"/>
      <c r="PZB30" s="3"/>
      <c r="PZC30" s="3"/>
      <c r="PZD30" s="3"/>
      <c r="PZE30" s="3"/>
      <c r="PZF30" s="3"/>
      <c r="PZG30" s="3"/>
      <c r="PZH30" s="3"/>
      <c r="PZI30" s="3"/>
      <c r="PZJ30" s="3"/>
      <c r="PZK30" s="3"/>
      <c r="PZL30" s="3"/>
      <c r="PZM30" s="3"/>
      <c r="PZN30" s="3"/>
      <c r="PZO30" s="3"/>
      <c r="PZP30" s="3"/>
      <c r="PZQ30" s="3"/>
      <c r="PZR30" s="3"/>
      <c r="PZS30" s="3"/>
      <c r="PZT30" s="3"/>
      <c r="PZU30" s="3"/>
      <c r="PZV30" s="3"/>
      <c r="PZW30" s="3"/>
      <c r="PZX30" s="3"/>
      <c r="PZY30" s="3"/>
      <c r="PZZ30" s="3"/>
      <c r="QAA30" s="3"/>
      <c r="QAB30" s="3"/>
      <c r="QAC30" s="3"/>
      <c r="QAD30" s="3"/>
      <c r="QAE30" s="3"/>
      <c r="QAF30" s="3"/>
      <c r="QAG30" s="3"/>
      <c r="QAH30" s="3"/>
      <c r="QAI30" s="3"/>
      <c r="QAJ30" s="3"/>
      <c r="QAK30" s="3"/>
      <c r="QAL30" s="3"/>
      <c r="QAM30" s="3"/>
      <c r="QAN30" s="3"/>
      <c r="QAO30" s="3"/>
      <c r="QAP30" s="3"/>
      <c r="QAQ30" s="3"/>
      <c r="QAR30" s="3"/>
      <c r="QAS30" s="3"/>
      <c r="QAT30" s="3"/>
      <c r="QAU30" s="3"/>
      <c r="QAV30" s="3"/>
      <c r="QAW30" s="3"/>
      <c r="QAX30" s="3"/>
      <c r="QAY30" s="3"/>
      <c r="QAZ30" s="3"/>
      <c r="QBA30" s="3"/>
      <c r="QBB30" s="3"/>
      <c r="QBC30" s="3"/>
      <c r="QBD30" s="3"/>
      <c r="QBE30" s="3"/>
      <c r="QBF30" s="3"/>
      <c r="QBG30" s="3"/>
      <c r="QBH30" s="3"/>
      <c r="QBI30" s="3"/>
      <c r="QBJ30" s="3"/>
      <c r="QBK30" s="3"/>
      <c r="QBL30" s="3"/>
      <c r="QBM30" s="3"/>
      <c r="QBN30" s="3"/>
      <c r="QBO30" s="3"/>
      <c r="QBP30" s="3"/>
      <c r="QBQ30" s="3"/>
      <c r="QBR30" s="3"/>
      <c r="QBS30" s="3"/>
      <c r="QBT30" s="3"/>
      <c r="QBU30" s="3"/>
      <c r="QBV30" s="3"/>
      <c r="QBW30" s="3"/>
      <c r="QBX30" s="3"/>
      <c r="QBY30" s="3"/>
      <c r="QBZ30" s="3"/>
      <c r="QCA30" s="3"/>
      <c r="QCB30" s="3"/>
      <c r="QCC30" s="3"/>
      <c r="QCD30" s="3"/>
      <c r="QCE30" s="3"/>
      <c r="QCF30" s="3"/>
      <c r="QCG30" s="3"/>
      <c r="QCH30" s="3"/>
      <c r="QCI30" s="3"/>
      <c r="QCJ30" s="3"/>
      <c r="QCK30" s="3"/>
      <c r="QCL30" s="3"/>
      <c r="QCM30" s="3"/>
      <c r="QCN30" s="3"/>
      <c r="QCO30" s="3"/>
      <c r="QCP30" s="3"/>
      <c r="QCQ30" s="3"/>
      <c r="QCR30" s="3"/>
      <c r="QCS30" s="3"/>
      <c r="QCT30" s="3"/>
      <c r="QCU30" s="3"/>
      <c r="QCV30" s="3"/>
      <c r="QCW30" s="3"/>
      <c r="QCX30" s="3"/>
      <c r="QCY30" s="3"/>
      <c r="QCZ30" s="3"/>
      <c r="QDA30" s="3"/>
      <c r="QDB30" s="3"/>
      <c r="QDC30" s="3"/>
      <c r="QDD30" s="3"/>
      <c r="QDE30" s="3"/>
      <c r="QDF30" s="3"/>
      <c r="QDG30" s="3"/>
      <c r="QDH30" s="3"/>
      <c r="QDI30" s="3"/>
      <c r="QDJ30" s="3"/>
      <c r="QDK30" s="3"/>
      <c r="QDL30" s="3"/>
      <c r="QDM30" s="3"/>
      <c r="QDN30" s="3"/>
      <c r="QDO30" s="3"/>
      <c r="QDP30" s="3"/>
      <c r="QDQ30" s="3"/>
      <c r="QDR30" s="3"/>
      <c r="QDS30" s="3"/>
      <c r="QDT30" s="3"/>
      <c r="QDU30" s="3"/>
      <c r="QDV30" s="3"/>
      <c r="QDW30" s="3"/>
      <c r="QDX30" s="3"/>
      <c r="QDY30" s="3"/>
      <c r="QDZ30" s="3"/>
      <c r="QEA30" s="3"/>
      <c r="QEB30" s="3"/>
      <c r="QEC30" s="3"/>
      <c r="QED30" s="3"/>
      <c r="QEE30" s="3"/>
      <c r="QEF30" s="3"/>
      <c r="QEG30" s="3"/>
      <c r="QEH30" s="3"/>
      <c r="QEI30" s="3"/>
      <c r="QEJ30" s="3"/>
      <c r="QEK30" s="3"/>
      <c r="QEL30" s="3"/>
      <c r="QEM30" s="3"/>
      <c r="QEN30" s="3"/>
      <c r="QEO30" s="3"/>
      <c r="QEP30" s="3"/>
      <c r="QEQ30" s="3"/>
      <c r="QER30" s="3"/>
      <c r="QES30" s="3"/>
      <c r="QET30" s="3"/>
      <c r="QEU30" s="3"/>
      <c r="QEV30" s="3"/>
      <c r="QEW30" s="3"/>
      <c r="QEX30" s="3"/>
      <c r="QEY30" s="3"/>
      <c r="QEZ30" s="3"/>
      <c r="QFA30" s="3"/>
      <c r="QFB30" s="3"/>
      <c r="QFC30" s="3"/>
      <c r="QFD30" s="3"/>
      <c r="QFE30" s="3"/>
      <c r="QFF30" s="3"/>
      <c r="QFG30" s="3"/>
      <c r="QFH30" s="3"/>
      <c r="QFI30" s="3"/>
      <c r="QFJ30" s="3"/>
      <c r="QFK30" s="3"/>
      <c r="QFL30" s="3"/>
      <c r="QFM30" s="3"/>
      <c r="QFN30" s="3"/>
      <c r="QFO30" s="3"/>
      <c r="QFP30" s="3"/>
      <c r="QFQ30" s="3"/>
      <c r="QFR30" s="3"/>
      <c r="QFS30" s="3"/>
      <c r="QFT30" s="3"/>
      <c r="QFU30" s="3"/>
      <c r="QFV30" s="3"/>
      <c r="QFW30" s="3"/>
      <c r="QFX30" s="3"/>
      <c r="QFY30" s="3"/>
      <c r="QFZ30" s="3"/>
      <c r="QGA30" s="3"/>
      <c r="QGB30" s="3"/>
      <c r="QGC30" s="3"/>
      <c r="QGD30" s="3"/>
      <c r="QGE30" s="3"/>
      <c r="QGF30" s="3"/>
      <c r="QGG30" s="3"/>
      <c r="QGH30" s="3"/>
      <c r="QGI30" s="3"/>
      <c r="QGJ30" s="3"/>
      <c r="QGK30" s="3"/>
      <c r="QGL30" s="3"/>
      <c r="QGM30" s="3"/>
      <c r="QGN30" s="3"/>
      <c r="QGO30" s="3"/>
      <c r="QGP30" s="3"/>
      <c r="QGQ30" s="3"/>
      <c r="QGR30" s="3"/>
      <c r="QGS30" s="3"/>
      <c r="QGT30" s="3"/>
      <c r="QGU30" s="3"/>
      <c r="QGV30" s="3"/>
      <c r="QGW30" s="3"/>
      <c r="QGX30" s="3"/>
      <c r="QGY30" s="3"/>
      <c r="QGZ30" s="3"/>
      <c r="QHA30" s="3"/>
      <c r="QHB30" s="3"/>
      <c r="QHC30" s="3"/>
      <c r="QHD30" s="3"/>
      <c r="QHE30" s="3"/>
      <c r="QHF30" s="3"/>
      <c r="QHG30" s="3"/>
      <c r="QHH30" s="3"/>
      <c r="QHI30" s="3"/>
      <c r="QHJ30" s="3"/>
      <c r="QHK30" s="3"/>
      <c r="QHL30" s="3"/>
      <c r="QHM30" s="3"/>
      <c r="QHN30" s="3"/>
      <c r="QHO30" s="3"/>
      <c r="QHP30" s="3"/>
      <c r="QHQ30" s="3"/>
      <c r="QHR30" s="3"/>
      <c r="QHS30" s="3"/>
      <c r="QHT30" s="3"/>
      <c r="QHU30" s="3"/>
      <c r="QHV30" s="3"/>
      <c r="QHW30" s="3"/>
      <c r="QHX30" s="3"/>
      <c r="QHY30" s="3"/>
      <c r="QHZ30" s="3"/>
      <c r="QIA30" s="3"/>
      <c r="QIB30" s="3"/>
      <c r="QIC30" s="3"/>
      <c r="QID30" s="3"/>
      <c r="QIE30" s="3"/>
      <c r="QIF30" s="3"/>
      <c r="QIG30" s="3"/>
      <c r="QIH30" s="3"/>
      <c r="QII30" s="3"/>
      <c r="QIJ30" s="3"/>
      <c r="QIK30" s="3"/>
      <c r="QIL30" s="3"/>
      <c r="QIM30" s="3"/>
      <c r="QIN30" s="3"/>
      <c r="QIO30" s="3"/>
      <c r="QIP30" s="3"/>
      <c r="QIQ30" s="3"/>
      <c r="QIR30" s="3"/>
      <c r="QIS30" s="3"/>
      <c r="QIT30" s="3"/>
      <c r="QIU30" s="3"/>
      <c r="QIV30" s="3"/>
      <c r="QIW30" s="3"/>
      <c r="QIX30" s="3"/>
      <c r="QIY30" s="3"/>
      <c r="QIZ30" s="3"/>
      <c r="QJA30" s="3"/>
      <c r="QJB30" s="3"/>
      <c r="QJC30" s="3"/>
      <c r="QJD30" s="3"/>
      <c r="QJE30" s="3"/>
      <c r="QJF30" s="3"/>
      <c r="QJG30" s="3"/>
      <c r="QJH30" s="3"/>
      <c r="QJI30" s="3"/>
      <c r="QJJ30" s="3"/>
      <c r="QJK30" s="3"/>
      <c r="QJL30" s="3"/>
      <c r="QJM30" s="3"/>
      <c r="QJN30" s="3"/>
      <c r="QJO30" s="3"/>
      <c r="QJP30" s="3"/>
      <c r="QJQ30" s="3"/>
      <c r="QJR30" s="3"/>
      <c r="QJS30" s="3"/>
      <c r="QJT30" s="3"/>
      <c r="QJU30" s="3"/>
      <c r="QJV30" s="3"/>
      <c r="QJW30" s="3"/>
      <c r="QJX30" s="3"/>
      <c r="QJY30" s="3"/>
      <c r="QJZ30" s="3"/>
      <c r="QKA30" s="3"/>
      <c r="QKB30" s="3"/>
      <c r="QKC30" s="3"/>
      <c r="QKD30" s="3"/>
      <c r="QKE30" s="3"/>
      <c r="QKF30" s="3"/>
      <c r="QKG30" s="3"/>
      <c r="QKH30" s="3"/>
      <c r="QKI30" s="3"/>
      <c r="QKJ30" s="3"/>
      <c r="QKK30" s="3"/>
      <c r="QKL30" s="3"/>
      <c r="QKM30" s="3"/>
      <c r="QKN30" s="3"/>
      <c r="QKO30" s="3"/>
      <c r="QKP30" s="3"/>
      <c r="QKQ30" s="3"/>
      <c r="QKR30" s="3"/>
      <c r="QKS30" s="3"/>
      <c r="QKT30" s="3"/>
      <c r="QKU30" s="3"/>
      <c r="QKV30" s="3"/>
      <c r="QKW30" s="3"/>
      <c r="QKX30" s="3"/>
      <c r="QKY30" s="3"/>
      <c r="QKZ30" s="3"/>
      <c r="QLA30" s="3"/>
      <c r="QLB30" s="3"/>
      <c r="QLC30" s="3"/>
      <c r="QLD30" s="3"/>
      <c r="QLE30" s="3"/>
      <c r="QLF30" s="3"/>
      <c r="QLG30" s="3"/>
      <c r="QLH30" s="3"/>
      <c r="QLI30" s="3"/>
      <c r="QLJ30" s="3"/>
      <c r="QLK30" s="3"/>
      <c r="QLL30" s="3"/>
      <c r="QLM30" s="3"/>
      <c r="QLN30" s="3"/>
      <c r="QLO30" s="3"/>
      <c r="QLP30" s="3"/>
      <c r="QLQ30" s="3"/>
      <c r="QLR30" s="3"/>
      <c r="QLS30" s="3"/>
      <c r="QLT30" s="3"/>
      <c r="QLU30" s="3"/>
      <c r="QLV30" s="3"/>
      <c r="QLW30" s="3"/>
      <c r="QLX30" s="3"/>
      <c r="QLY30" s="3"/>
      <c r="QLZ30" s="3"/>
      <c r="QMA30" s="3"/>
      <c r="QMB30" s="3"/>
      <c r="QMC30" s="3"/>
      <c r="QMD30" s="3"/>
      <c r="QME30" s="3"/>
      <c r="QMF30" s="3"/>
      <c r="QMG30" s="3"/>
      <c r="QMH30" s="3"/>
      <c r="QMI30" s="3"/>
      <c r="QMJ30" s="3"/>
      <c r="QMK30" s="3"/>
      <c r="QML30" s="3"/>
      <c r="QMM30" s="3"/>
      <c r="QMN30" s="3"/>
      <c r="QMO30" s="3"/>
      <c r="QMP30" s="3"/>
      <c r="QMQ30" s="3"/>
      <c r="QMR30" s="3"/>
      <c r="QMS30" s="3"/>
      <c r="QMT30" s="3"/>
      <c r="QMU30" s="3"/>
      <c r="QMV30" s="3"/>
      <c r="QMW30" s="3"/>
      <c r="QMX30" s="3"/>
      <c r="QMY30" s="3"/>
      <c r="QMZ30" s="3"/>
      <c r="QNA30" s="3"/>
      <c r="QNB30" s="3"/>
      <c r="QNC30" s="3"/>
      <c r="QND30" s="3"/>
      <c r="QNE30" s="3"/>
      <c r="QNF30" s="3"/>
      <c r="QNG30" s="3"/>
      <c r="QNH30" s="3"/>
      <c r="QNI30" s="3"/>
      <c r="QNJ30" s="3"/>
      <c r="QNK30" s="3"/>
      <c r="QNL30" s="3"/>
      <c r="QNM30" s="3"/>
      <c r="QNN30" s="3"/>
      <c r="QNO30" s="3"/>
      <c r="QNP30" s="3"/>
      <c r="QNQ30" s="3"/>
      <c r="QNR30" s="3"/>
      <c r="QNS30" s="3"/>
      <c r="QNT30" s="3"/>
      <c r="QNU30" s="3"/>
      <c r="QNV30" s="3"/>
      <c r="QNW30" s="3"/>
      <c r="QNX30" s="3"/>
      <c r="QNY30" s="3"/>
      <c r="QNZ30" s="3"/>
      <c r="QOA30" s="3"/>
      <c r="QOB30" s="3"/>
      <c r="QOC30" s="3"/>
      <c r="QOD30" s="3"/>
      <c r="QOE30" s="3"/>
      <c r="QOF30" s="3"/>
      <c r="QOG30" s="3"/>
      <c r="QOH30" s="3"/>
      <c r="QOI30" s="3"/>
      <c r="QOJ30" s="3"/>
      <c r="QOK30" s="3"/>
      <c r="QOL30" s="3"/>
      <c r="QOM30" s="3"/>
      <c r="QON30" s="3"/>
      <c r="QOO30" s="3"/>
      <c r="QOP30" s="3"/>
      <c r="QOQ30" s="3"/>
      <c r="QOR30" s="3"/>
      <c r="QOS30" s="3"/>
      <c r="QOT30" s="3"/>
      <c r="QOU30" s="3"/>
      <c r="QOV30" s="3"/>
      <c r="QOW30" s="3"/>
      <c r="QOX30" s="3"/>
      <c r="QOY30" s="3"/>
      <c r="QOZ30" s="3"/>
      <c r="QPA30" s="3"/>
      <c r="QPB30" s="3"/>
      <c r="QPC30" s="3"/>
      <c r="QPD30" s="3"/>
      <c r="QPE30" s="3"/>
      <c r="QPF30" s="3"/>
      <c r="QPG30" s="3"/>
      <c r="QPH30" s="3"/>
      <c r="QPI30" s="3"/>
      <c r="QPJ30" s="3"/>
      <c r="QPK30" s="3"/>
      <c r="QPL30" s="3"/>
      <c r="QPM30" s="3"/>
      <c r="QPN30" s="3"/>
      <c r="QPO30" s="3"/>
      <c r="QPP30" s="3"/>
      <c r="QPQ30" s="3"/>
      <c r="QPR30" s="3"/>
      <c r="QPS30" s="3"/>
      <c r="QPT30" s="3"/>
      <c r="QPU30" s="3"/>
      <c r="QPV30" s="3"/>
      <c r="QPW30" s="3"/>
      <c r="QPX30" s="3"/>
      <c r="QPY30" s="3"/>
      <c r="QPZ30" s="3"/>
      <c r="QQA30" s="3"/>
      <c r="QQB30" s="3"/>
      <c r="QQC30" s="3"/>
      <c r="QQD30" s="3"/>
      <c r="QQE30" s="3"/>
      <c r="QQF30" s="3"/>
      <c r="QQG30" s="3"/>
      <c r="QQH30" s="3"/>
      <c r="QQI30" s="3"/>
      <c r="QQJ30" s="3"/>
      <c r="QQK30" s="3"/>
      <c r="QQL30" s="3"/>
      <c r="QQM30" s="3"/>
      <c r="QQN30" s="3"/>
      <c r="QQO30" s="3"/>
      <c r="QQP30" s="3"/>
      <c r="QQQ30" s="3"/>
      <c r="QQR30" s="3"/>
      <c r="QQS30" s="3"/>
      <c r="QQT30" s="3"/>
      <c r="QQU30" s="3"/>
      <c r="QQV30" s="3"/>
      <c r="QQW30" s="3"/>
      <c r="QQX30" s="3"/>
      <c r="QQY30" s="3"/>
      <c r="QQZ30" s="3"/>
      <c r="QRA30" s="3"/>
      <c r="QRB30" s="3"/>
      <c r="QRC30" s="3"/>
      <c r="QRD30" s="3"/>
      <c r="QRE30" s="3"/>
      <c r="QRF30" s="3"/>
      <c r="QRG30" s="3"/>
      <c r="QRH30" s="3"/>
      <c r="QRI30" s="3"/>
      <c r="QRJ30" s="3"/>
      <c r="QRK30" s="3"/>
      <c r="QRL30" s="3"/>
      <c r="QRM30" s="3"/>
      <c r="QRN30" s="3"/>
      <c r="QRO30" s="3"/>
      <c r="QRP30" s="3"/>
      <c r="QRQ30" s="3"/>
      <c r="QRR30" s="3"/>
      <c r="QRS30" s="3"/>
      <c r="QRT30" s="3"/>
      <c r="QRU30" s="3"/>
      <c r="QRV30" s="3"/>
      <c r="QRW30" s="3"/>
      <c r="QRX30" s="3"/>
      <c r="QRY30" s="3"/>
      <c r="QRZ30" s="3"/>
      <c r="QSA30" s="3"/>
      <c r="QSB30" s="3"/>
      <c r="QSC30" s="3"/>
      <c r="QSD30" s="3"/>
      <c r="QSE30" s="3"/>
      <c r="QSF30" s="3"/>
      <c r="QSG30" s="3"/>
      <c r="QSH30" s="3"/>
      <c r="QSI30" s="3"/>
      <c r="QSJ30" s="3"/>
      <c r="QSK30" s="3"/>
      <c r="QSL30" s="3"/>
      <c r="QSM30" s="3"/>
      <c r="QSN30" s="3"/>
      <c r="QSO30" s="3"/>
      <c r="QSP30" s="3"/>
      <c r="QSQ30" s="3"/>
      <c r="QSR30" s="3"/>
      <c r="QSS30" s="3"/>
      <c r="QST30" s="3"/>
      <c r="QSU30" s="3"/>
      <c r="QSV30" s="3"/>
      <c r="QSW30" s="3"/>
      <c r="QSX30" s="3"/>
      <c r="QSY30" s="3"/>
      <c r="QSZ30" s="3"/>
      <c r="QTA30" s="3"/>
      <c r="QTB30" s="3"/>
      <c r="QTC30" s="3"/>
      <c r="QTD30" s="3"/>
      <c r="QTE30" s="3"/>
      <c r="QTF30" s="3"/>
      <c r="QTG30" s="3"/>
      <c r="QTH30" s="3"/>
      <c r="QTI30" s="3"/>
      <c r="QTJ30" s="3"/>
      <c r="QTK30" s="3"/>
      <c r="QTL30" s="3"/>
      <c r="QTM30" s="3"/>
      <c r="QTN30" s="3"/>
      <c r="QTO30" s="3"/>
      <c r="QTP30" s="3"/>
      <c r="QTQ30" s="3"/>
      <c r="QTR30" s="3"/>
      <c r="QTS30" s="3"/>
      <c r="QTT30" s="3"/>
      <c r="QTU30" s="3"/>
      <c r="QTV30" s="3"/>
      <c r="QTW30" s="3"/>
      <c r="QTX30" s="3"/>
      <c r="QTY30" s="3"/>
      <c r="QTZ30" s="3"/>
      <c r="QUA30" s="3"/>
      <c r="QUB30" s="3"/>
      <c r="QUC30" s="3"/>
      <c r="QUD30" s="3"/>
      <c r="QUE30" s="3"/>
      <c r="QUF30" s="3"/>
      <c r="QUG30" s="3"/>
      <c r="QUH30" s="3"/>
      <c r="QUI30" s="3"/>
      <c r="QUJ30" s="3"/>
      <c r="QUK30" s="3"/>
      <c r="QUL30" s="3"/>
      <c r="QUM30" s="3"/>
      <c r="QUN30" s="3"/>
      <c r="QUO30" s="3"/>
      <c r="QUP30" s="3"/>
      <c r="QUQ30" s="3"/>
      <c r="QUR30" s="3"/>
      <c r="QUS30" s="3"/>
      <c r="QUT30" s="3"/>
      <c r="QUU30" s="3"/>
      <c r="QUV30" s="3"/>
      <c r="QUW30" s="3"/>
      <c r="QUX30" s="3"/>
      <c r="QUY30" s="3"/>
      <c r="QUZ30" s="3"/>
      <c r="QVA30" s="3"/>
      <c r="QVB30" s="3"/>
      <c r="QVC30" s="3"/>
      <c r="QVD30" s="3"/>
      <c r="QVE30" s="3"/>
      <c r="QVF30" s="3"/>
      <c r="QVG30" s="3"/>
      <c r="QVH30" s="3"/>
      <c r="QVI30" s="3"/>
      <c r="QVJ30" s="3"/>
      <c r="QVK30" s="3"/>
      <c r="QVL30" s="3"/>
      <c r="QVM30" s="3"/>
      <c r="QVN30" s="3"/>
      <c r="QVO30" s="3"/>
      <c r="QVP30" s="3"/>
      <c r="QVQ30" s="3"/>
      <c r="QVR30" s="3"/>
      <c r="QVS30" s="3"/>
      <c r="QVT30" s="3"/>
      <c r="QVU30" s="3"/>
      <c r="QVV30" s="3"/>
      <c r="QVW30" s="3"/>
      <c r="QVX30" s="3"/>
      <c r="QVY30" s="3"/>
      <c r="QVZ30" s="3"/>
      <c r="QWA30" s="3"/>
      <c r="QWB30" s="3"/>
      <c r="QWC30" s="3"/>
      <c r="QWD30" s="3"/>
      <c r="QWE30" s="3"/>
      <c r="QWF30" s="3"/>
      <c r="QWG30" s="3"/>
      <c r="QWH30" s="3"/>
      <c r="QWI30" s="3"/>
      <c r="QWJ30" s="3"/>
      <c r="QWK30" s="3"/>
      <c r="QWL30" s="3"/>
      <c r="QWM30" s="3"/>
      <c r="QWN30" s="3"/>
      <c r="QWO30" s="3"/>
      <c r="QWP30" s="3"/>
      <c r="QWQ30" s="3"/>
      <c r="QWR30" s="3"/>
      <c r="QWS30" s="3"/>
      <c r="QWT30" s="3"/>
      <c r="QWU30" s="3"/>
      <c r="QWV30" s="3"/>
      <c r="QWW30" s="3"/>
      <c r="QWX30" s="3"/>
      <c r="QWY30" s="3"/>
      <c r="QWZ30" s="3"/>
      <c r="QXA30" s="3"/>
      <c r="QXB30" s="3"/>
      <c r="QXC30" s="3"/>
      <c r="QXD30" s="3"/>
      <c r="QXE30" s="3"/>
      <c r="QXF30" s="3"/>
      <c r="QXG30" s="3"/>
      <c r="QXH30" s="3"/>
      <c r="QXI30" s="3"/>
      <c r="QXJ30" s="3"/>
      <c r="QXK30" s="3"/>
      <c r="QXL30" s="3"/>
      <c r="QXM30" s="3"/>
      <c r="QXN30" s="3"/>
      <c r="QXO30" s="3"/>
      <c r="QXP30" s="3"/>
      <c r="QXQ30" s="3"/>
      <c r="QXR30" s="3"/>
      <c r="QXS30" s="3"/>
      <c r="QXT30" s="3"/>
      <c r="QXU30" s="3"/>
      <c r="QXV30" s="3"/>
      <c r="QXW30" s="3"/>
      <c r="QXX30" s="3"/>
      <c r="QXY30" s="3"/>
      <c r="QXZ30" s="3"/>
      <c r="QYA30" s="3"/>
      <c r="QYB30" s="3"/>
      <c r="QYC30" s="3"/>
      <c r="QYD30" s="3"/>
      <c r="QYE30" s="3"/>
      <c r="QYF30" s="3"/>
      <c r="QYG30" s="3"/>
      <c r="QYH30" s="3"/>
      <c r="QYI30" s="3"/>
      <c r="QYJ30" s="3"/>
      <c r="QYK30" s="3"/>
      <c r="QYL30" s="3"/>
      <c r="QYM30" s="3"/>
      <c r="QYN30" s="3"/>
      <c r="QYO30" s="3"/>
      <c r="QYP30" s="3"/>
      <c r="QYQ30" s="3"/>
      <c r="QYR30" s="3"/>
      <c r="QYS30" s="3"/>
      <c r="QYT30" s="3"/>
      <c r="QYU30" s="3"/>
      <c r="QYV30" s="3"/>
      <c r="QYW30" s="3"/>
      <c r="QYX30" s="3"/>
      <c r="QYY30" s="3"/>
      <c r="QYZ30" s="3"/>
      <c r="QZA30" s="3"/>
      <c r="QZB30" s="3"/>
      <c r="QZC30" s="3"/>
      <c r="QZD30" s="3"/>
      <c r="QZE30" s="3"/>
      <c r="QZF30" s="3"/>
      <c r="QZG30" s="3"/>
      <c r="QZH30" s="3"/>
      <c r="QZI30" s="3"/>
      <c r="QZJ30" s="3"/>
      <c r="QZK30" s="3"/>
      <c r="QZL30" s="3"/>
      <c r="QZM30" s="3"/>
      <c r="QZN30" s="3"/>
      <c r="QZO30" s="3"/>
      <c r="QZP30" s="3"/>
      <c r="QZQ30" s="3"/>
      <c r="QZR30" s="3"/>
      <c r="QZS30" s="3"/>
      <c r="QZT30" s="3"/>
      <c r="QZU30" s="3"/>
      <c r="QZV30" s="3"/>
      <c r="QZW30" s="3"/>
      <c r="QZX30" s="3"/>
      <c r="QZY30" s="3"/>
      <c r="QZZ30" s="3"/>
      <c r="RAA30" s="3"/>
      <c r="RAB30" s="3"/>
      <c r="RAC30" s="3"/>
      <c r="RAD30" s="3"/>
      <c r="RAE30" s="3"/>
      <c r="RAF30" s="3"/>
      <c r="RAG30" s="3"/>
      <c r="RAH30" s="3"/>
      <c r="RAI30" s="3"/>
      <c r="RAJ30" s="3"/>
      <c r="RAK30" s="3"/>
      <c r="RAL30" s="3"/>
      <c r="RAM30" s="3"/>
      <c r="RAN30" s="3"/>
      <c r="RAO30" s="3"/>
      <c r="RAP30" s="3"/>
      <c r="RAQ30" s="3"/>
      <c r="RAR30" s="3"/>
      <c r="RAS30" s="3"/>
      <c r="RAT30" s="3"/>
      <c r="RAU30" s="3"/>
      <c r="RAV30" s="3"/>
      <c r="RAW30" s="3"/>
      <c r="RAX30" s="3"/>
      <c r="RAY30" s="3"/>
      <c r="RAZ30" s="3"/>
      <c r="RBA30" s="3"/>
      <c r="RBB30" s="3"/>
      <c r="RBC30" s="3"/>
      <c r="RBD30" s="3"/>
      <c r="RBE30" s="3"/>
      <c r="RBF30" s="3"/>
      <c r="RBG30" s="3"/>
      <c r="RBH30" s="3"/>
      <c r="RBI30" s="3"/>
      <c r="RBJ30" s="3"/>
      <c r="RBK30" s="3"/>
      <c r="RBL30" s="3"/>
      <c r="RBM30" s="3"/>
      <c r="RBN30" s="3"/>
      <c r="RBO30" s="3"/>
      <c r="RBP30" s="3"/>
      <c r="RBQ30" s="3"/>
      <c r="RBR30" s="3"/>
      <c r="RBS30" s="3"/>
      <c r="RBT30" s="3"/>
      <c r="RBU30" s="3"/>
      <c r="RBV30" s="3"/>
      <c r="RBW30" s="3"/>
      <c r="RBX30" s="3"/>
      <c r="RBY30" s="3"/>
      <c r="RBZ30" s="3"/>
      <c r="RCA30" s="3"/>
      <c r="RCB30" s="3"/>
      <c r="RCC30" s="3"/>
      <c r="RCD30" s="3"/>
      <c r="RCE30" s="3"/>
      <c r="RCF30" s="3"/>
      <c r="RCG30" s="3"/>
      <c r="RCH30" s="3"/>
      <c r="RCI30" s="3"/>
      <c r="RCJ30" s="3"/>
      <c r="RCK30" s="3"/>
      <c r="RCL30" s="3"/>
      <c r="RCM30" s="3"/>
      <c r="RCN30" s="3"/>
      <c r="RCO30" s="3"/>
      <c r="RCP30" s="3"/>
      <c r="RCQ30" s="3"/>
      <c r="RCR30" s="3"/>
      <c r="RCS30" s="3"/>
      <c r="RCT30" s="3"/>
      <c r="RCU30" s="3"/>
      <c r="RCV30" s="3"/>
      <c r="RCW30" s="3"/>
      <c r="RCX30" s="3"/>
      <c r="RCY30" s="3"/>
      <c r="RCZ30" s="3"/>
      <c r="RDA30" s="3"/>
      <c r="RDB30" s="3"/>
      <c r="RDC30" s="3"/>
      <c r="RDD30" s="3"/>
      <c r="RDE30" s="3"/>
      <c r="RDF30" s="3"/>
      <c r="RDG30" s="3"/>
      <c r="RDH30" s="3"/>
      <c r="RDI30" s="3"/>
      <c r="RDJ30" s="3"/>
      <c r="RDK30" s="3"/>
      <c r="RDL30" s="3"/>
      <c r="RDM30" s="3"/>
      <c r="RDN30" s="3"/>
      <c r="RDO30" s="3"/>
      <c r="RDP30" s="3"/>
      <c r="RDQ30" s="3"/>
      <c r="RDR30" s="3"/>
      <c r="RDS30" s="3"/>
      <c r="RDT30" s="3"/>
      <c r="RDU30" s="3"/>
      <c r="RDV30" s="3"/>
      <c r="RDW30" s="3"/>
      <c r="RDX30" s="3"/>
      <c r="RDY30" s="3"/>
      <c r="RDZ30" s="3"/>
      <c r="REA30" s="3"/>
      <c r="REB30" s="3"/>
      <c r="REC30" s="3"/>
      <c r="RED30" s="3"/>
      <c r="REE30" s="3"/>
      <c r="REF30" s="3"/>
      <c r="REG30" s="3"/>
      <c r="REH30" s="3"/>
      <c r="REI30" s="3"/>
      <c r="REJ30" s="3"/>
      <c r="REK30" s="3"/>
      <c r="REL30" s="3"/>
      <c r="REM30" s="3"/>
      <c r="REN30" s="3"/>
      <c r="REO30" s="3"/>
      <c r="REP30" s="3"/>
      <c r="REQ30" s="3"/>
      <c r="RER30" s="3"/>
      <c r="RES30" s="3"/>
      <c r="RET30" s="3"/>
      <c r="REU30" s="3"/>
      <c r="REV30" s="3"/>
      <c r="REW30" s="3"/>
      <c r="REX30" s="3"/>
      <c r="REY30" s="3"/>
      <c r="REZ30" s="3"/>
      <c r="RFA30" s="3"/>
      <c r="RFB30" s="3"/>
      <c r="RFC30" s="3"/>
      <c r="RFD30" s="3"/>
      <c r="RFE30" s="3"/>
      <c r="RFF30" s="3"/>
      <c r="RFG30" s="3"/>
      <c r="RFH30" s="3"/>
      <c r="RFI30" s="3"/>
      <c r="RFJ30" s="3"/>
      <c r="RFK30" s="3"/>
      <c r="RFL30" s="3"/>
      <c r="RFM30" s="3"/>
      <c r="RFN30" s="3"/>
      <c r="RFO30" s="3"/>
      <c r="RFP30" s="3"/>
      <c r="RFQ30" s="3"/>
      <c r="RFR30" s="3"/>
      <c r="RFS30" s="3"/>
      <c r="RFT30" s="3"/>
      <c r="RFU30" s="3"/>
      <c r="RFV30" s="3"/>
      <c r="RFW30" s="3"/>
      <c r="RFX30" s="3"/>
      <c r="RFY30" s="3"/>
      <c r="RFZ30" s="3"/>
      <c r="RGA30" s="3"/>
      <c r="RGB30" s="3"/>
      <c r="RGC30" s="3"/>
      <c r="RGD30" s="3"/>
      <c r="RGE30" s="3"/>
      <c r="RGF30" s="3"/>
      <c r="RGG30" s="3"/>
      <c r="RGH30" s="3"/>
      <c r="RGI30" s="3"/>
      <c r="RGJ30" s="3"/>
      <c r="RGK30" s="3"/>
      <c r="RGL30" s="3"/>
      <c r="RGM30" s="3"/>
      <c r="RGN30" s="3"/>
      <c r="RGO30" s="3"/>
      <c r="RGP30" s="3"/>
      <c r="RGQ30" s="3"/>
      <c r="RGR30" s="3"/>
      <c r="RGS30" s="3"/>
      <c r="RGT30" s="3"/>
      <c r="RGU30" s="3"/>
      <c r="RGV30" s="3"/>
      <c r="RGW30" s="3"/>
      <c r="RGX30" s="3"/>
      <c r="RGY30" s="3"/>
      <c r="RGZ30" s="3"/>
      <c r="RHA30" s="3"/>
      <c r="RHB30" s="3"/>
      <c r="RHC30" s="3"/>
      <c r="RHD30" s="3"/>
      <c r="RHE30" s="3"/>
      <c r="RHF30" s="3"/>
      <c r="RHG30" s="3"/>
      <c r="RHH30" s="3"/>
      <c r="RHI30" s="3"/>
      <c r="RHJ30" s="3"/>
      <c r="RHK30" s="3"/>
      <c r="RHL30" s="3"/>
      <c r="RHM30" s="3"/>
      <c r="RHN30" s="3"/>
      <c r="RHO30" s="3"/>
      <c r="RHP30" s="3"/>
      <c r="RHQ30" s="3"/>
      <c r="RHR30" s="3"/>
      <c r="RHS30" s="3"/>
      <c r="RHT30" s="3"/>
      <c r="RHU30" s="3"/>
      <c r="RHV30" s="3"/>
      <c r="RHW30" s="3"/>
      <c r="RHX30" s="3"/>
      <c r="RHY30" s="3"/>
      <c r="RHZ30" s="3"/>
      <c r="RIA30" s="3"/>
      <c r="RIB30" s="3"/>
      <c r="RIC30" s="3"/>
      <c r="RID30" s="3"/>
      <c r="RIE30" s="3"/>
      <c r="RIF30" s="3"/>
      <c r="RIG30" s="3"/>
      <c r="RIH30" s="3"/>
      <c r="RII30" s="3"/>
      <c r="RIJ30" s="3"/>
      <c r="RIK30" s="3"/>
      <c r="RIL30" s="3"/>
      <c r="RIM30" s="3"/>
      <c r="RIN30" s="3"/>
      <c r="RIO30" s="3"/>
      <c r="RIP30" s="3"/>
      <c r="RIQ30" s="3"/>
      <c r="RIR30" s="3"/>
      <c r="RIS30" s="3"/>
      <c r="RIT30" s="3"/>
      <c r="RIU30" s="3"/>
      <c r="RIV30" s="3"/>
      <c r="RIW30" s="3"/>
      <c r="RIX30" s="3"/>
      <c r="RIY30" s="3"/>
      <c r="RIZ30" s="3"/>
      <c r="RJA30" s="3"/>
      <c r="RJB30" s="3"/>
      <c r="RJC30" s="3"/>
      <c r="RJD30" s="3"/>
      <c r="RJE30" s="3"/>
      <c r="RJF30" s="3"/>
      <c r="RJG30" s="3"/>
      <c r="RJH30" s="3"/>
      <c r="RJI30" s="3"/>
      <c r="RJJ30" s="3"/>
      <c r="RJK30" s="3"/>
      <c r="RJL30" s="3"/>
      <c r="RJM30" s="3"/>
      <c r="RJN30" s="3"/>
      <c r="RJO30" s="3"/>
      <c r="RJP30" s="3"/>
      <c r="RJQ30" s="3"/>
      <c r="RJR30" s="3"/>
      <c r="RJS30" s="3"/>
      <c r="RJT30" s="3"/>
      <c r="RJU30" s="3"/>
      <c r="RJV30" s="3"/>
      <c r="RJW30" s="3"/>
      <c r="RJX30" s="3"/>
      <c r="RJY30" s="3"/>
      <c r="RJZ30" s="3"/>
      <c r="RKA30" s="3"/>
      <c r="RKB30" s="3"/>
      <c r="RKC30" s="3"/>
      <c r="RKD30" s="3"/>
      <c r="RKE30" s="3"/>
      <c r="RKF30" s="3"/>
      <c r="RKG30" s="3"/>
      <c r="RKH30" s="3"/>
      <c r="RKI30" s="3"/>
      <c r="RKJ30" s="3"/>
      <c r="RKK30" s="3"/>
      <c r="RKL30" s="3"/>
      <c r="RKM30" s="3"/>
      <c r="RKN30" s="3"/>
      <c r="RKO30" s="3"/>
      <c r="RKP30" s="3"/>
      <c r="RKQ30" s="3"/>
      <c r="RKR30" s="3"/>
      <c r="RKS30" s="3"/>
      <c r="RKT30" s="3"/>
      <c r="RKU30" s="3"/>
      <c r="RKV30" s="3"/>
      <c r="RKW30" s="3"/>
      <c r="RKX30" s="3"/>
      <c r="RKY30" s="3"/>
      <c r="RKZ30" s="3"/>
      <c r="RLA30" s="3"/>
      <c r="RLB30" s="3"/>
      <c r="RLC30" s="3"/>
      <c r="RLD30" s="3"/>
      <c r="RLE30" s="3"/>
      <c r="RLF30" s="3"/>
      <c r="RLG30" s="3"/>
      <c r="RLH30" s="3"/>
      <c r="RLI30" s="3"/>
      <c r="RLJ30" s="3"/>
      <c r="RLK30" s="3"/>
      <c r="RLL30" s="3"/>
      <c r="RLM30" s="3"/>
      <c r="RLN30" s="3"/>
      <c r="RLO30" s="3"/>
      <c r="RLP30" s="3"/>
      <c r="RLQ30" s="3"/>
      <c r="RLR30" s="3"/>
      <c r="RLS30" s="3"/>
      <c r="RLT30" s="3"/>
      <c r="RLU30" s="3"/>
      <c r="RLV30" s="3"/>
      <c r="RLW30" s="3"/>
      <c r="RLX30" s="3"/>
      <c r="RLY30" s="3"/>
      <c r="RLZ30" s="3"/>
      <c r="RMA30" s="3"/>
      <c r="RMB30" s="3"/>
      <c r="RMC30" s="3"/>
      <c r="RMD30" s="3"/>
      <c r="RME30" s="3"/>
      <c r="RMF30" s="3"/>
      <c r="RMG30" s="3"/>
      <c r="RMH30" s="3"/>
      <c r="RMI30" s="3"/>
      <c r="RMJ30" s="3"/>
      <c r="RMK30" s="3"/>
      <c r="RML30" s="3"/>
      <c r="RMM30" s="3"/>
      <c r="RMN30" s="3"/>
      <c r="RMO30" s="3"/>
      <c r="RMP30" s="3"/>
      <c r="RMQ30" s="3"/>
      <c r="RMR30" s="3"/>
      <c r="RMS30" s="3"/>
      <c r="RMT30" s="3"/>
      <c r="RMU30" s="3"/>
      <c r="RMV30" s="3"/>
      <c r="RMW30" s="3"/>
      <c r="RMX30" s="3"/>
      <c r="RMY30" s="3"/>
      <c r="RMZ30" s="3"/>
      <c r="RNA30" s="3"/>
      <c r="RNB30" s="3"/>
      <c r="RNC30" s="3"/>
      <c r="RND30" s="3"/>
      <c r="RNE30" s="3"/>
      <c r="RNF30" s="3"/>
      <c r="RNG30" s="3"/>
      <c r="RNH30" s="3"/>
      <c r="RNI30" s="3"/>
      <c r="RNJ30" s="3"/>
      <c r="RNK30" s="3"/>
      <c r="RNL30" s="3"/>
      <c r="RNM30" s="3"/>
      <c r="RNN30" s="3"/>
      <c r="RNO30" s="3"/>
      <c r="RNP30" s="3"/>
      <c r="RNQ30" s="3"/>
      <c r="RNR30" s="3"/>
      <c r="RNS30" s="3"/>
      <c r="RNT30" s="3"/>
      <c r="RNU30" s="3"/>
      <c r="RNV30" s="3"/>
      <c r="RNW30" s="3"/>
      <c r="RNX30" s="3"/>
      <c r="RNY30" s="3"/>
      <c r="RNZ30" s="3"/>
      <c r="ROA30" s="3"/>
      <c r="ROB30" s="3"/>
      <c r="ROC30" s="3"/>
      <c r="ROD30" s="3"/>
      <c r="ROE30" s="3"/>
      <c r="ROF30" s="3"/>
      <c r="ROG30" s="3"/>
      <c r="ROH30" s="3"/>
      <c r="ROI30" s="3"/>
      <c r="ROJ30" s="3"/>
      <c r="ROK30" s="3"/>
      <c r="ROL30" s="3"/>
      <c r="ROM30" s="3"/>
      <c r="RON30" s="3"/>
      <c r="ROO30" s="3"/>
      <c r="ROP30" s="3"/>
      <c r="ROQ30" s="3"/>
      <c r="ROR30" s="3"/>
      <c r="ROS30" s="3"/>
      <c r="ROT30" s="3"/>
      <c r="ROU30" s="3"/>
      <c r="ROV30" s="3"/>
      <c r="ROW30" s="3"/>
      <c r="ROX30" s="3"/>
      <c r="ROY30" s="3"/>
      <c r="ROZ30" s="3"/>
      <c r="RPA30" s="3"/>
      <c r="RPB30" s="3"/>
      <c r="RPC30" s="3"/>
      <c r="RPD30" s="3"/>
      <c r="RPE30" s="3"/>
      <c r="RPF30" s="3"/>
      <c r="RPG30" s="3"/>
      <c r="RPH30" s="3"/>
      <c r="RPI30" s="3"/>
      <c r="RPJ30" s="3"/>
      <c r="RPK30" s="3"/>
      <c r="RPL30" s="3"/>
      <c r="RPM30" s="3"/>
      <c r="RPN30" s="3"/>
      <c r="RPO30" s="3"/>
      <c r="RPP30" s="3"/>
      <c r="RPQ30" s="3"/>
      <c r="RPR30" s="3"/>
      <c r="RPS30" s="3"/>
      <c r="RPT30" s="3"/>
      <c r="RPU30" s="3"/>
      <c r="RPV30" s="3"/>
      <c r="RPW30" s="3"/>
      <c r="RPX30" s="3"/>
      <c r="RPY30" s="3"/>
      <c r="RPZ30" s="3"/>
      <c r="RQA30" s="3"/>
      <c r="RQB30" s="3"/>
      <c r="RQC30" s="3"/>
      <c r="RQD30" s="3"/>
      <c r="RQE30" s="3"/>
      <c r="RQF30" s="3"/>
      <c r="RQG30" s="3"/>
      <c r="RQH30" s="3"/>
      <c r="RQI30" s="3"/>
      <c r="RQJ30" s="3"/>
      <c r="RQK30" s="3"/>
      <c r="RQL30" s="3"/>
      <c r="RQM30" s="3"/>
      <c r="RQN30" s="3"/>
      <c r="RQO30" s="3"/>
      <c r="RQP30" s="3"/>
      <c r="RQQ30" s="3"/>
      <c r="RQR30" s="3"/>
      <c r="RQS30" s="3"/>
      <c r="RQT30" s="3"/>
      <c r="RQU30" s="3"/>
      <c r="RQV30" s="3"/>
      <c r="RQW30" s="3"/>
      <c r="RQX30" s="3"/>
      <c r="RQY30" s="3"/>
      <c r="RQZ30" s="3"/>
      <c r="RRA30" s="3"/>
      <c r="RRB30" s="3"/>
      <c r="RRC30" s="3"/>
      <c r="RRD30" s="3"/>
      <c r="RRE30" s="3"/>
      <c r="RRF30" s="3"/>
      <c r="RRG30" s="3"/>
      <c r="RRH30" s="3"/>
      <c r="RRI30" s="3"/>
      <c r="RRJ30" s="3"/>
      <c r="RRK30" s="3"/>
      <c r="RRL30" s="3"/>
      <c r="RRM30" s="3"/>
      <c r="RRN30" s="3"/>
      <c r="RRO30" s="3"/>
      <c r="RRP30" s="3"/>
      <c r="RRQ30" s="3"/>
      <c r="RRR30" s="3"/>
      <c r="RRS30" s="3"/>
      <c r="RRT30" s="3"/>
      <c r="RRU30" s="3"/>
      <c r="RRV30" s="3"/>
      <c r="RRW30" s="3"/>
      <c r="RRX30" s="3"/>
      <c r="RRY30" s="3"/>
      <c r="RRZ30" s="3"/>
      <c r="RSA30" s="3"/>
      <c r="RSB30" s="3"/>
      <c r="RSC30" s="3"/>
      <c r="RSD30" s="3"/>
      <c r="RSE30" s="3"/>
      <c r="RSF30" s="3"/>
      <c r="RSG30" s="3"/>
      <c r="RSH30" s="3"/>
      <c r="RSI30" s="3"/>
      <c r="RSJ30" s="3"/>
      <c r="RSK30" s="3"/>
      <c r="RSL30" s="3"/>
      <c r="RSM30" s="3"/>
      <c r="RSN30" s="3"/>
      <c r="RSO30" s="3"/>
      <c r="RSP30" s="3"/>
      <c r="RSQ30" s="3"/>
      <c r="RSR30" s="3"/>
      <c r="RSS30" s="3"/>
      <c r="RST30" s="3"/>
      <c r="RSU30" s="3"/>
      <c r="RSV30" s="3"/>
      <c r="RSW30" s="3"/>
      <c r="RSX30" s="3"/>
      <c r="RSY30" s="3"/>
      <c r="RSZ30" s="3"/>
      <c r="RTA30" s="3"/>
      <c r="RTB30" s="3"/>
      <c r="RTC30" s="3"/>
      <c r="RTD30" s="3"/>
      <c r="RTE30" s="3"/>
      <c r="RTF30" s="3"/>
      <c r="RTG30" s="3"/>
      <c r="RTH30" s="3"/>
      <c r="RTI30" s="3"/>
      <c r="RTJ30" s="3"/>
      <c r="RTK30" s="3"/>
      <c r="RTL30" s="3"/>
      <c r="RTM30" s="3"/>
      <c r="RTN30" s="3"/>
      <c r="RTO30" s="3"/>
      <c r="RTP30" s="3"/>
      <c r="RTQ30" s="3"/>
      <c r="RTR30" s="3"/>
      <c r="RTS30" s="3"/>
      <c r="RTT30" s="3"/>
      <c r="RTU30" s="3"/>
      <c r="RTV30" s="3"/>
      <c r="RTW30" s="3"/>
      <c r="RTX30" s="3"/>
      <c r="RTY30" s="3"/>
      <c r="RTZ30" s="3"/>
      <c r="RUA30" s="3"/>
      <c r="RUB30" s="3"/>
      <c r="RUC30" s="3"/>
      <c r="RUD30" s="3"/>
      <c r="RUE30" s="3"/>
      <c r="RUF30" s="3"/>
      <c r="RUG30" s="3"/>
      <c r="RUH30" s="3"/>
      <c r="RUI30" s="3"/>
      <c r="RUJ30" s="3"/>
      <c r="RUK30" s="3"/>
      <c r="RUL30" s="3"/>
      <c r="RUM30" s="3"/>
      <c r="RUN30" s="3"/>
      <c r="RUO30" s="3"/>
      <c r="RUP30" s="3"/>
      <c r="RUQ30" s="3"/>
      <c r="RUR30" s="3"/>
      <c r="RUS30" s="3"/>
      <c r="RUT30" s="3"/>
      <c r="RUU30" s="3"/>
      <c r="RUV30" s="3"/>
      <c r="RUW30" s="3"/>
      <c r="RUX30" s="3"/>
      <c r="RUY30" s="3"/>
      <c r="RUZ30" s="3"/>
      <c r="RVA30" s="3"/>
      <c r="RVB30" s="3"/>
      <c r="RVC30" s="3"/>
      <c r="RVD30" s="3"/>
      <c r="RVE30" s="3"/>
      <c r="RVF30" s="3"/>
      <c r="RVG30" s="3"/>
      <c r="RVH30" s="3"/>
      <c r="RVI30" s="3"/>
      <c r="RVJ30" s="3"/>
      <c r="RVK30" s="3"/>
      <c r="RVL30" s="3"/>
      <c r="RVM30" s="3"/>
      <c r="RVN30" s="3"/>
      <c r="RVO30" s="3"/>
      <c r="RVP30" s="3"/>
      <c r="RVQ30" s="3"/>
      <c r="RVR30" s="3"/>
      <c r="RVS30" s="3"/>
      <c r="RVT30" s="3"/>
      <c r="RVU30" s="3"/>
      <c r="RVV30" s="3"/>
      <c r="RVW30" s="3"/>
      <c r="RVX30" s="3"/>
      <c r="RVY30" s="3"/>
      <c r="RVZ30" s="3"/>
      <c r="RWA30" s="3"/>
      <c r="RWB30" s="3"/>
      <c r="RWC30" s="3"/>
      <c r="RWD30" s="3"/>
      <c r="RWE30" s="3"/>
      <c r="RWF30" s="3"/>
      <c r="RWG30" s="3"/>
      <c r="RWH30" s="3"/>
      <c r="RWI30" s="3"/>
      <c r="RWJ30" s="3"/>
      <c r="RWK30" s="3"/>
      <c r="RWL30" s="3"/>
      <c r="RWM30" s="3"/>
      <c r="RWN30" s="3"/>
      <c r="RWO30" s="3"/>
      <c r="RWP30" s="3"/>
      <c r="RWQ30" s="3"/>
      <c r="RWR30" s="3"/>
      <c r="RWS30" s="3"/>
      <c r="RWT30" s="3"/>
      <c r="RWU30" s="3"/>
      <c r="RWV30" s="3"/>
      <c r="RWW30" s="3"/>
      <c r="RWX30" s="3"/>
      <c r="RWY30" s="3"/>
      <c r="RWZ30" s="3"/>
      <c r="RXA30" s="3"/>
      <c r="RXB30" s="3"/>
      <c r="RXC30" s="3"/>
      <c r="RXD30" s="3"/>
      <c r="RXE30" s="3"/>
      <c r="RXF30" s="3"/>
      <c r="RXG30" s="3"/>
      <c r="RXH30" s="3"/>
      <c r="RXI30" s="3"/>
      <c r="RXJ30" s="3"/>
      <c r="RXK30" s="3"/>
      <c r="RXL30" s="3"/>
      <c r="RXM30" s="3"/>
      <c r="RXN30" s="3"/>
      <c r="RXO30" s="3"/>
      <c r="RXP30" s="3"/>
      <c r="RXQ30" s="3"/>
      <c r="RXR30" s="3"/>
      <c r="RXS30" s="3"/>
      <c r="RXT30" s="3"/>
      <c r="RXU30" s="3"/>
      <c r="RXV30" s="3"/>
      <c r="RXW30" s="3"/>
      <c r="RXX30" s="3"/>
      <c r="RXY30" s="3"/>
      <c r="RXZ30" s="3"/>
      <c r="RYA30" s="3"/>
      <c r="RYB30" s="3"/>
      <c r="RYC30" s="3"/>
      <c r="RYD30" s="3"/>
      <c r="RYE30" s="3"/>
      <c r="RYF30" s="3"/>
      <c r="RYG30" s="3"/>
      <c r="RYH30" s="3"/>
      <c r="RYI30" s="3"/>
      <c r="RYJ30" s="3"/>
      <c r="RYK30" s="3"/>
      <c r="RYL30" s="3"/>
      <c r="RYM30" s="3"/>
      <c r="RYN30" s="3"/>
      <c r="RYO30" s="3"/>
      <c r="RYP30" s="3"/>
      <c r="RYQ30" s="3"/>
      <c r="RYR30" s="3"/>
      <c r="RYS30" s="3"/>
      <c r="RYT30" s="3"/>
      <c r="RYU30" s="3"/>
      <c r="RYV30" s="3"/>
      <c r="RYW30" s="3"/>
      <c r="RYX30" s="3"/>
      <c r="RYY30" s="3"/>
      <c r="RYZ30" s="3"/>
      <c r="RZA30" s="3"/>
      <c r="RZB30" s="3"/>
      <c r="RZC30" s="3"/>
      <c r="RZD30" s="3"/>
      <c r="RZE30" s="3"/>
      <c r="RZF30" s="3"/>
      <c r="RZG30" s="3"/>
      <c r="RZH30" s="3"/>
      <c r="RZI30" s="3"/>
      <c r="RZJ30" s="3"/>
      <c r="RZK30" s="3"/>
      <c r="RZL30" s="3"/>
      <c r="RZM30" s="3"/>
      <c r="RZN30" s="3"/>
      <c r="RZO30" s="3"/>
      <c r="RZP30" s="3"/>
      <c r="RZQ30" s="3"/>
      <c r="RZR30" s="3"/>
      <c r="RZS30" s="3"/>
      <c r="RZT30" s="3"/>
      <c r="RZU30" s="3"/>
      <c r="RZV30" s="3"/>
      <c r="RZW30" s="3"/>
      <c r="RZX30" s="3"/>
      <c r="RZY30" s="3"/>
      <c r="RZZ30" s="3"/>
      <c r="SAA30" s="3"/>
      <c r="SAB30" s="3"/>
      <c r="SAC30" s="3"/>
      <c r="SAD30" s="3"/>
      <c r="SAE30" s="3"/>
      <c r="SAF30" s="3"/>
      <c r="SAG30" s="3"/>
      <c r="SAH30" s="3"/>
      <c r="SAI30" s="3"/>
      <c r="SAJ30" s="3"/>
      <c r="SAK30" s="3"/>
      <c r="SAL30" s="3"/>
      <c r="SAM30" s="3"/>
      <c r="SAN30" s="3"/>
      <c r="SAO30" s="3"/>
      <c r="SAP30" s="3"/>
      <c r="SAQ30" s="3"/>
      <c r="SAR30" s="3"/>
      <c r="SAS30" s="3"/>
      <c r="SAT30" s="3"/>
      <c r="SAU30" s="3"/>
      <c r="SAV30" s="3"/>
      <c r="SAW30" s="3"/>
      <c r="SAX30" s="3"/>
      <c r="SAY30" s="3"/>
      <c r="SAZ30" s="3"/>
      <c r="SBA30" s="3"/>
      <c r="SBB30" s="3"/>
      <c r="SBC30" s="3"/>
      <c r="SBD30" s="3"/>
      <c r="SBE30" s="3"/>
      <c r="SBF30" s="3"/>
      <c r="SBG30" s="3"/>
      <c r="SBH30" s="3"/>
      <c r="SBI30" s="3"/>
      <c r="SBJ30" s="3"/>
      <c r="SBK30" s="3"/>
      <c r="SBL30" s="3"/>
      <c r="SBM30" s="3"/>
      <c r="SBN30" s="3"/>
      <c r="SBO30" s="3"/>
      <c r="SBP30" s="3"/>
      <c r="SBQ30" s="3"/>
      <c r="SBR30" s="3"/>
      <c r="SBS30" s="3"/>
      <c r="SBT30" s="3"/>
      <c r="SBU30" s="3"/>
      <c r="SBV30" s="3"/>
      <c r="SBW30" s="3"/>
      <c r="SBX30" s="3"/>
      <c r="SBY30" s="3"/>
      <c r="SBZ30" s="3"/>
      <c r="SCA30" s="3"/>
      <c r="SCB30" s="3"/>
      <c r="SCC30" s="3"/>
      <c r="SCD30" s="3"/>
      <c r="SCE30" s="3"/>
      <c r="SCF30" s="3"/>
      <c r="SCG30" s="3"/>
      <c r="SCH30" s="3"/>
      <c r="SCI30" s="3"/>
      <c r="SCJ30" s="3"/>
      <c r="SCK30" s="3"/>
      <c r="SCL30" s="3"/>
      <c r="SCM30" s="3"/>
      <c r="SCN30" s="3"/>
      <c r="SCO30" s="3"/>
      <c r="SCP30" s="3"/>
      <c r="SCQ30" s="3"/>
      <c r="SCR30" s="3"/>
      <c r="SCS30" s="3"/>
      <c r="SCT30" s="3"/>
      <c r="SCU30" s="3"/>
      <c r="SCV30" s="3"/>
      <c r="SCW30" s="3"/>
      <c r="SCX30" s="3"/>
      <c r="SCY30" s="3"/>
      <c r="SCZ30" s="3"/>
      <c r="SDA30" s="3"/>
      <c r="SDB30" s="3"/>
      <c r="SDC30" s="3"/>
      <c r="SDD30" s="3"/>
      <c r="SDE30" s="3"/>
      <c r="SDF30" s="3"/>
      <c r="SDG30" s="3"/>
      <c r="SDH30" s="3"/>
      <c r="SDI30" s="3"/>
      <c r="SDJ30" s="3"/>
      <c r="SDK30" s="3"/>
      <c r="SDL30" s="3"/>
      <c r="SDM30" s="3"/>
      <c r="SDN30" s="3"/>
      <c r="SDO30" s="3"/>
      <c r="SDP30" s="3"/>
      <c r="SDQ30" s="3"/>
      <c r="SDR30" s="3"/>
      <c r="SDS30" s="3"/>
      <c r="SDT30" s="3"/>
      <c r="SDU30" s="3"/>
      <c r="SDV30" s="3"/>
      <c r="SDW30" s="3"/>
      <c r="SDX30" s="3"/>
      <c r="SDY30" s="3"/>
      <c r="SDZ30" s="3"/>
      <c r="SEA30" s="3"/>
      <c r="SEB30" s="3"/>
      <c r="SEC30" s="3"/>
      <c r="SED30" s="3"/>
      <c r="SEE30" s="3"/>
      <c r="SEF30" s="3"/>
      <c r="SEG30" s="3"/>
      <c r="SEH30" s="3"/>
      <c r="SEI30" s="3"/>
      <c r="SEJ30" s="3"/>
      <c r="SEK30" s="3"/>
      <c r="SEL30" s="3"/>
      <c r="SEM30" s="3"/>
      <c r="SEN30" s="3"/>
      <c r="SEO30" s="3"/>
      <c r="SEP30" s="3"/>
      <c r="SEQ30" s="3"/>
      <c r="SER30" s="3"/>
      <c r="SES30" s="3"/>
      <c r="SET30" s="3"/>
      <c r="SEU30" s="3"/>
      <c r="SEV30" s="3"/>
      <c r="SEW30" s="3"/>
      <c r="SEX30" s="3"/>
      <c r="SEY30" s="3"/>
      <c r="SEZ30" s="3"/>
      <c r="SFA30" s="3"/>
      <c r="SFB30" s="3"/>
      <c r="SFC30" s="3"/>
      <c r="SFD30" s="3"/>
      <c r="SFE30" s="3"/>
      <c r="SFF30" s="3"/>
      <c r="SFG30" s="3"/>
      <c r="SFH30" s="3"/>
      <c r="SFI30" s="3"/>
      <c r="SFJ30" s="3"/>
      <c r="SFK30" s="3"/>
      <c r="SFL30" s="3"/>
      <c r="SFM30" s="3"/>
      <c r="SFN30" s="3"/>
      <c r="SFO30" s="3"/>
      <c r="SFP30" s="3"/>
      <c r="SFQ30" s="3"/>
      <c r="SFR30" s="3"/>
      <c r="SFS30" s="3"/>
      <c r="SFT30" s="3"/>
      <c r="SFU30" s="3"/>
      <c r="SFV30" s="3"/>
      <c r="SFW30" s="3"/>
      <c r="SFX30" s="3"/>
      <c r="SFY30" s="3"/>
      <c r="SFZ30" s="3"/>
      <c r="SGA30" s="3"/>
      <c r="SGB30" s="3"/>
      <c r="SGC30" s="3"/>
      <c r="SGD30" s="3"/>
      <c r="SGE30" s="3"/>
      <c r="SGF30" s="3"/>
      <c r="SGG30" s="3"/>
      <c r="SGH30" s="3"/>
      <c r="SGI30" s="3"/>
      <c r="SGJ30" s="3"/>
      <c r="SGK30" s="3"/>
      <c r="SGL30" s="3"/>
      <c r="SGM30" s="3"/>
      <c r="SGN30" s="3"/>
      <c r="SGO30" s="3"/>
      <c r="SGP30" s="3"/>
      <c r="SGQ30" s="3"/>
      <c r="SGR30" s="3"/>
      <c r="SGS30" s="3"/>
      <c r="SGT30" s="3"/>
      <c r="SGU30" s="3"/>
      <c r="SGV30" s="3"/>
      <c r="SGW30" s="3"/>
      <c r="SGX30" s="3"/>
      <c r="SGY30" s="3"/>
      <c r="SGZ30" s="3"/>
      <c r="SHA30" s="3"/>
      <c r="SHB30" s="3"/>
      <c r="SHC30" s="3"/>
      <c r="SHD30" s="3"/>
      <c r="SHE30" s="3"/>
      <c r="SHF30" s="3"/>
      <c r="SHG30" s="3"/>
      <c r="SHH30" s="3"/>
      <c r="SHI30" s="3"/>
      <c r="SHJ30" s="3"/>
      <c r="SHK30" s="3"/>
      <c r="SHL30" s="3"/>
      <c r="SHM30" s="3"/>
      <c r="SHN30" s="3"/>
      <c r="SHO30" s="3"/>
      <c r="SHP30" s="3"/>
      <c r="SHQ30" s="3"/>
      <c r="SHR30" s="3"/>
      <c r="SHS30" s="3"/>
      <c r="SHT30" s="3"/>
      <c r="SHU30" s="3"/>
      <c r="SHV30" s="3"/>
      <c r="SHW30" s="3"/>
      <c r="SHX30" s="3"/>
      <c r="SHY30" s="3"/>
      <c r="SHZ30" s="3"/>
      <c r="SIA30" s="3"/>
      <c r="SIB30" s="3"/>
      <c r="SIC30" s="3"/>
      <c r="SID30" s="3"/>
      <c r="SIE30" s="3"/>
      <c r="SIF30" s="3"/>
      <c r="SIG30" s="3"/>
      <c r="SIH30" s="3"/>
      <c r="SII30" s="3"/>
      <c r="SIJ30" s="3"/>
      <c r="SIK30" s="3"/>
      <c r="SIL30" s="3"/>
      <c r="SIM30" s="3"/>
      <c r="SIN30" s="3"/>
      <c r="SIO30" s="3"/>
      <c r="SIP30" s="3"/>
      <c r="SIQ30" s="3"/>
      <c r="SIR30" s="3"/>
      <c r="SIS30" s="3"/>
      <c r="SIT30" s="3"/>
      <c r="SIU30" s="3"/>
      <c r="SIV30" s="3"/>
      <c r="SIW30" s="3"/>
      <c r="SIX30" s="3"/>
      <c r="SIY30" s="3"/>
      <c r="SIZ30" s="3"/>
      <c r="SJA30" s="3"/>
      <c r="SJB30" s="3"/>
      <c r="SJC30" s="3"/>
      <c r="SJD30" s="3"/>
      <c r="SJE30" s="3"/>
      <c r="SJF30" s="3"/>
      <c r="SJG30" s="3"/>
      <c r="SJH30" s="3"/>
      <c r="SJI30" s="3"/>
      <c r="SJJ30" s="3"/>
      <c r="SJK30" s="3"/>
      <c r="SJL30" s="3"/>
      <c r="SJM30" s="3"/>
      <c r="SJN30" s="3"/>
      <c r="SJO30" s="3"/>
      <c r="SJP30" s="3"/>
      <c r="SJQ30" s="3"/>
      <c r="SJR30" s="3"/>
      <c r="SJS30" s="3"/>
      <c r="SJT30" s="3"/>
      <c r="SJU30" s="3"/>
      <c r="SJV30" s="3"/>
      <c r="SJW30" s="3"/>
      <c r="SJX30" s="3"/>
      <c r="SJY30" s="3"/>
      <c r="SJZ30" s="3"/>
      <c r="SKA30" s="3"/>
      <c r="SKB30" s="3"/>
      <c r="SKC30" s="3"/>
      <c r="SKD30" s="3"/>
      <c r="SKE30" s="3"/>
      <c r="SKF30" s="3"/>
      <c r="SKG30" s="3"/>
      <c r="SKH30" s="3"/>
      <c r="SKI30" s="3"/>
      <c r="SKJ30" s="3"/>
      <c r="SKK30" s="3"/>
      <c r="SKL30" s="3"/>
      <c r="SKM30" s="3"/>
      <c r="SKN30" s="3"/>
      <c r="SKO30" s="3"/>
      <c r="SKP30" s="3"/>
      <c r="SKQ30" s="3"/>
      <c r="SKR30" s="3"/>
      <c r="SKS30" s="3"/>
      <c r="SKT30" s="3"/>
      <c r="SKU30" s="3"/>
      <c r="SKV30" s="3"/>
      <c r="SKW30" s="3"/>
      <c r="SKX30" s="3"/>
      <c r="SKY30" s="3"/>
      <c r="SKZ30" s="3"/>
      <c r="SLA30" s="3"/>
      <c r="SLB30" s="3"/>
      <c r="SLC30" s="3"/>
      <c r="SLD30" s="3"/>
      <c r="SLE30" s="3"/>
      <c r="SLF30" s="3"/>
      <c r="SLG30" s="3"/>
      <c r="SLH30" s="3"/>
      <c r="SLI30" s="3"/>
      <c r="SLJ30" s="3"/>
      <c r="SLK30" s="3"/>
      <c r="SLL30" s="3"/>
      <c r="SLM30" s="3"/>
      <c r="SLN30" s="3"/>
      <c r="SLO30" s="3"/>
      <c r="SLP30" s="3"/>
      <c r="SLQ30" s="3"/>
      <c r="SLR30" s="3"/>
      <c r="SLS30" s="3"/>
      <c r="SLT30" s="3"/>
      <c r="SLU30" s="3"/>
      <c r="SLV30" s="3"/>
      <c r="SLW30" s="3"/>
      <c r="SLX30" s="3"/>
      <c r="SLY30" s="3"/>
      <c r="SLZ30" s="3"/>
      <c r="SMA30" s="3"/>
      <c r="SMB30" s="3"/>
      <c r="SMC30" s="3"/>
      <c r="SMD30" s="3"/>
      <c r="SME30" s="3"/>
      <c r="SMF30" s="3"/>
      <c r="SMG30" s="3"/>
      <c r="SMH30" s="3"/>
      <c r="SMI30" s="3"/>
      <c r="SMJ30" s="3"/>
      <c r="SMK30" s="3"/>
      <c r="SML30" s="3"/>
      <c r="SMM30" s="3"/>
      <c r="SMN30" s="3"/>
      <c r="SMO30" s="3"/>
      <c r="SMP30" s="3"/>
      <c r="SMQ30" s="3"/>
      <c r="SMR30" s="3"/>
      <c r="SMS30" s="3"/>
      <c r="SMT30" s="3"/>
      <c r="SMU30" s="3"/>
      <c r="SMV30" s="3"/>
      <c r="SMW30" s="3"/>
      <c r="SMX30" s="3"/>
      <c r="SMY30" s="3"/>
      <c r="SMZ30" s="3"/>
      <c r="SNA30" s="3"/>
      <c r="SNB30" s="3"/>
      <c r="SNC30" s="3"/>
      <c r="SND30" s="3"/>
      <c r="SNE30" s="3"/>
      <c r="SNF30" s="3"/>
      <c r="SNG30" s="3"/>
      <c r="SNH30" s="3"/>
      <c r="SNI30" s="3"/>
      <c r="SNJ30" s="3"/>
      <c r="SNK30" s="3"/>
      <c r="SNL30" s="3"/>
      <c r="SNM30" s="3"/>
      <c r="SNN30" s="3"/>
      <c r="SNO30" s="3"/>
      <c r="SNP30" s="3"/>
      <c r="SNQ30" s="3"/>
      <c r="SNR30" s="3"/>
      <c r="SNS30" s="3"/>
      <c r="SNT30" s="3"/>
      <c r="SNU30" s="3"/>
      <c r="SNV30" s="3"/>
      <c r="SNW30" s="3"/>
      <c r="SNX30" s="3"/>
      <c r="SNY30" s="3"/>
      <c r="SNZ30" s="3"/>
      <c r="SOA30" s="3"/>
      <c r="SOB30" s="3"/>
      <c r="SOC30" s="3"/>
      <c r="SOD30" s="3"/>
      <c r="SOE30" s="3"/>
      <c r="SOF30" s="3"/>
      <c r="SOG30" s="3"/>
      <c r="SOH30" s="3"/>
      <c r="SOI30" s="3"/>
      <c r="SOJ30" s="3"/>
      <c r="SOK30" s="3"/>
      <c r="SOL30" s="3"/>
      <c r="SOM30" s="3"/>
      <c r="SON30" s="3"/>
      <c r="SOO30" s="3"/>
      <c r="SOP30" s="3"/>
      <c r="SOQ30" s="3"/>
      <c r="SOR30" s="3"/>
      <c r="SOS30" s="3"/>
      <c r="SOT30" s="3"/>
      <c r="SOU30" s="3"/>
      <c r="SOV30" s="3"/>
      <c r="SOW30" s="3"/>
      <c r="SOX30" s="3"/>
      <c r="SOY30" s="3"/>
      <c r="SOZ30" s="3"/>
      <c r="SPA30" s="3"/>
      <c r="SPB30" s="3"/>
      <c r="SPC30" s="3"/>
      <c r="SPD30" s="3"/>
      <c r="SPE30" s="3"/>
      <c r="SPF30" s="3"/>
      <c r="SPG30" s="3"/>
      <c r="SPH30" s="3"/>
      <c r="SPI30" s="3"/>
      <c r="SPJ30" s="3"/>
      <c r="SPK30" s="3"/>
      <c r="SPL30" s="3"/>
      <c r="SPM30" s="3"/>
      <c r="SPN30" s="3"/>
      <c r="SPO30" s="3"/>
      <c r="SPP30" s="3"/>
      <c r="SPQ30" s="3"/>
      <c r="SPR30" s="3"/>
      <c r="SPS30" s="3"/>
      <c r="SPT30" s="3"/>
      <c r="SPU30" s="3"/>
      <c r="SPV30" s="3"/>
      <c r="SPW30" s="3"/>
      <c r="SPX30" s="3"/>
      <c r="SPY30" s="3"/>
      <c r="SPZ30" s="3"/>
      <c r="SQA30" s="3"/>
      <c r="SQB30" s="3"/>
      <c r="SQC30" s="3"/>
      <c r="SQD30" s="3"/>
      <c r="SQE30" s="3"/>
      <c r="SQF30" s="3"/>
      <c r="SQG30" s="3"/>
      <c r="SQH30" s="3"/>
      <c r="SQI30" s="3"/>
      <c r="SQJ30" s="3"/>
      <c r="SQK30" s="3"/>
      <c r="SQL30" s="3"/>
      <c r="SQM30" s="3"/>
      <c r="SQN30" s="3"/>
      <c r="SQO30" s="3"/>
      <c r="SQP30" s="3"/>
      <c r="SQQ30" s="3"/>
      <c r="SQR30" s="3"/>
      <c r="SQS30" s="3"/>
      <c r="SQT30" s="3"/>
      <c r="SQU30" s="3"/>
      <c r="SQV30" s="3"/>
      <c r="SQW30" s="3"/>
      <c r="SQX30" s="3"/>
      <c r="SQY30" s="3"/>
      <c r="SQZ30" s="3"/>
      <c r="SRA30" s="3"/>
      <c r="SRB30" s="3"/>
      <c r="SRC30" s="3"/>
      <c r="SRD30" s="3"/>
      <c r="SRE30" s="3"/>
      <c r="SRF30" s="3"/>
      <c r="SRG30" s="3"/>
      <c r="SRH30" s="3"/>
      <c r="SRI30" s="3"/>
      <c r="SRJ30" s="3"/>
      <c r="SRK30" s="3"/>
      <c r="SRL30" s="3"/>
      <c r="SRM30" s="3"/>
      <c r="SRN30" s="3"/>
      <c r="SRO30" s="3"/>
      <c r="SRP30" s="3"/>
      <c r="SRQ30" s="3"/>
      <c r="SRR30" s="3"/>
      <c r="SRS30" s="3"/>
      <c r="SRT30" s="3"/>
      <c r="SRU30" s="3"/>
      <c r="SRV30" s="3"/>
      <c r="SRW30" s="3"/>
      <c r="SRX30" s="3"/>
      <c r="SRY30" s="3"/>
      <c r="SRZ30" s="3"/>
      <c r="SSA30" s="3"/>
      <c r="SSB30" s="3"/>
      <c r="SSC30" s="3"/>
      <c r="SSD30" s="3"/>
      <c r="SSE30" s="3"/>
      <c r="SSF30" s="3"/>
      <c r="SSG30" s="3"/>
      <c r="SSH30" s="3"/>
      <c r="SSI30" s="3"/>
      <c r="SSJ30" s="3"/>
      <c r="SSK30" s="3"/>
      <c r="SSL30" s="3"/>
      <c r="SSM30" s="3"/>
      <c r="SSN30" s="3"/>
      <c r="SSO30" s="3"/>
      <c r="SSP30" s="3"/>
      <c r="SSQ30" s="3"/>
      <c r="SSR30" s="3"/>
      <c r="SSS30" s="3"/>
      <c r="SST30" s="3"/>
      <c r="SSU30" s="3"/>
      <c r="SSV30" s="3"/>
      <c r="SSW30" s="3"/>
      <c r="SSX30" s="3"/>
      <c r="SSY30" s="3"/>
      <c r="SSZ30" s="3"/>
      <c r="STA30" s="3"/>
      <c r="STB30" s="3"/>
      <c r="STC30" s="3"/>
      <c r="STD30" s="3"/>
      <c r="STE30" s="3"/>
      <c r="STF30" s="3"/>
      <c r="STG30" s="3"/>
      <c r="STH30" s="3"/>
      <c r="STI30" s="3"/>
      <c r="STJ30" s="3"/>
      <c r="STK30" s="3"/>
      <c r="STL30" s="3"/>
      <c r="STM30" s="3"/>
      <c r="STN30" s="3"/>
      <c r="STO30" s="3"/>
      <c r="STP30" s="3"/>
      <c r="STQ30" s="3"/>
      <c r="STR30" s="3"/>
      <c r="STS30" s="3"/>
      <c r="STT30" s="3"/>
      <c r="STU30" s="3"/>
      <c r="STV30" s="3"/>
      <c r="STW30" s="3"/>
      <c r="STX30" s="3"/>
      <c r="STY30" s="3"/>
      <c r="STZ30" s="3"/>
      <c r="SUA30" s="3"/>
      <c r="SUB30" s="3"/>
      <c r="SUC30" s="3"/>
      <c r="SUD30" s="3"/>
      <c r="SUE30" s="3"/>
      <c r="SUF30" s="3"/>
      <c r="SUG30" s="3"/>
      <c r="SUH30" s="3"/>
      <c r="SUI30" s="3"/>
      <c r="SUJ30" s="3"/>
      <c r="SUK30" s="3"/>
      <c r="SUL30" s="3"/>
      <c r="SUM30" s="3"/>
      <c r="SUN30" s="3"/>
      <c r="SUO30" s="3"/>
      <c r="SUP30" s="3"/>
      <c r="SUQ30" s="3"/>
      <c r="SUR30" s="3"/>
      <c r="SUS30" s="3"/>
      <c r="SUT30" s="3"/>
      <c r="SUU30" s="3"/>
      <c r="SUV30" s="3"/>
      <c r="SUW30" s="3"/>
      <c r="SUX30" s="3"/>
      <c r="SUY30" s="3"/>
      <c r="SUZ30" s="3"/>
      <c r="SVA30" s="3"/>
      <c r="SVB30" s="3"/>
      <c r="SVC30" s="3"/>
      <c r="SVD30" s="3"/>
      <c r="SVE30" s="3"/>
      <c r="SVF30" s="3"/>
      <c r="SVG30" s="3"/>
      <c r="SVH30" s="3"/>
      <c r="SVI30" s="3"/>
      <c r="SVJ30" s="3"/>
      <c r="SVK30" s="3"/>
      <c r="SVL30" s="3"/>
      <c r="SVM30" s="3"/>
      <c r="SVN30" s="3"/>
      <c r="SVO30" s="3"/>
      <c r="SVP30" s="3"/>
      <c r="SVQ30" s="3"/>
      <c r="SVR30" s="3"/>
      <c r="SVS30" s="3"/>
      <c r="SVT30" s="3"/>
      <c r="SVU30" s="3"/>
      <c r="SVV30" s="3"/>
      <c r="SVW30" s="3"/>
      <c r="SVX30" s="3"/>
      <c r="SVY30" s="3"/>
      <c r="SVZ30" s="3"/>
      <c r="SWA30" s="3"/>
      <c r="SWB30" s="3"/>
      <c r="SWC30" s="3"/>
      <c r="SWD30" s="3"/>
      <c r="SWE30" s="3"/>
      <c r="SWF30" s="3"/>
      <c r="SWG30" s="3"/>
      <c r="SWH30" s="3"/>
      <c r="SWI30" s="3"/>
      <c r="SWJ30" s="3"/>
      <c r="SWK30" s="3"/>
      <c r="SWL30" s="3"/>
      <c r="SWM30" s="3"/>
      <c r="SWN30" s="3"/>
      <c r="SWO30" s="3"/>
      <c r="SWP30" s="3"/>
      <c r="SWQ30" s="3"/>
      <c r="SWR30" s="3"/>
      <c r="SWS30" s="3"/>
      <c r="SWT30" s="3"/>
      <c r="SWU30" s="3"/>
      <c r="SWV30" s="3"/>
      <c r="SWW30" s="3"/>
      <c r="SWX30" s="3"/>
      <c r="SWY30" s="3"/>
      <c r="SWZ30" s="3"/>
      <c r="SXA30" s="3"/>
      <c r="SXB30" s="3"/>
      <c r="SXC30" s="3"/>
      <c r="SXD30" s="3"/>
      <c r="SXE30" s="3"/>
      <c r="SXF30" s="3"/>
      <c r="SXG30" s="3"/>
      <c r="SXH30" s="3"/>
      <c r="SXI30" s="3"/>
      <c r="SXJ30" s="3"/>
      <c r="SXK30" s="3"/>
      <c r="SXL30" s="3"/>
      <c r="SXM30" s="3"/>
      <c r="SXN30" s="3"/>
      <c r="SXO30" s="3"/>
      <c r="SXP30" s="3"/>
      <c r="SXQ30" s="3"/>
      <c r="SXR30" s="3"/>
      <c r="SXS30" s="3"/>
      <c r="SXT30" s="3"/>
      <c r="SXU30" s="3"/>
      <c r="SXV30" s="3"/>
      <c r="SXW30" s="3"/>
      <c r="SXX30" s="3"/>
      <c r="SXY30" s="3"/>
      <c r="SXZ30" s="3"/>
      <c r="SYA30" s="3"/>
      <c r="SYB30" s="3"/>
      <c r="SYC30" s="3"/>
      <c r="SYD30" s="3"/>
      <c r="SYE30" s="3"/>
      <c r="SYF30" s="3"/>
      <c r="SYG30" s="3"/>
      <c r="SYH30" s="3"/>
      <c r="SYI30" s="3"/>
      <c r="SYJ30" s="3"/>
      <c r="SYK30" s="3"/>
      <c r="SYL30" s="3"/>
      <c r="SYM30" s="3"/>
      <c r="SYN30" s="3"/>
      <c r="SYO30" s="3"/>
      <c r="SYP30" s="3"/>
      <c r="SYQ30" s="3"/>
      <c r="SYR30" s="3"/>
      <c r="SYS30" s="3"/>
      <c r="SYT30" s="3"/>
      <c r="SYU30" s="3"/>
      <c r="SYV30" s="3"/>
      <c r="SYW30" s="3"/>
      <c r="SYX30" s="3"/>
      <c r="SYY30" s="3"/>
      <c r="SYZ30" s="3"/>
      <c r="SZA30" s="3"/>
      <c r="SZB30" s="3"/>
      <c r="SZC30" s="3"/>
      <c r="SZD30" s="3"/>
      <c r="SZE30" s="3"/>
      <c r="SZF30" s="3"/>
      <c r="SZG30" s="3"/>
      <c r="SZH30" s="3"/>
      <c r="SZI30" s="3"/>
      <c r="SZJ30" s="3"/>
      <c r="SZK30" s="3"/>
      <c r="SZL30" s="3"/>
      <c r="SZM30" s="3"/>
      <c r="SZN30" s="3"/>
      <c r="SZO30" s="3"/>
      <c r="SZP30" s="3"/>
      <c r="SZQ30" s="3"/>
      <c r="SZR30" s="3"/>
      <c r="SZS30" s="3"/>
      <c r="SZT30" s="3"/>
      <c r="SZU30" s="3"/>
      <c r="SZV30" s="3"/>
      <c r="SZW30" s="3"/>
      <c r="SZX30" s="3"/>
      <c r="SZY30" s="3"/>
      <c r="SZZ30" s="3"/>
      <c r="TAA30" s="3"/>
      <c r="TAB30" s="3"/>
      <c r="TAC30" s="3"/>
      <c r="TAD30" s="3"/>
      <c r="TAE30" s="3"/>
      <c r="TAF30" s="3"/>
      <c r="TAG30" s="3"/>
      <c r="TAH30" s="3"/>
      <c r="TAI30" s="3"/>
      <c r="TAJ30" s="3"/>
      <c r="TAK30" s="3"/>
      <c r="TAL30" s="3"/>
      <c r="TAM30" s="3"/>
      <c r="TAN30" s="3"/>
      <c r="TAO30" s="3"/>
      <c r="TAP30" s="3"/>
      <c r="TAQ30" s="3"/>
      <c r="TAR30" s="3"/>
      <c r="TAS30" s="3"/>
      <c r="TAT30" s="3"/>
      <c r="TAU30" s="3"/>
      <c r="TAV30" s="3"/>
      <c r="TAW30" s="3"/>
      <c r="TAX30" s="3"/>
      <c r="TAY30" s="3"/>
      <c r="TAZ30" s="3"/>
      <c r="TBA30" s="3"/>
      <c r="TBB30" s="3"/>
      <c r="TBC30" s="3"/>
      <c r="TBD30" s="3"/>
      <c r="TBE30" s="3"/>
      <c r="TBF30" s="3"/>
      <c r="TBG30" s="3"/>
      <c r="TBH30" s="3"/>
      <c r="TBI30" s="3"/>
      <c r="TBJ30" s="3"/>
      <c r="TBK30" s="3"/>
      <c r="TBL30" s="3"/>
      <c r="TBM30" s="3"/>
      <c r="TBN30" s="3"/>
      <c r="TBO30" s="3"/>
      <c r="TBP30" s="3"/>
      <c r="TBQ30" s="3"/>
      <c r="TBR30" s="3"/>
      <c r="TBS30" s="3"/>
      <c r="TBT30" s="3"/>
      <c r="TBU30" s="3"/>
      <c r="TBV30" s="3"/>
      <c r="TBW30" s="3"/>
      <c r="TBX30" s="3"/>
      <c r="TBY30" s="3"/>
      <c r="TBZ30" s="3"/>
      <c r="TCA30" s="3"/>
      <c r="TCB30" s="3"/>
      <c r="TCC30" s="3"/>
      <c r="TCD30" s="3"/>
      <c r="TCE30" s="3"/>
      <c r="TCF30" s="3"/>
      <c r="TCG30" s="3"/>
      <c r="TCH30" s="3"/>
      <c r="TCI30" s="3"/>
      <c r="TCJ30" s="3"/>
      <c r="TCK30" s="3"/>
      <c r="TCL30" s="3"/>
      <c r="TCM30" s="3"/>
      <c r="TCN30" s="3"/>
      <c r="TCO30" s="3"/>
      <c r="TCP30" s="3"/>
      <c r="TCQ30" s="3"/>
      <c r="TCR30" s="3"/>
      <c r="TCS30" s="3"/>
      <c r="TCT30" s="3"/>
      <c r="TCU30" s="3"/>
      <c r="TCV30" s="3"/>
      <c r="TCW30" s="3"/>
      <c r="TCX30" s="3"/>
      <c r="TCY30" s="3"/>
      <c r="TCZ30" s="3"/>
      <c r="TDA30" s="3"/>
      <c r="TDB30" s="3"/>
      <c r="TDC30" s="3"/>
      <c r="TDD30" s="3"/>
      <c r="TDE30" s="3"/>
      <c r="TDF30" s="3"/>
      <c r="TDG30" s="3"/>
      <c r="TDH30" s="3"/>
      <c r="TDI30" s="3"/>
      <c r="TDJ30" s="3"/>
      <c r="TDK30" s="3"/>
      <c r="TDL30" s="3"/>
      <c r="TDM30" s="3"/>
      <c r="TDN30" s="3"/>
      <c r="TDO30" s="3"/>
      <c r="TDP30" s="3"/>
      <c r="TDQ30" s="3"/>
      <c r="TDR30" s="3"/>
      <c r="TDS30" s="3"/>
      <c r="TDT30" s="3"/>
      <c r="TDU30" s="3"/>
      <c r="TDV30" s="3"/>
      <c r="TDW30" s="3"/>
      <c r="TDX30" s="3"/>
      <c r="TDY30" s="3"/>
      <c r="TDZ30" s="3"/>
      <c r="TEA30" s="3"/>
      <c r="TEB30" s="3"/>
      <c r="TEC30" s="3"/>
      <c r="TED30" s="3"/>
      <c r="TEE30" s="3"/>
      <c r="TEF30" s="3"/>
      <c r="TEG30" s="3"/>
      <c r="TEH30" s="3"/>
      <c r="TEI30" s="3"/>
      <c r="TEJ30" s="3"/>
      <c r="TEK30" s="3"/>
      <c r="TEL30" s="3"/>
      <c r="TEM30" s="3"/>
      <c r="TEN30" s="3"/>
      <c r="TEO30" s="3"/>
      <c r="TEP30" s="3"/>
      <c r="TEQ30" s="3"/>
      <c r="TER30" s="3"/>
      <c r="TES30" s="3"/>
      <c r="TET30" s="3"/>
      <c r="TEU30" s="3"/>
      <c r="TEV30" s="3"/>
      <c r="TEW30" s="3"/>
      <c r="TEX30" s="3"/>
      <c r="TEY30" s="3"/>
      <c r="TEZ30" s="3"/>
      <c r="TFA30" s="3"/>
      <c r="TFB30" s="3"/>
      <c r="TFC30" s="3"/>
      <c r="TFD30" s="3"/>
      <c r="TFE30" s="3"/>
      <c r="TFF30" s="3"/>
      <c r="TFG30" s="3"/>
      <c r="TFH30" s="3"/>
      <c r="TFI30" s="3"/>
      <c r="TFJ30" s="3"/>
      <c r="TFK30" s="3"/>
      <c r="TFL30" s="3"/>
      <c r="TFM30" s="3"/>
      <c r="TFN30" s="3"/>
      <c r="TFO30" s="3"/>
      <c r="TFP30" s="3"/>
      <c r="TFQ30" s="3"/>
      <c r="TFR30" s="3"/>
      <c r="TFS30" s="3"/>
      <c r="TFT30" s="3"/>
      <c r="TFU30" s="3"/>
      <c r="TFV30" s="3"/>
      <c r="TFW30" s="3"/>
      <c r="TFX30" s="3"/>
      <c r="TFY30" s="3"/>
      <c r="TFZ30" s="3"/>
      <c r="TGA30" s="3"/>
      <c r="TGB30" s="3"/>
      <c r="TGC30" s="3"/>
      <c r="TGD30" s="3"/>
      <c r="TGE30" s="3"/>
      <c r="TGF30" s="3"/>
      <c r="TGG30" s="3"/>
      <c r="TGH30" s="3"/>
      <c r="TGI30" s="3"/>
      <c r="TGJ30" s="3"/>
      <c r="TGK30" s="3"/>
      <c r="TGL30" s="3"/>
      <c r="TGM30" s="3"/>
      <c r="TGN30" s="3"/>
      <c r="TGO30" s="3"/>
      <c r="TGP30" s="3"/>
      <c r="TGQ30" s="3"/>
      <c r="TGR30" s="3"/>
      <c r="TGS30" s="3"/>
      <c r="TGT30" s="3"/>
      <c r="TGU30" s="3"/>
      <c r="TGV30" s="3"/>
      <c r="TGW30" s="3"/>
      <c r="TGX30" s="3"/>
      <c r="TGY30" s="3"/>
      <c r="TGZ30" s="3"/>
      <c r="THA30" s="3"/>
      <c r="THB30" s="3"/>
      <c r="THC30" s="3"/>
      <c r="THD30" s="3"/>
      <c r="THE30" s="3"/>
      <c r="THF30" s="3"/>
      <c r="THG30" s="3"/>
      <c r="THH30" s="3"/>
      <c r="THI30" s="3"/>
      <c r="THJ30" s="3"/>
      <c r="THK30" s="3"/>
      <c r="THL30" s="3"/>
      <c r="THM30" s="3"/>
      <c r="THN30" s="3"/>
      <c r="THO30" s="3"/>
      <c r="THP30" s="3"/>
      <c r="THQ30" s="3"/>
      <c r="THR30" s="3"/>
      <c r="THS30" s="3"/>
      <c r="THT30" s="3"/>
      <c r="THU30" s="3"/>
      <c r="THV30" s="3"/>
      <c r="THW30" s="3"/>
      <c r="THX30" s="3"/>
      <c r="THY30" s="3"/>
      <c r="THZ30" s="3"/>
      <c r="TIA30" s="3"/>
      <c r="TIB30" s="3"/>
      <c r="TIC30" s="3"/>
      <c r="TID30" s="3"/>
      <c r="TIE30" s="3"/>
      <c r="TIF30" s="3"/>
      <c r="TIG30" s="3"/>
      <c r="TIH30" s="3"/>
      <c r="TII30" s="3"/>
      <c r="TIJ30" s="3"/>
      <c r="TIK30" s="3"/>
      <c r="TIL30" s="3"/>
      <c r="TIM30" s="3"/>
      <c r="TIN30" s="3"/>
      <c r="TIO30" s="3"/>
      <c r="TIP30" s="3"/>
      <c r="TIQ30" s="3"/>
      <c r="TIR30" s="3"/>
      <c r="TIS30" s="3"/>
      <c r="TIT30" s="3"/>
      <c r="TIU30" s="3"/>
      <c r="TIV30" s="3"/>
      <c r="TIW30" s="3"/>
      <c r="TIX30" s="3"/>
      <c r="TIY30" s="3"/>
      <c r="TIZ30" s="3"/>
      <c r="TJA30" s="3"/>
      <c r="TJB30" s="3"/>
      <c r="TJC30" s="3"/>
      <c r="TJD30" s="3"/>
      <c r="TJE30" s="3"/>
      <c r="TJF30" s="3"/>
      <c r="TJG30" s="3"/>
      <c r="TJH30" s="3"/>
      <c r="TJI30" s="3"/>
      <c r="TJJ30" s="3"/>
      <c r="TJK30" s="3"/>
      <c r="TJL30" s="3"/>
      <c r="TJM30" s="3"/>
      <c r="TJN30" s="3"/>
      <c r="TJO30" s="3"/>
      <c r="TJP30" s="3"/>
      <c r="TJQ30" s="3"/>
      <c r="TJR30" s="3"/>
      <c r="TJS30" s="3"/>
      <c r="TJT30" s="3"/>
      <c r="TJU30" s="3"/>
      <c r="TJV30" s="3"/>
      <c r="TJW30" s="3"/>
      <c r="TJX30" s="3"/>
      <c r="TJY30" s="3"/>
      <c r="TJZ30" s="3"/>
      <c r="TKA30" s="3"/>
      <c r="TKB30" s="3"/>
      <c r="TKC30" s="3"/>
      <c r="TKD30" s="3"/>
      <c r="TKE30" s="3"/>
      <c r="TKF30" s="3"/>
      <c r="TKG30" s="3"/>
      <c r="TKH30" s="3"/>
      <c r="TKI30" s="3"/>
      <c r="TKJ30" s="3"/>
      <c r="TKK30" s="3"/>
      <c r="TKL30" s="3"/>
      <c r="TKM30" s="3"/>
      <c r="TKN30" s="3"/>
      <c r="TKO30" s="3"/>
      <c r="TKP30" s="3"/>
      <c r="TKQ30" s="3"/>
      <c r="TKR30" s="3"/>
      <c r="TKS30" s="3"/>
      <c r="TKT30" s="3"/>
      <c r="TKU30" s="3"/>
      <c r="TKV30" s="3"/>
      <c r="TKW30" s="3"/>
      <c r="TKX30" s="3"/>
      <c r="TKY30" s="3"/>
      <c r="TKZ30" s="3"/>
      <c r="TLA30" s="3"/>
      <c r="TLB30" s="3"/>
      <c r="TLC30" s="3"/>
      <c r="TLD30" s="3"/>
      <c r="TLE30" s="3"/>
      <c r="TLF30" s="3"/>
      <c r="TLG30" s="3"/>
      <c r="TLH30" s="3"/>
      <c r="TLI30" s="3"/>
      <c r="TLJ30" s="3"/>
      <c r="TLK30" s="3"/>
      <c r="TLL30" s="3"/>
      <c r="TLM30" s="3"/>
      <c r="TLN30" s="3"/>
      <c r="TLO30" s="3"/>
      <c r="TLP30" s="3"/>
      <c r="TLQ30" s="3"/>
      <c r="TLR30" s="3"/>
      <c r="TLS30" s="3"/>
      <c r="TLT30" s="3"/>
      <c r="TLU30" s="3"/>
      <c r="TLV30" s="3"/>
      <c r="TLW30" s="3"/>
      <c r="TLX30" s="3"/>
      <c r="TLY30" s="3"/>
      <c r="TLZ30" s="3"/>
      <c r="TMA30" s="3"/>
      <c r="TMB30" s="3"/>
      <c r="TMC30" s="3"/>
      <c r="TMD30" s="3"/>
      <c r="TME30" s="3"/>
      <c r="TMF30" s="3"/>
      <c r="TMG30" s="3"/>
      <c r="TMH30" s="3"/>
      <c r="TMI30" s="3"/>
      <c r="TMJ30" s="3"/>
      <c r="TMK30" s="3"/>
      <c r="TML30" s="3"/>
      <c r="TMM30" s="3"/>
      <c r="TMN30" s="3"/>
      <c r="TMO30" s="3"/>
      <c r="TMP30" s="3"/>
      <c r="TMQ30" s="3"/>
      <c r="TMR30" s="3"/>
      <c r="TMS30" s="3"/>
      <c r="TMT30" s="3"/>
      <c r="TMU30" s="3"/>
      <c r="TMV30" s="3"/>
      <c r="TMW30" s="3"/>
      <c r="TMX30" s="3"/>
      <c r="TMY30" s="3"/>
      <c r="TMZ30" s="3"/>
      <c r="TNA30" s="3"/>
      <c r="TNB30" s="3"/>
      <c r="TNC30" s="3"/>
      <c r="TND30" s="3"/>
      <c r="TNE30" s="3"/>
      <c r="TNF30" s="3"/>
      <c r="TNG30" s="3"/>
      <c r="TNH30" s="3"/>
      <c r="TNI30" s="3"/>
      <c r="TNJ30" s="3"/>
      <c r="TNK30" s="3"/>
      <c r="TNL30" s="3"/>
      <c r="TNM30" s="3"/>
      <c r="TNN30" s="3"/>
      <c r="TNO30" s="3"/>
      <c r="TNP30" s="3"/>
      <c r="TNQ30" s="3"/>
      <c r="TNR30" s="3"/>
      <c r="TNS30" s="3"/>
      <c r="TNT30" s="3"/>
      <c r="TNU30" s="3"/>
      <c r="TNV30" s="3"/>
      <c r="TNW30" s="3"/>
      <c r="TNX30" s="3"/>
      <c r="TNY30" s="3"/>
      <c r="TNZ30" s="3"/>
      <c r="TOA30" s="3"/>
      <c r="TOB30" s="3"/>
      <c r="TOC30" s="3"/>
      <c r="TOD30" s="3"/>
      <c r="TOE30" s="3"/>
      <c r="TOF30" s="3"/>
      <c r="TOG30" s="3"/>
      <c r="TOH30" s="3"/>
      <c r="TOI30" s="3"/>
      <c r="TOJ30" s="3"/>
      <c r="TOK30" s="3"/>
      <c r="TOL30" s="3"/>
      <c r="TOM30" s="3"/>
      <c r="TON30" s="3"/>
      <c r="TOO30" s="3"/>
      <c r="TOP30" s="3"/>
      <c r="TOQ30" s="3"/>
      <c r="TOR30" s="3"/>
      <c r="TOS30" s="3"/>
      <c r="TOT30" s="3"/>
      <c r="TOU30" s="3"/>
      <c r="TOV30" s="3"/>
      <c r="TOW30" s="3"/>
      <c r="TOX30" s="3"/>
      <c r="TOY30" s="3"/>
      <c r="TOZ30" s="3"/>
      <c r="TPA30" s="3"/>
      <c r="TPB30" s="3"/>
      <c r="TPC30" s="3"/>
      <c r="TPD30" s="3"/>
      <c r="TPE30" s="3"/>
      <c r="TPF30" s="3"/>
      <c r="TPG30" s="3"/>
      <c r="TPH30" s="3"/>
      <c r="TPI30" s="3"/>
      <c r="TPJ30" s="3"/>
      <c r="TPK30" s="3"/>
      <c r="TPL30" s="3"/>
      <c r="TPM30" s="3"/>
      <c r="TPN30" s="3"/>
      <c r="TPO30" s="3"/>
      <c r="TPP30" s="3"/>
      <c r="TPQ30" s="3"/>
      <c r="TPR30" s="3"/>
      <c r="TPS30" s="3"/>
      <c r="TPT30" s="3"/>
      <c r="TPU30" s="3"/>
      <c r="TPV30" s="3"/>
      <c r="TPW30" s="3"/>
      <c r="TPX30" s="3"/>
      <c r="TPY30" s="3"/>
      <c r="TPZ30" s="3"/>
      <c r="TQA30" s="3"/>
      <c r="TQB30" s="3"/>
      <c r="TQC30" s="3"/>
      <c r="TQD30" s="3"/>
      <c r="TQE30" s="3"/>
      <c r="TQF30" s="3"/>
      <c r="TQG30" s="3"/>
      <c r="TQH30" s="3"/>
      <c r="TQI30" s="3"/>
      <c r="TQJ30" s="3"/>
      <c r="TQK30" s="3"/>
      <c r="TQL30" s="3"/>
      <c r="TQM30" s="3"/>
      <c r="TQN30" s="3"/>
      <c r="TQO30" s="3"/>
      <c r="TQP30" s="3"/>
      <c r="TQQ30" s="3"/>
      <c r="TQR30" s="3"/>
      <c r="TQS30" s="3"/>
      <c r="TQT30" s="3"/>
      <c r="TQU30" s="3"/>
      <c r="TQV30" s="3"/>
      <c r="TQW30" s="3"/>
      <c r="TQX30" s="3"/>
      <c r="TQY30" s="3"/>
      <c r="TQZ30" s="3"/>
      <c r="TRA30" s="3"/>
      <c r="TRB30" s="3"/>
      <c r="TRC30" s="3"/>
      <c r="TRD30" s="3"/>
      <c r="TRE30" s="3"/>
      <c r="TRF30" s="3"/>
      <c r="TRG30" s="3"/>
      <c r="TRH30" s="3"/>
      <c r="TRI30" s="3"/>
      <c r="TRJ30" s="3"/>
      <c r="TRK30" s="3"/>
      <c r="TRL30" s="3"/>
      <c r="TRM30" s="3"/>
      <c r="TRN30" s="3"/>
      <c r="TRO30" s="3"/>
      <c r="TRP30" s="3"/>
      <c r="TRQ30" s="3"/>
      <c r="TRR30" s="3"/>
      <c r="TRS30" s="3"/>
      <c r="TRT30" s="3"/>
      <c r="TRU30" s="3"/>
      <c r="TRV30" s="3"/>
      <c r="TRW30" s="3"/>
      <c r="TRX30" s="3"/>
      <c r="TRY30" s="3"/>
      <c r="TRZ30" s="3"/>
      <c r="TSA30" s="3"/>
      <c r="TSB30" s="3"/>
      <c r="TSC30" s="3"/>
      <c r="TSD30" s="3"/>
      <c r="TSE30" s="3"/>
      <c r="TSF30" s="3"/>
      <c r="TSG30" s="3"/>
      <c r="TSH30" s="3"/>
      <c r="TSI30" s="3"/>
      <c r="TSJ30" s="3"/>
      <c r="TSK30" s="3"/>
      <c r="TSL30" s="3"/>
      <c r="TSM30" s="3"/>
      <c r="TSN30" s="3"/>
      <c r="TSO30" s="3"/>
      <c r="TSP30" s="3"/>
      <c r="TSQ30" s="3"/>
      <c r="TSR30" s="3"/>
      <c r="TSS30" s="3"/>
      <c r="TST30" s="3"/>
      <c r="TSU30" s="3"/>
      <c r="TSV30" s="3"/>
      <c r="TSW30" s="3"/>
      <c r="TSX30" s="3"/>
      <c r="TSY30" s="3"/>
      <c r="TSZ30" s="3"/>
      <c r="TTA30" s="3"/>
      <c r="TTB30" s="3"/>
      <c r="TTC30" s="3"/>
      <c r="TTD30" s="3"/>
      <c r="TTE30" s="3"/>
      <c r="TTF30" s="3"/>
      <c r="TTG30" s="3"/>
      <c r="TTH30" s="3"/>
      <c r="TTI30" s="3"/>
      <c r="TTJ30" s="3"/>
      <c r="TTK30" s="3"/>
      <c r="TTL30" s="3"/>
      <c r="TTM30" s="3"/>
      <c r="TTN30" s="3"/>
      <c r="TTO30" s="3"/>
      <c r="TTP30" s="3"/>
      <c r="TTQ30" s="3"/>
      <c r="TTR30" s="3"/>
      <c r="TTS30" s="3"/>
      <c r="TTT30" s="3"/>
      <c r="TTU30" s="3"/>
      <c r="TTV30" s="3"/>
      <c r="TTW30" s="3"/>
      <c r="TTX30" s="3"/>
      <c r="TTY30" s="3"/>
      <c r="TTZ30" s="3"/>
      <c r="TUA30" s="3"/>
      <c r="TUB30" s="3"/>
      <c r="TUC30" s="3"/>
      <c r="TUD30" s="3"/>
      <c r="TUE30" s="3"/>
      <c r="TUF30" s="3"/>
      <c r="TUG30" s="3"/>
      <c r="TUH30" s="3"/>
      <c r="TUI30" s="3"/>
      <c r="TUJ30" s="3"/>
      <c r="TUK30" s="3"/>
      <c r="TUL30" s="3"/>
      <c r="TUM30" s="3"/>
      <c r="TUN30" s="3"/>
      <c r="TUO30" s="3"/>
      <c r="TUP30" s="3"/>
      <c r="TUQ30" s="3"/>
      <c r="TUR30" s="3"/>
      <c r="TUS30" s="3"/>
      <c r="TUT30" s="3"/>
      <c r="TUU30" s="3"/>
      <c r="TUV30" s="3"/>
      <c r="TUW30" s="3"/>
      <c r="TUX30" s="3"/>
      <c r="TUY30" s="3"/>
      <c r="TUZ30" s="3"/>
      <c r="TVA30" s="3"/>
      <c r="TVB30" s="3"/>
      <c r="TVC30" s="3"/>
      <c r="TVD30" s="3"/>
      <c r="TVE30" s="3"/>
      <c r="TVF30" s="3"/>
      <c r="TVG30" s="3"/>
      <c r="TVH30" s="3"/>
      <c r="TVI30" s="3"/>
      <c r="TVJ30" s="3"/>
      <c r="TVK30" s="3"/>
      <c r="TVL30" s="3"/>
      <c r="TVM30" s="3"/>
      <c r="TVN30" s="3"/>
      <c r="TVO30" s="3"/>
      <c r="TVP30" s="3"/>
      <c r="TVQ30" s="3"/>
      <c r="TVR30" s="3"/>
      <c r="TVS30" s="3"/>
      <c r="TVT30" s="3"/>
      <c r="TVU30" s="3"/>
      <c r="TVV30" s="3"/>
      <c r="TVW30" s="3"/>
      <c r="TVX30" s="3"/>
      <c r="TVY30" s="3"/>
      <c r="TVZ30" s="3"/>
      <c r="TWA30" s="3"/>
      <c r="TWB30" s="3"/>
      <c r="TWC30" s="3"/>
      <c r="TWD30" s="3"/>
      <c r="TWE30" s="3"/>
      <c r="TWF30" s="3"/>
      <c r="TWG30" s="3"/>
      <c r="TWH30" s="3"/>
      <c r="TWI30" s="3"/>
      <c r="TWJ30" s="3"/>
      <c r="TWK30" s="3"/>
      <c r="TWL30" s="3"/>
      <c r="TWM30" s="3"/>
      <c r="TWN30" s="3"/>
      <c r="TWO30" s="3"/>
      <c r="TWP30" s="3"/>
      <c r="TWQ30" s="3"/>
      <c r="TWR30" s="3"/>
      <c r="TWS30" s="3"/>
      <c r="TWT30" s="3"/>
      <c r="TWU30" s="3"/>
      <c r="TWV30" s="3"/>
      <c r="TWW30" s="3"/>
      <c r="TWX30" s="3"/>
      <c r="TWY30" s="3"/>
      <c r="TWZ30" s="3"/>
      <c r="TXA30" s="3"/>
      <c r="TXB30" s="3"/>
      <c r="TXC30" s="3"/>
      <c r="TXD30" s="3"/>
      <c r="TXE30" s="3"/>
      <c r="TXF30" s="3"/>
      <c r="TXG30" s="3"/>
      <c r="TXH30" s="3"/>
      <c r="TXI30" s="3"/>
      <c r="TXJ30" s="3"/>
      <c r="TXK30" s="3"/>
      <c r="TXL30" s="3"/>
      <c r="TXM30" s="3"/>
      <c r="TXN30" s="3"/>
      <c r="TXO30" s="3"/>
      <c r="TXP30" s="3"/>
      <c r="TXQ30" s="3"/>
      <c r="TXR30" s="3"/>
      <c r="TXS30" s="3"/>
      <c r="TXT30" s="3"/>
      <c r="TXU30" s="3"/>
      <c r="TXV30" s="3"/>
      <c r="TXW30" s="3"/>
      <c r="TXX30" s="3"/>
      <c r="TXY30" s="3"/>
      <c r="TXZ30" s="3"/>
      <c r="TYA30" s="3"/>
      <c r="TYB30" s="3"/>
      <c r="TYC30" s="3"/>
      <c r="TYD30" s="3"/>
      <c r="TYE30" s="3"/>
      <c r="TYF30" s="3"/>
      <c r="TYG30" s="3"/>
      <c r="TYH30" s="3"/>
      <c r="TYI30" s="3"/>
      <c r="TYJ30" s="3"/>
      <c r="TYK30" s="3"/>
      <c r="TYL30" s="3"/>
      <c r="TYM30" s="3"/>
      <c r="TYN30" s="3"/>
      <c r="TYO30" s="3"/>
      <c r="TYP30" s="3"/>
      <c r="TYQ30" s="3"/>
      <c r="TYR30" s="3"/>
      <c r="TYS30" s="3"/>
      <c r="TYT30" s="3"/>
      <c r="TYU30" s="3"/>
      <c r="TYV30" s="3"/>
      <c r="TYW30" s="3"/>
      <c r="TYX30" s="3"/>
      <c r="TYY30" s="3"/>
      <c r="TYZ30" s="3"/>
      <c r="TZA30" s="3"/>
      <c r="TZB30" s="3"/>
      <c r="TZC30" s="3"/>
      <c r="TZD30" s="3"/>
      <c r="TZE30" s="3"/>
      <c r="TZF30" s="3"/>
      <c r="TZG30" s="3"/>
      <c r="TZH30" s="3"/>
      <c r="TZI30" s="3"/>
      <c r="TZJ30" s="3"/>
      <c r="TZK30" s="3"/>
      <c r="TZL30" s="3"/>
      <c r="TZM30" s="3"/>
      <c r="TZN30" s="3"/>
      <c r="TZO30" s="3"/>
      <c r="TZP30" s="3"/>
      <c r="TZQ30" s="3"/>
      <c r="TZR30" s="3"/>
      <c r="TZS30" s="3"/>
      <c r="TZT30" s="3"/>
      <c r="TZU30" s="3"/>
      <c r="TZV30" s="3"/>
      <c r="TZW30" s="3"/>
      <c r="TZX30" s="3"/>
      <c r="TZY30" s="3"/>
      <c r="TZZ30" s="3"/>
      <c r="UAA30" s="3"/>
      <c r="UAB30" s="3"/>
      <c r="UAC30" s="3"/>
      <c r="UAD30" s="3"/>
      <c r="UAE30" s="3"/>
      <c r="UAF30" s="3"/>
      <c r="UAG30" s="3"/>
      <c r="UAH30" s="3"/>
      <c r="UAI30" s="3"/>
      <c r="UAJ30" s="3"/>
      <c r="UAK30" s="3"/>
      <c r="UAL30" s="3"/>
      <c r="UAM30" s="3"/>
      <c r="UAN30" s="3"/>
      <c r="UAO30" s="3"/>
      <c r="UAP30" s="3"/>
      <c r="UAQ30" s="3"/>
      <c r="UAR30" s="3"/>
      <c r="UAS30" s="3"/>
      <c r="UAT30" s="3"/>
      <c r="UAU30" s="3"/>
      <c r="UAV30" s="3"/>
      <c r="UAW30" s="3"/>
      <c r="UAX30" s="3"/>
      <c r="UAY30" s="3"/>
      <c r="UAZ30" s="3"/>
      <c r="UBA30" s="3"/>
      <c r="UBB30" s="3"/>
      <c r="UBC30" s="3"/>
      <c r="UBD30" s="3"/>
      <c r="UBE30" s="3"/>
      <c r="UBF30" s="3"/>
      <c r="UBG30" s="3"/>
      <c r="UBH30" s="3"/>
      <c r="UBI30" s="3"/>
      <c r="UBJ30" s="3"/>
      <c r="UBK30" s="3"/>
      <c r="UBL30" s="3"/>
      <c r="UBM30" s="3"/>
      <c r="UBN30" s="3"/>
      <c r="UBO30" s="3"/>
      <c r="UBP30" s="3"/>
      <c r="UBQ30" s="3"/>
      <c r="UBR30" s="3"/>
      <c r="UBS30" s="3"/>
      <c r="UBT30" s="3"/>
      <c r="UBU30" s="3"/>
      <c r="UBV30" s="3"/>
      <c r="UBW30" s="3"/>
      <c r="UBX30" s="3"/>
      <c r="UBY30" s="3"/>
      <c r="UBZ30" s="3"/>
      <c r="UCA30" s="3"/>
      <c r="UCB30" s="3"/>
      <c r="UCC30" s="3"/>
      <c r="UCD30" s="3"/>
      <c r="UCE30" s="3"/>
      <c r="UCF30" s="3"/>
      <c r="UCG30" s="3"/>
      <c r="UCH30" s="3"/>
      <c r="UCI30" s="3"/>
      <c r="UCJ30" s="3"/>
      <c r="UCK30" s="3"/>
      <c r="UCL30" s="3"/>
      <c r="UCM30" s="3"/>
      <c r="UCN30" s="3"/>
      <c r="UCO30" s="3"/>
      <c r="UCP30" s="3"/>
      <c r="UCQ30" s="3"/>
      <c r="UCR30" s="3"/>
      <c r="UCS30" s="3"/>
      <c r="UCT30" s="3"/>
      <c r="UCU30" s="3"/>
      <c r="UCV30" s="3"/>
      <c r="UCW30" s="3"/>
      <c r="UCX30" s="3"/>
      <c r="UCY30" s="3"/>
      <c r="UCZ30" s="3"/>
      <c r="UDA30" s="3"/>
      <c r="UDB30" s="3"/>
      <c r="UDC30" s="3"/>
      <c r="UDD30" s="3"/>
      <c r="UDE30" s="3"/>
      <c r="UDF30" s="3"/>
      <c r="UDG30" s="3"/>
      <c r="UDH30" s="3"/>
      <c r="UDI30" s="3"/>
      <c r="UDJ30" s="3"/>
      <c r="UDK30" s="3"/>
      <c r="UDL30" s="3"/>
      <c r="UDM30" s="3"/>
      <c r="UDN30" s="3"/>
      <c r="UDO30" s="3"/>
      <c r="UDP30" s="3"/>
      <c r="UDQ30" s="3"/>
      <c r="UDR30" s="3"/>
      <c r="UDS30" s="3"/>
      <c r="UDT30" s="3"/>
      <c r="UDU30" s="3"/>
      <c r="UDV30" s="3"/>
      <c r="UDW30" s="3"/>
      <c r="UDX30" s="3"/>
      <c r="UDY30" s="3"/>
      <c r="UDZ30" s="3"/>
      <c r="UEA30" s="3"/>
      <c r="UEB30" s="3"/>
      <c r="UEC30" s="3"/>
      <c r="UED30" s="3"/>
      <c r="UEE30" s="3"/>
      <c r="UEF30" s="3"/>
      <c r="UEG30" s="3"/>
      <c r="UEH30" s="3"/>
      <c r="UEI30" s="3"/>
      <c r="UEJ30" s="3"/>
      <c r="UEK30" s="3"/>
      <c r="UEL30" s="3"/>
      <c r="UEM30" s="3"/>
      <c r="UEN30" s="3"/>
      <c r="UEO30" s="3"/>
      <c r="UEP30" s="3"/>
      <c r="UEQ30" s="3"/>
      <c r="UER30" s="3"/>
      <c r="UES30" s="3"/>
      <c r="UET30" s="3"/>
      <c r="UEU30" s="3"/>
      <c r="UEV30" s="3"/>
      <c r="UEW30" s="3"/>
      <c r="UEX30" s="3"/>
      <c r="UEY30" s="3"/>
      <c r="UEZ30" s="3"/>
      <c r="UFA30" s="3"/>
      <c r="UFB30" s="3"/>
      <c r="UFC30" s="3"/>
      <c r="UFD30" s="3"/>
      <c r="UFE30" s="3"/>
      <c r="UFF30" s="3"/>
      <c r="UFG30" s="3"/>
      <c r="UFH30" s="3"/>
      <c r="UFI30" s="3"/>
      <c r="UFJ30" s="3"/>
      <c r="UFK30" s="3"/>
      <c r="UFL30" s="3"/>
      <c r="UFM30" s="3"/>
      <c r="UFN30" s="3"/>
      <c r="UFO30" s="3"/>
      <c r="UFP30" s="3"/>
      <c r="UFQ30" s="3"/>
      <c r="UFR30" s="3"/>
      <c r="UFS30" s="3"/>
      <c r="UFT30" s="3"/>
      <c r="UFU30" s="3"/>
      <c r="UFV30" s="3"/>
      <c r="UFW30" s="3"/>
      <c r="UFX30" s="3"/>
      <c r="UFY30" s="3"/>
      <c r="UFZ30" s="3"/>
      <c r="UGA30" s="3"/>
      <c r="UGB30" s="3"/>
      <c r="UGC30" s="3"/>
      <c r="UGD30" s="3"/>
      <c r="UGE30" s="3"/>
      <c r="UGF30" s="3"/>
      <c r="UGG30" s="3"/>
      <c r="UGH30" s="3"/>
      <c r="UGI30" s="3"/>
      <c r="UGJ30" s="3"/>
      <c r="UGK30" s="3"/>
      <c r="UGL30" s="3"/>
      <c r="UGM30" s="3"/>
      <c r="UGN30" s="3"/>
      <c r="UGO30" s="3"/>
      <c r="UGP30" s="3"/>
      <c r="UGQ30" s="3"/>
      <c r="UGR30" s="3"/>
      <c r="UGS30" s="3"/>
      <c r="UGT30" s="3"/>
      <c r="UGU30" s="3"/>
      <c r="UGV30" s="3"/>
      <c r="UGW30" s="3"/>
      <c r="UGX30" s="3"/>
      <c r="UGY30" s="3"/>
      <c r="UGZ30" s="3"/>
      <c r="UHA30" s="3"/>
      <c r="UHB30" s="3"/>
      <c r="UHC30" s="3"/>
      <c r="UHD30" s="3"/>
      <c r="UHE30" s="3"/>
      <c r="UHF30" s="3"/>
      <c r="UHG30" s="3"/>
      <c r="UHH30" s="3"/>
      <c r="UHI30" s="3"/>
      <c r="UHJ30" s="3"/>
      <c r="UHK30" s="3"/>
      <c r="UHL30" s="3"/>
      <c r="UHM30" s="3"/>
      <c r="UHN30" s="3"/>
      <c r="UHO30" s="3"/>
      <c r="UHP30" s="3"/>
      <c r="UHQ30" s="3"/>
      <c r="UHR30" s="3"/>
      <c r="UHS30" s="3"/>
      <c r="UHT30" s="3"/>
      <c r="UHU30" s="3"/>
      <c r="UHV30" s="3"/>
      <c r="UHW30" s="3"/>
      <c r="UHX30" s="3"/>
      <c r="UHY30" s="3"/>
      <c r="UHZ30" s="3"/>
      <c r="UIA30" s="3"/>
      <c r="UIB30" s="3"/>
      <c r="UIC30" s="3"/>
      <c r="UID30" s="3"/>
      <c r="UIE30" s="3"/>
      <c r="UIF30" s="3"/>
      <c r="UIG30" s="3"/>
      <c r="UIH30" s="3"/>
      <c r="UII30" s="3"/>
      <c r="UIJ30" s="3"/>
      <c r="UIK30" s="3"/>
      <c r="UIL30" s="3"/>
      <c r="UIM30" s="3"/>
      <c r="UIN30" s="3"/>
      <c r="UIO30" s="3"/>
      <c r="UIP30" s="3"/>
      <c r="UIQ30" s="3"/>
      <c r="UIR30" s="3"/>
      <c r="UIS30" s="3"/>
      <c r="UIT30" s="3"/>
      <c r="UIU30" s="3"/>
      <c r="UIV30" s="3"/>
      <c r="UIW30" s="3"/>
      <c r="UIX30" s="3"/>
      <c r="UIY30" s="3"/>
      <c r="UIZ30" s="3"/>
      <c r="UJA30" s="3"/>
      <c r="UJB30" s="3"/>
      <c r="UJC30" s="3"/>
      <c r="UJD30" s="3"/>
      <c r="UJE30" s="3"/>
      <c r="UJF30" s="3"/>
      <c r="UJG30" s="3"/>
      <c r="UJH30" s="3"/>
      <c r="UJI30" s="3"/>
      <c r="UJJ30" s="3"/>
      <c r="UJK30" s="3"/>
      <c r="UJL30" s="3"/>
      <c r="UJM30" s="3"/>
      <c r="UJN30" s="3"/>
      <c r="UJO30" s="3"/>
      <c r="UJP30" s="3"/>
      <c r="UJQ30" s="3"/>
      <c r="UJR30" s="3"/>
      <c r="UJS30" s="3"/>
      <c r="UJT30" s="3"/>
      <c r="UJU30" s="3"/>
      <c r="UJV30" s="3"/>
      <c r="UJW30" s="3"/>
      <c r="UJX30" s="3"/>
      <c r="UJY30" s="3"/>
      <c r="UJZ30" s="3"/>
      <c r="UKA30" s="3"/>
      <c r="UKB30" s="3"/>
      <c r="UKC30" s="3"/>
      <c r="UKD30" s="3"/>
      <c r="UKE30" s="3"/>
      <c r="UKF30" s="3"/>
      <c r="UKG30" s="3"/>
      <c r="UKH30" s="3"/>
      <c r="UKI30" s="3"/>
      <c r="UKJ30" s="3"/>
      <c r="UKK30" s="3"/>
      <c r="UKL30" s="3"/>
      <c r="UKM30" s="3"/>
      <c r="UKN30" s="3"/>
      <c r="UKO30" s="3"/>
      <c r="UKP30" s="3"/>
      <c r="UKQ30" s="3"/>
      <c r="UKR30" s="3"/>
      <c r="UKS30" s="3"/>
      <c r="UKT30" s="3"/>
      <c r="UKU30" s="3"/>
      <c r="UKV30" s="3"/>
      <c r="UKW30" s="3"/>
      <c r="UKX30" s="3"/>
      <c r="UKY30" s="3"/>
      <c r="UKZ30" s="3"/>
      <c r="ULA30" s="3"/>
      <c r="ULB30" s="3"/>
      <c r="ULC30" s="3"/>
      <c r="ULD30" s="3"/>
      <c r="ULE30" s="3"/>
      <c r="ULF30" s="3"/>
      <c r="ULG30" s="3"/>
      <c r="ULH30" s="3"/>
      <c r="ULI30" s="3"/>
      <c r="ULJ30" s="3"/>
      <c r="ULK30" s="3"/>
      <c r="ULL30" s="3"/>
      <c r="ULM30" s="3"/>
      <c r="ULN30" s="3"/>
      <c r="ULO30" s="3"/>
      <c r="ULP30" s="3"/>
      <c r="ULQ30" s="3"/>
      <c r="ULR30" s="3"/>
      <c r="ULS30" s="3"/>
      <c r="ULT30" s="3"/>
      <c r="ULU30" s="3"/>
      <c r="ULV30" s="3"/>
      <c r="ULW30" s="3"/>
      <c r="ULX30" s="3"/>
      <c r="ULY30" s="3"/>
      <c r="ULZ30" s="3"/>
      <c r="UMA30" s="3"/>
      <c r="UMB30" s="3"/>
      <c r="UMC30" s="3"/>
      <c r="UMD30" s="3"/>
      <c r="UME30" s="3"/>
      <c r="UMF30" s="3"/>
      <c r="UMG30" s="3"/>
      <c r="UMH30" s="3"/>
      <c r="UMI30" s="3"/>
      <c r="UMJ30" s="3"/>
      <c r="UMK30" s="3"/>
      <c r="UML30" s="3"/>
      <c r="UMM30" s="3"/>
      <c r="UMN30" s="3"/>
      <c r="UMO30" s="3"/>
      <c r="UMP30" s="3"/>
      <c r="UMQ30" s="3"/>
      <c r="UMR30" s="3"/>
      <c r="UMS30" s="3"/>
      <c r="UMT30" s="3"/>
      <c r="UMU30" s="3"/>
      <c r="UMV30" s="3"/>
      <c r="UMW30" s="3"/>
      <c r="UMX30" s="3"/>
      <c r="UMY30" s="3"/>
      <c r="UMZ30" s="3"/>
      <c r="UNA30" s="3"/>
      <c r="UNB30" s="3"/>
      <c r="UNC30" s="3"/>
      <c r="UND30" s="3"/>
      <c r="UNE30" s="3"/>
      <c r="UNF30" s="3"/>
      <c r="UNG30" s="3"/>
      <c r="UNH30" s="3"/>
      <c r="UNI30" s="3"/>
      <c r="UNJ30" s="3"/>
      <c r="UNK30" s="3"/>
      <c r="UNL30" s="3"/>
      <c r="UNM30" s="3"/>
      <c r="UNN30" s="3"/>
      <c r="UNO30" s="3"/>
      <c r="UNP30" s="3"/>
      <c r="UNQ30" s="3"/>
      <c r="UNR30" s="3"/>
      <c r="UNS30" s="3"/>
      <c r="UNT30" s="3"/>
      <c r="UNU30" s="3"/>
      <c r="UNV30" s="3"/>
      <c r="UNW30" s="3"/>
      <c r="UNX30" s="3"/>
      <c r="UNY30" s="3"/>
      <c r="UNZ30" s="3"/>
      <c r="UOA30" s="3"/>
      <c r="UOB30" s="3"/>
      <c r="UOC30" s="3"/>
      <c r="UOD30" s="3"/>
      <c r="UOE30" s="3"/>
      <c r="UOF30" s="3"/>
      <c r="UOG30" s="3"/>
      <c r="UOH30" s="3"/>
      <c r="UOI30" s="3"/>
      <c r="UOJ30" s="3"/>
      <c r="UOK30" s="3"/>
      <c r="UOL30" s="3"/>
      <c r="UOM30" s="3"/>
      <c r="UON30" s="3"/>
      <c r="UOO30" s="3"/>
      <c r="UOP30" s="3"/>
      <c r="UOQ30" s="3"/>
      <c r="UOR30" s="3"/>
      <c r="UOS30" s="3"/>
      <c r="UOT30" s="3"/>
      <c r="UOU30" s="3"/>
      <c r="UOV30" s="3"/>
      <c r="UOW30" s="3"/>
      <c r="UOX30" s="3"/>
      <c r="UOY30" s="3"/>
      <c r="UOZ30" s="3"/>
      <c r="UPA30" s="3"/>
      <c r="UPB30" s="3"/>
      <c r="UPC30" s="3"/>
      <c r="UPD30" s="3"/>
      <c r="UPE30" s="3"/>
      <c r="UPF30" s="3"/>
      <c r="UPG30" s="3"/>
      <c r="UPH30" s="3"/>
      <c r="UPI30" s="3"/>
      <c r="UPJ30" s="3"/>
      <c r="UPK30" s="3"/>
      <c r="UPL30" s="3"/>
      <c r="UPM30" s="3"/>
      <c r="UPN30" s="3"/>
      <c r="UPO30" s="3"/>
      <c r="UPP30" s="3"/>
      <c r="UPQ30" s="3"/>
      <c r="UPR30" s="3"/>
      <c r="UPS30" s="3"/>
      <c r="UPT30" s="3"/>
      <c r="UPU30" s="3"/>
      <c r="UPV30" s="3"/>
      <c r="UPW30" s="3"/>
      <c r="UPX30" s="3"/>
      <c r="UPY30" s="3"/>
      <c r="UPZ30" s="3"/>
      <c r="UQA30" s="3"/>
      <c r="UQB30" s="3"/>
      <c r="UQC30" s="3"/>
      <c r="UQD30" s="3"/>
      <c r="UQE30" s="3"/>
      <c r="UQF30" s="3"/>
      <c r="UQG30" s="3"/>
      <c r="UQH30" s="3"/>
      <c r="UQI30" s="3"/>
      <c r="UQJ30" s="3"/>
      <c r="UQK30" s="3"/>
      <c r="UQL30" s="3"/>
      <c r="UQM30" s="3"/>
      <c r="UQN30" s="3"/>
      <c r="UQO30" s="3"/>
      <c r="UQP30" s="3"/>
      <c r="UQQ30" s="3"/>
      <c r="UQR30" s="3"/>
      <c r="UQS30" s="3"/>
      <c r="UQT30" s="3"/>
      <c r="UQU30" s="3"/>
      <c r="UQV30" s="3"/>
      <c r="UQW30" s="3"/>
      <c r="UQX30" s="3"/>
      <c r="UQY30" s="3"/>
      <c r="UQZ30" s="3"/>
      <c r="URA30" s="3"/>
      <c r="URB30" s="3"/>
      <c r="URC30" s="3"/>
      <c r="URD30" s="3"/>
      <c r="URE30" s="3"/>
      <c r="URF30" s="3"/>
      <c r="URG30" s="3"/>
      <c r="URH30" s="3"/>
      <c r="URI30" s="3"/>
      <c r="URJ30" s="3"/>
      <c r="URK30" s="3"/>
      <c r="URL30" s="3"/>
      <c r="URM30" s="3"/>
      <c r="URN30" s="3"/>
      <c r="URO30" s="3"/>
      <c r="URP30" s="3"/>
      <c r="URQ30" s="3"/>
      <c r="URR30" s="3"/>
      <c r="URS30" s="3"/>
      <c r="URT30" s="3"/>
      <c r="URU30" s="3"/>
      <c r="URV30" s="3"/>
      <c r="URW30" s="3"/>
      <c r="URX30" s="3"/>
      <c r="URY30" s="3"/>
      <c r="URZ30" s="3"/>
      <c r="USA30" s="3"/>
      <c r="USB30" s="3"/>
      <c r="USC30" s="3"/>
      <c r="USD30" s="3"/>
      <c r="USE30" s="3"/>
      <c r="USF30" s="3"/>
      <c r="USG30" s="3"/>
      <c r="USH30" s="3"/>
      <c r="USI30" s="3"/>
      <c r="USJ30" s="3"/>
      <c r="USK30" s="3"/>
      <c r="USL30" s="3"/>
      <c r="USM30" s="3"/>
      <c r="USN30" s="3"/>
      <c r="USO30" s="3"/>
      <c r="USP30" s="3"/>
      <c r="USQ30" s="3"/>
      <c r="USR30" s="3"/>
      <c r="USS30" s="3"/>
      <c r="UST30" s="3"/>
      <c r="USU30" s="3"/>
      <c r="USV30" s="3"/>
      <c r="USW30" s="3"/>
      <c r="USX30" s="3"/>
      <c r="USY30" s="3"/>
      <c r="USZ30" s="3"/>
      <c r="UTA30" s="3"/>
      <c r="UTB30" s="3"/>
      <c r="UTC30" s="3"/>
      <c r="UTD30" s="3"/>
      <c r="UTE30" s="3"/>
      <c r="UTF30" s="3"/>
      <c r="UTG30" s="3"/>
      <c r="UTH30" s="3"/>
      <c r="UTI30" s="3"/>
      <c r="UTJ30" s="3"/>
      <c r="UTK30" s="3"/>
      <c r="UTL30" s="3"/>
      <c r="UTM30" s="3"/>
      <c r="UTN30" s="3"/>
      <c r="UTO30" s="3"/>
      <c r="UTP30" s="3"/>
      <c r="UTQ30" s="3"/>
      <c r="UTR30" s="3"/>
      <c r="UTS30" s="3"/>
      <c r="UTT30" s="3"/>
      <c r="UTU30" s="3"/>
      <c r="UTV30" s="3"/>
      <c r="UTW30" s="3"/>
      <c r="UTX30" s="3"/>
      <c r="UTY30" s="3"/>
      <c r="UTZ30" s="3"/>
      <c r="UUA30" s="3"/>
      <c r="UUB30" s="3"/>
      <c r="UUC30" s="3"/>
      <c r="UUD30" s="3"/>
      <c r="UUE30" s="3"/>
      <c r="UUF30" s="3"/>
      <c r="UUG30" s="3"/>
      <c r="UUH30" s="3"/>
      <c r="UUI30" s="3"/>
      <c r="UUJ30" s="3"/>
      <c r="UUK30" s="3"/>
      <c r="UUL30" s="3"/>
      <c r="UUM30" s="3"/>
      <c r="UUN30" s="3"/>
      <c r="UUO30" s="3"/>
      <c r="UUP30" s="3"/>
      <c r="UUQ30" s="3"/>
      <c r="UUR30" s="3"/>
      <c r="UUS30" s="3"/>
      <c r="UUT30" s="3"/>
      <c r="UUU30" s="3"/>
      <c r="UUV30" s="3"/>
      <c r="UUW30" s="3"/>
      <c r="UUX30" s="3"/>
      <c r="UUY30" s="3"/>
      <c r="UUZ30" s="3"/>
      <c r="UVA30" s="3"/>
      <c r="UVB30" s="3"/>
      <c r="UVC30" s="3"/>
      <c r="UVD30" s="3"/>
      <c r="UVE30" s="3"/>
      <c r="UVF30" s="3"/>
      <c r="UVG30" s="3"/>
      <c r="UVH30" s="3"/>
      <c r="UVI30" s="3"/>
      <c r="UVJ30" s="3"/>
      <c r="UVK30" s="3"/>
      <c r="UVL30" s="3"/>
      <c r="UVM30" s="3"/>
      <c r="UVN30" s="3"/>
      <c r="UVO30" s="3"/>
      <c r="UVP30" s="3"/>
      <c r="UVQ30" s="3"/>
      <c r="UVR30" s="3"/>
      <c r="UVS30" s="3"/>
      <c r="UVT30" s="3"/>
      <c r="UVU30" s="3"/>
      <c r="UVV30" s="3"/>
      <c r="UVW30" s="3"/>
      <c r="UVX30" s="3"/>
      <c r="UVY30" s="3"/>
      <c r="UVZ30" s="3"/>
      <c r="UWA30" s="3"/>
      <c r="UWB30" s="3"/>
      <c r="UWC30" s="3"/>
      <c r="UWD30" s="3"/>
      <c r="UWE30" s="3"/>
      <c r="UWF30" s="3"/>
      <c r="UWG30" s="3"/>
      <c r="UWH30" s="3"/>
      <c r="UWI30" s="3"/>
      <c r="UWJ30" s="3"/>
      <c r="UWK30" s="3"/>
      <c r="UWL30" s="3"/>
      <c r="UWM30" s="3"/>
      <c r="UWN30" s="3"/>
      <c r="UWO30" s="3"/>
      <c r="UWP30" s="3"/>
      <c r="UWQ30" s="3"/>
      <c r="UWR30" s="3"/>
      <c r="UWS30" s="3"/>
      <c r="UWT30" s="3"/>
      <c r="UWU30" s="3"/>
      <c r="UWV30" s="3"/>
      <c r="UWW30" s="3"/>
      <c r="UWX30" s="3"/>
      <c r="UWY30" s="3"/>
      <c r="UWZ30" s="3"/>
      <c r="UXA30" s="3"/>
      <c r="UXB30" s="3"/>
      <c r="UXC30" s="3"/>
      <c r="UXD30" s="3"/>
      <c r="UXE30" s="3"/>
      <c r="UXF30" s="3"/>
      <c r="UXG30" s="3"/>
      <c r="UXH30" s="3"/>
      <c r="UXI30" s="3"/>
      <c r="UXJ30" s="3"/>
      <c r="UXK30" s="3"/>
      <c r="UXL30" s="3"/>
      <c r="UXM30" s="3"/>
      <c r="UXN30" s="3"/>
      <c r="UXO30" s="3"/>
      <c r="UXP30" s="3"/>
      <c r="UXQ30" s="3"/>
      <c r="UXR30" s="3"/>
      <c r="UXS30" s="3"/>
      <c r="UXT30" s="3"/>
      <c r="UXU30" s="3"/>
      <c r="UXV30" s="3"/>
      <c r="UXW30" s="3"/>
      <c r="UXX30" s="3"/>
      <c r="UXY30" s="3"/>
      <c r="UXZ30" s="3"/>
      <c r="UYA30" s="3"/>
      <c r="UYB30" s="3"/>
      <c r="UYC30" s="3"/>
      <c r="UYD30" s="3"/>
      <c r="UYE30" s="3"/>
      <c r="UYF30" s="3"/>
      <c r="UYG30" s="3"/>
      <c r="UYH30" s="3"/>
      <c r="UYI30" s="3"/>
      <c r="UYJ30" s="3"/>
      <c r="UYK30" s="3"/>
      <c r="UYL30" s="3"/>
      <c r="UYM30" s="3"/>
      <c r="UYN30" s="3"/>
      <c r="UYO30" s="3"/>
      <c r="UYP30" s="3"/>
      <c r="UYQ30" s="3"/>
      <c r="UYR30" s="3"/>
      <c r="UYS30" s="3"/>
      <c r="UYT30" s="3"/>
      <c r="UYU30" s="3"/>
      <c r="UYV30" s="3"/>
      <c r="UYW30" s="3"/>
      <c r="UYX30" s="3"/>
      <c r="UYY30" s="3"/>
      <c r="UYZ30" s="3"/>
      <c r="UZA30" s="3"/>
      <c r="UZB30" s="3"/>
      <c r="UZC30" s="3"/>
      <c r="UZD30" s="3"/>
      <c r="UZE30" s="3"/>
      <c r="UZF30" s="3"/>
      <c r="UZG30" s="3"/>
      <c r="UZH30" s="3"/>
      <c r="UZI30" s="3"/>
      <c r="UZJ30" s="3"/>
      <c r="UZK30" s="3"/>
      <c r="UZL30" s="3"/>
      <c r="UZM30" s="3"/>
      <c r="UZN30" s="3"/>
      <c r="UZO30" s="3"/>
      <c r="UZP30" s="3"/>
      <c r="UZQ30" s="3"/>
      <c r="UZR30" s="3"/>
      <c r="UZS30" s="3"/>
      <c r="UZT30" s="3"/>
      <c r="UZU30" s="3"/>
      <c r="UZV30" s="3"/>
      <c r="UZW30" s="3"/>
      <c r="UZX30" s="3"/>
      <c r="UZY30" s="3"/>
      <c r="UZZ30" s="3"/>
      <c r="VAA30" s="3"/>
      <c r="VAB30" s="3"/>
      <c r="VAC30" s="3"/>
      <c r="VAD30" s="3"/>
      <c r="VAE30" s="3"/>
      <c r="VAF30" s="3"/>
      <c r="VAG30" s="3"/>
      <c r="VAH30" s="3"/>
      <c r="VAI30" s="3"/>
      <c r="VAJ30" s="3"/>
      <c r="VAK30" s="3"/>
      <c r="VAL30" s="3"/>
      <c r="VAM30" s="3"/>
      <c r="VAN30" s="3"/>
      <c r="VAO30" s="3"/>
      <c r="VAP30" s="3"/>
      <c r="VAQ30" s="3"/>
      <c r="VAR30" s="3"/>
      <c r="VAS30" s="3"/>
      <c r="VAT30" s="3"/>
      <c r="VAU30" s="3"/>
      <c r="VAV30" s="3"/>
      <c r="VAW30" s="3"/>
      <c r="VAX30" s="3"/>
      <c r="VAY30" s="3"/>
      <c r="VAZ30" s="3"/>
      <c r="VBA30" s="3"/>
      <c r="VBB30" s="3"/>
      <c r="VBC30" s="3"/>
      <c r="VBD30" s="3"/>
      <c r="VBE30" s="3"/>
      <c r="VBF30" s="3"/>
      <c r="VBG30" s="3"/>
      <c r="VBH30" s="3"/>
      <c r="VBI30" s="3"/>
      <c r="VBJ30" s="3"/>
      <c r="VBK30" s="3"/>
      <c r="VBL30" s="3"/>
      <c r="VBM30" s="3"/>
      <c r="VBN30" s="3"/>
      <c r="VBO30" s="3"/>
      <c r="VBP30" s="3"/>
      <c r="VBQ30" s="3"/>
      <c r="VBR30" s="3"/>
      <c r="VBS30" s="3"/>
      <c r="VBT30" s="3"/>
      <c r="VBU30" s="3"/>
      <c r="VBV30" s="3"/>
      <c r="VBW30" s="3"/>
      <c r="VBX30" s="3"/>
      <c r="VBY30" s="3"/>
      <c r="VBZ30" s="3"/>
      <c r="VCA30" s="3"/>
      <c r="VCB30" s="3"/>
      <c r="VCC30" s="3"/>
      <c r="VCD30" s="3"/>
      <c r="VCE30" s="3"/>
      <c r="VCF30" s="3"/>
      <c r="VCG30" s="3"/>
      <c r="VCH30" s="3"/>
      <c r="VCI30" s="3"/>
      <c r="VCJ30" s="3"/>
      <c r="VCK30" s="3"/>
      <c r="VCL30" s="3"/>
      <c r="VCM30" s="3"/>
      <c r="VCN30" s="3"/>
      <c r="VCO30" s="3"/>
      <c r="VCP30" s="3"/>
      <c r="VCQ30" s="3"/>
      <c r="VCR30" s="3"/>
      <c r="VCS30" s="3"/>
      <c r="VCT30" s="3"/>
      <c r="VCU30" s="3"/>
      <c r="VCV30" s="3"/>
      <c r="VCW30" s="3"/>
      <c r="VCX30" s="3"/>
      <c r="VCY30" s="3"/>
      <c r="VCZ30" s="3"/>
      <c r="VDA30" s="3"/>
      <c r="VDB30" s="3"/>
      <c r="VDC30" s="3"/>
      <c r="VDD30" s="3"/>
      <c r="VDE30" s="3"/>
      <c r="VDF30" s="3"/>
      <c r="VDG30" s="3"/>
      <c r="VDH30" s="3"/>
      <c r="VDI30" s="3"/>
      <c r="VDJ30" s="3"/>
      <c r="VDK30" s="3"/>
      <c r="VDL30" s="3"/>
      <c r="VDM30" s="3"/>
      <c r="VDN30" s="3"/>
      <c r="VDO30" s="3"/>
      <c r="VDP30" s="3"/>
      <c r="VDQ30" s="3"/>
      <c r="VDR30" s="3"/>
      <c r="VDS30" s="3"/>
      <c r="VDT30" s="3"/>
      <c r="VDU30" s="3"/>
      <c r="VDV30" s="3"/>
      <c r="VDW30" s="3"/>
      <c r="VDX30" s="3"/>
      <c r="VDY30" s="3"/>
      <c r="VDZ30" s="3"/>
      <c r="VEA30" s="3"/>
      <c r="VEB30" s="3"/>
      <c r="VEC30" s="3"/>
      <c r="VED30" s="3"/>
      <c r="VEE30" s="3"/>
      <c r="VEF30" s="3"/>
      <c r="VEG30" s="3"/>
      <c r="VEH30" s="3"/>
      <c r="VEI30" s="3"/>
      <c r="VEJ30" s="3"/>
      <c r="VEK30" s="3"/>
      <c r="VEL30" s="3"/>
      <c r="VEM30" s="3"/>
      <c r="VEN30" s="3"/>
      <c r="VEO30" s="3"/>
      <c r="VEP30" s="3"/>
      <c r="VEQ30" s="3"/>
      <c r="VER30" s="3"/>
      <c r="VES30" s="3"/>
      <c r="VET30" s="3"/>
      <c r="VEU30" s="3"/>
      <c r="VEV30" s="3"/>
      <c r="VEW30" s="3"/>
      <c r="VEX30" s="3"/>
      <c r="VEY30" s="3"/>
      <c r="VEZ30" s="3"/>
      <c r="VFA30" s="3"/>
      <c r="VFB30" s="3"/>
      <c r="VFC30" s="3"/>
      <c r="VFD30" s="3"/>
      <c r="VFE30" s="3"/>
      <c r="VFF30" s="3"/>
      <c r="VFG30" s="3"/>
      <c r="VFH30" s="3"/>
      <c r="VFI30" s="3"/>
      <c r="VFJ30" s="3"/>
      <c r="VFK30" s="3"/>
      <c r="VFL30" s="3"/>
      <c r="VFM30" s="3"/>
      <c r="VFN30" s="3"/>
      <c r="VFO30" s="3"/>
      <c r="VFP30" s="3"/>
      <c r="VFQ30" s="3"/>
      <c r="VFR30" s="3"/>
      <c r="VFS30" s="3"/>
      <c r="VFT30" s="3"/>
      <c r="VFU30" s="3"/>
      <c r="VFV30" s="3"/>
      <c r="VFW30" s="3"/>
      <c r="VFX30" s="3"/>
      <c r="VFY30" s="3"/>
      <c r="VFZ30" s="3"/>
      <c r="VGA30" s="3"/>
      <c r="VGB30" s="3"/>
      <c r="VGC30" s="3"/>
      <c r="VGD30" s="3"/>
      <c r="VGE30" s="3"/>
      <c r="VGF30" s="3"/>
      <c r="VGG30" s="3"/>
      <c r="VGH30" s="3"/>
      <c r="VGI30" s="3"/>
      <c r="VGJ30" s="3"/>
      <c r="VGK30" s="3"/>
      <c r="VGL30" s="3"/>
      <c r="VGM30" s="3"/>
      <c r="VGN30" s="3"/>
      <c r="VGO30" s="3"/>
      <c r="VGP30" s="3"/>
      <c r="VGQ30" s="3"/>
      <c r="VGR30" s="3"/>
      <c r="VGS30" s="3"/>
      <c r="VGT30" s="3"/>
      <c r="VGU30" s="3"/>
      <c r="VGV30" s="3"/>
      <c r="VGW30" s="3"/>
      <c r="VGX30" s="3"/>
      <c r="VGY30" s="3"/>
      <c r="VGZ30" s="3"/>
      <c r="VHA30" s="3"/>
      <c r="VHB30" s="3"/>
      <c r="VHC30" s="3"/>
      <c r="VHD30" s="3"/>
      <c r="VHE30" s="3"/>
      <c r="VHF30" s="3"/>
      <c r="VHG30" s="3"/>
      <c r="VHH30" s="3"/>
      <c r="VHI30" s="3"/>
      <c r="VHJ30" s="3"/>
      <c r="VHK30" s="3"/>
      <c r="VHL30" s="3"/>
      <c r="VHM30" s="3"/>
      <c r="VHN30" s="3"/>
      <c r="VHO30" s="3"/>
      <c r="VHP30" s="3"/>
      <c r="VHQ30" s="3"/>
      <c r="VHR30" s="3"/>
      <c r="VHS30" s="3"/>
      <c r="VHT30" s="3"/>
      <c r="VHU30" s="3"/>
      <c r="VHV30" s="3"/>
      <c r="VHW30" s="3"/>
      <c r="VHX30" s="3"/>
      <c r="VHY30" s="3"/>
      <c r="VHZ30" s="3"/>
      <c r="VIA30" s="3"/>
      <c r="VIB30" s="3"/>
      <c r="VIC30" s="3"/>
      <c r="VID30" s="3"/>
      <c r="VIE30" s="3"/>
      <c r="VIF30" s="3"/>
      <c r="VIG30" s="3"/>
      <c r="VIH30" s="3"/>
      <c r="VII30" s="3"/>
      <c r="VIJ30" s="3"/>
      <c r="VIK30" s="3"/>
      <c r="VIL30" s="3"/>
      <c r="VIM30" s="3"/>
      <c r="VIN30" s="3"/>
      <c r="VIO30" s="3"/>
      <c r="VIP30" s="3"/>
      <c r="VIQ30" s="3"/>
      <c r="VIR30" s="3"/>
      <c r="VIS30" s="3"/>
      <c r="VIT30" s="3"/>
      <c r="VIU30" s="3"/>
      <c r="VIV30" s="3"/>
      <c r="VIW30" s="3"/>
      <c r="VIX30" s="3"/>
      <c r="VIY30" s="3"/>
      <c r="VIZ30" s="3"/>
      <c r="VJA30" s="3"/>
      <c r="VJB30" s="3"/>
      <c r="VJC30" s="3"/>
      <c r="VJD30" s="3"/>
      <c r="VJE30" s="3"/>
      <c r="VJF30" s="3"/>
      <c r="VJG30" s="3"/>
      <c r="VJH30" s="3"/>
      <c r="VJI30" s="3"/>
      <c r="VJJ30" s="3"/>
      <c r="VJK30" s="3"/>
      <c r="VJL30" s="3"/>
      <c r="VJM30" s="3"/>
      <c r="VJN30" s="3"/>
      <c r="VJO30" s="3"/>
      <c r="VJP30" s="3"/>
      <c r="VJQ30" s="3"/>
      <c r="VJR30" s="3"/>
      <c r="VJS30" s="3"/>
      <c r="VJT30" s="3"/>
      <c r="VJU30" s="3"/>
      <c r="VJV30" s="3"/>
      <c r="VJW30" s="3"/>
      <c r="VJX30" s="3"/>
      <c r="VJY30" s="3"/>
      <c r="VJZ30" s="3"/>
      <c r="VKA30" s="3"/>
      <c r="VKB30" s="3"/>
      <c r="VKC30" s="3"/>
      <c r="VKD30" s="3"/>
      <c r="VKE30" s="3"/>
      <c r="VKF30" s="3"/>
      <c r="VKG30" s="3"/>
      <c r="VKH30" s="3"/>
      <c r="VKI30" s="3"/>
      <c r="VKJ30" s="3"/>
      <c r="VKK30" s="3"/>
      <c r="VKL30" s="3"/>
      <c r="VKM30" s="3"/>
      <c r="VKN30" s="3"/>
      <c r="VKO30" s="3"/>
      <c r="VKP30" s="3"/>
      <c r="VKQ30" s="3"/>
      <c r="VKR30" s="3"/>
      <c r="VKS30" s="3"/>
      <c r="VKT30" s="3"/>
      <c r="VKU30" s="3"/>
      <c r="VKV30" s="3"/>
      <c r="VKW30" s="3"/>
      <c r="VKX30" s="3"/>
      <c r="VKY30" s="3"/>
      <c r="VKZ30" s="3"/>
      <c r="VLA30" s="3"/>
      <c r="VLB30" s="3"/>
      <c r="VLC30" s="3"/>
      <c r="VLD30" s="3"/>
      <c r="VLE30" s="3"/>
      <c r="VLF30" s="3"/>
      <c r="VLG30" s="3"/>
      <c r="VLH30" s="3"/>
      <c r="VLI30" s="3"/>
      <c r="VLJ30" s="3"/>
      <c r="VLK30" s="3"/>
      <c r="VLL30" s="3"/>
      <c r="VLM30" s="3"/>
      <c r="VLN30" s="3"/>
      <c r="VLO30" s="3"/>
      <c r="VLP30" s="3"/>
      <c r="VLQ30" s="3"/>
      <c r="VLR30" s="3"/>
      <c r="VLS30" s="3"/>
      <c r="VLT30" s="3"/>
      <c r="VLU30" s="3"/>
      <c r="VLV30" s="3"/>
      <c r="VLW30" s="3"/>
      <c r="VLX30" s="3"/>
      <c r="VLY30" s="3"/>
      <c r="VLZ30" s="3"/>
      <c r="VMA30" s="3"/>
      <c r="VMB30" s="3"/>
      <c r="VMC30" s="3"/>
      <c r="VMD30" s="3"/>
      <c r="VME30" s="3"/>
      <c r="VMF30" s="3"/>
      <c r="VMG30" s="3"/>
      <c r="VMH30" s="3"/>
      <c r="VMI30" s="3"/>
      <c r="VMJ30" s="3"/>
      <c r="VMK30" s="3"/>
      <c r="VML30" s="3"/>
      <c r="VMM30" s="3"/>
      <c r="VMN30" s="3"/>
      <c r="VMO30" s="3"/>
      <c r="VMP30" s="3"/>
      <c r="VMQ30" s="3"/>
      <c r="VMR30" s="3"/>
      <c r="VMS30" s="3"/>
      <c r="VMT30" s="3"/>
      <c r="VMU30" s="3"/>
      <c r="VMV30" s="3"/>
      <c r="VMW30" s="3"/>
      <c r="VMX30" s="3"/>
      <c r="VMY30" s="3"/>
      <c r="VMZ30" s="3"/>
      <c r="VNA30" s="3"/>
      <c r="VNB30" s="3"/>
      <c r="VNC30" s="3"/>
      <c r="VND30" s="3"/>
      <c r="VNE30" s="3"/>
      <c r="VNF30" s="3"/>
      <c r="VNG30" s="3"/>
      <c r="VNH30" s="3"/>
      <c r="VNI30" s="3"/>
      <c r="VNJ30" s="3"/>
      <c r="VNK30" s="3"/>
      <c r="VNL30" s="3"/>
      <c r="VNM30" s="3"/>
      <c r="VNN30" s="3"/>
      <c r="VNO30" s="3"/>
      <c r="VNP30" s="3"/>
      <c r="VNQ30" s="3"/>
      <c r="VNR30" s="3"/>
      <c r="VNS30" s="3"/>
      <c r="VNT30" s="3"/>
      <c r="VNU30" s="3"/>
      <c r="VNV30" s="3"/>
      <c r="VNW30" s="3"/>
      <c r="VNX30" s="3"/>
      <c r="VNY30" s="3"/>
      <c r="VNZ30" s="3"/>
      <c r="VOA30" s="3"/>
      <c r="VOB30" s="3"/>
      <c r="VOC30" s="3"/>
      <c r="VOD30" s="3"/>
      <c r="VOE30" s="3"/>
      <c r="VOF30" s="3"/>
      <c r="VOG30" s="3"/>
      <c r="VOH30" s="3"/>
      <c r="VOI30" s="3"/>
      <c r="VOJ30" s="3"/>
      <c r="VOK30" s="3"/>
      <c r="VOL30" s="3"/>
      <c r="VOM30" s="3"/>
      <c r="VON30" s="3"/>
      <c r="VOO30" s="3"/>
      <c r="VOP30" s="3"/>
      <c r="VOQ30" s="3"/>
      <c r="VOR30" s="3"/>
      <c r="VOS30" s="3"/>
      <c r="VOT30" s="3"/>
      <c r="VOU30" s="3"/>
      <c r="VOV30" s="3"/>
      <c r="VOW30" s="3"/>
      <c r="VOX30" s="3"/>
      <c r="VOY30" s="3"/>
      <c r="VOZ30" s="3"/>
      <c r="VPA30" s="3"/>
      <c r="VPB30" s="3"/>
      <c r="VPC30" s="3"/>
      <c r="VPD30" s="3"/>
      <c r="VPE30" s="3"/>
      <c r="VPF30" s="3"/>
      <c r="VPG30" s="3"/>
      <c r="VPH30" s="3"/>
      <c r="VPI30" s="3"/>
      <c r="VPJ30" s="3"/>
      <c r="VPK30" s="3"/>
      <c r="VPL30" s="3"/>
      <c r="VPM30" s="3"/>
      <c r="VPN30" s="3"/>
      <c r="VPO30" s="3"/>
      <c r="VPP30" s="3"/>
      <c r="VPQ30" s="3"/>
      <c r="VPR30" s="3"/>
      <c r="VPS30" s="3"/>
      <c r="VPT30" s="3"/>
      <c r="VPU30" s="3"/>
      <c r="VPV30" s="3"/>
      <c r="VPW30" s="3"/>
      <c r="VPX30" s="3"/>
      <c r="VPY30" s="3"/>
      <c r="VPZ30" s="3"/>
      <c r="VQA30" s="3"/>
      <c r="VQB30" s="3"/>
      <c r="VQC30" s="3"/>
      <c r="VQD30" s="3"/>
      <c r="VQE30" s="3"/>
      <c r="VQF30" s="3"/>
      <c r="VQG30" s="3"/>
      <c r="VQH30" s="3"/>
      <c r="VQI30" s="3"/>
      <c r="VQJ30" s="3"/>
      <c r="VQK30" s="3"/>
      <c r="VQL30" s="3"/>
      <c r="VQM30" s="3"/>
      <c r="VQN30" s="3"/>
      <c r="VQO30" s="3"/>
      <c r="VQP30" s="3"/>
      <c r="VQQ30" s="3"/>
      <c r="VQR30" s="3"/>
      <c r="VQS30" s="3"/>
      <c r="VQT30" s="3"/>
      <c r="VQU30" s="3"/>
      <c r="VQV30" s="3"/>
      <c r="VQW30" s="3"/>
      <c r="VQX30" s="3"/>
      <c r="VQY30" s="3"/>
      <c r="VQZ30" s="3"/>
      <c r="VRA30" s="3"/>
      <c r="VRB30" s="3"/>
      <c r="VRC30" s="3"/>
      <c r="VRD30" s="3"/>
      <c r="VRE30" s="3"/>
      <c r="VRF30" s="3"/>
      <c r="VRG30" s="3"/>
      <c r="VRH30" s="3"/>
      <c r="VRI30" s="3"/>
      <c r="VRJ30" s="3"/>
      <c r="VRK30" s="3"/>
      <c r="VRL30" s="3"/>
      <c r="VRM30" s="3"/>
      <c r="VRN30" s="3"/>
      <c r="VRO30" s="3"/>
      <c r="VRP30" s="3"/>
      <c r="VRQ30" s="3"/>
      <c r="VRR30" s="3"/>
      <c r="VRS30" s="3"/>
      <c r="VRT30" s="3"/>
      <c r="VRU30" s="3"/>
      <c r="VRV30" s="3"/>
      <c r="VRW30" s="3"/>
      <c r="VRX30" s="3"/>
      <c r="VRY30" s="3"/>
      <c r="VRZ30" s="3"/>
      <c r="VSA30" s="3"/>
      <c r="VSB30" s="3"/>
      <c r="VSC30" s="3"/>
      <c r="VSD30" s="3"/>
      <c r="VSE30" s="3"/>
      <c r="VSF30" s="3"/>
      <c r="VSG30" s="3"/>
      <c r="VSH30" s="3"/>
      <c r="VSI30" s="3"/>
      <c r="VSJ30" s="3"/>
      <c r="VSK30" s="3"/>
      <c r="VSL30" s="3"/>
      <c r="VSM30" s="3"/>
      <c r="VSN30" s="3"/>
      <c r="VSO30" s="3"/>
      <c r="VSP30" s="3"/>
      <c r="VSQ30" s="3"/>
      <c r="VSR30" s="3"/>
      <c r="VSS30" s="3"/>
      <c r="VST30" s="3"/>
      <c r="VSU30" s="3"/>
      <c r="VSV30" s="3"/>
      <c r="VSW30" s="3"/>
      <c r="VSX30" s="3"/>
      <c r="VSY30" s="3"/>
      <c r="VSZ30" s="3"/>
      <c r="VTA30" s="3"/>
      <c r="VTB30" s="3"/>
      <c r="VTC30" s="3"/>
      <c r="VTD30" s="3"/>
      <c r="VTE30" s="3"/>
      <c r="VTF30" s="3"/>
      <c r="VTG30" s="3"/>
      <c r="VTH30" s="3"/>
      <c r="VTI30" s="3"/>
      <c r="VTJ30" s="3"/>
      <c r="VTK30" s="3"/>
      <c r="VTL30" s="3"/>
      <c r="VTM30" s="3"/>
      <c r="VTN30" s="3"/>
      <c r="VTO30" s="3"/>
      <c r="VTP30" s="3"/>
      <c r="VTQ30" s="3"/>
      <c r="VTR30" s="3"/>
      <c r="VTS30" s="3"/>
      <c r="VTT30" s="3"/>
      <c r="VTU30" s="3"/>
      <c r="VTV30" s="3"/>
      <c r="VTW30" s="3"/>
      <c r="VTX30" s="3"/>
      <c r="VTY30" s="3"/>
      <c r="VTZ30" s="3"/>
      <c r="VUA30" s="3"/>
      <c r="VUB30" s="3"/>
      <c r="VUC30" s="3"/>
      <c r="VUD30" s="3"/>
      <c r="VUE30" s="3"/>
      <c r="VUF30" s="3"/>
      <c r="VUG30" s="3"/>
      <c r="VUH30" s="3"/>
      <c r="VUI30" s="3"/>
      <c r="VUJ30" s="3"/>
      <c r="VUK30" s="3"/>
      <c r="VUL30" s="3"/>
      <c r="VUM30" s="3"/>
      <c r="VUN30" s="3"/>
      <c r="VUO30" s="3"/>
      <c r="VUP30" s="3"/>
      <c r="VUQ30" s="3"/>
      <c r="VUR30" s="3"/>
      <c r="VUS30" s="3"/>
      <c r="VUT30" s="3"/>
      <c r="VUU30" s="3"/>
      <c r="VUV30" s="3"/>
      <c r="VUW30" s="3"/>
      <c r="VUX30" s="3"/>
      <c r="VUY30" s="3"/>
      <c r="VUZ30" s="3"/>
      <c r="VVA30" s="3"/>
      <c r="VVB30" s="3"/>
      <c r="VVC30" s="3"/>
      <c r="VVD30" s="3"/>
      <c r="VVE30" s="3"/>
      <c r="VVF30" s="3"/>
      <c r="VVG30" s="3"/>
      <c r="VVH30" s="3"/>
      <c r="VVI30" s="3"/>
      <c r="VVJ30" s="3"/>
      <c r="VVK30" s="3"/>
      <c r="VVL30" s="3"/>
      <c r="VVM30" s="3"/>
      <c r="VVN30" s="3"/>
      <c r="VVO30" s="3"/>
      <c r="VVP30" s="3"/>
      <c r="VVQ30" s="3"/>
      <c r="VVR30" s="3"/>
      <c r="VVS30" s="3"/>
      <c r="VVT30" s="3"/>
      <c r="VVU30" s="3"/>
      <c r="VVV30" s="3"/>
      <c r="VVW30" s="3"/>
      <c r="VVX30" s="3"/>
      <c r="VVY30" s="3"/>
      <c r="VVZ30" s="3"/>
      <c r="VWA30" s="3"/>
      <c r="VWB30" s="3"/>
      <c r="VWC30" s="3"/>
      <c r="VWD30" s="3"/>
      <c r="VWE30" s="3"/>
      <c r="VWF30" s="3"/>
      <c r="VWG30" s="3"/>
      <c r="VWH30" s="3"/>
      <c r="VWI30" s="3"/>
      <c r="VWJ30" s="3"/>
      <c r="VWK30" s="3"/>
      <c r="VWL30" s="3"/>
      <c r="VWM30" s="3"/>
      <c r="VWN30" s="3"/>
      <c r="VWO30" s="3"/>
      <c r="VWP30" s="3"/>
      <c r="VWQ30" s="3"/>
      <c r="VWR30" s="3"/>
      <c r="VWS30" s="3"/>
      <c r="VWT30" s="3"/>
      <c r="VWU30" s="3"/>
      <c r="VWV30" s="3"/>
      <c r="VWW30" s="3"/>
      <c r="VWX30" s="3"/>
      <c r="VWY30" s="3"/>
      <c r="VWZ30" s="3"/>
      <c r="VXA30" s="3"/>
      <c r="VXB30" s="3"/>
      <c r="VXC30" s="3"/>
      <c r="VXD30" s="3"/>
      <c r="VXE30" s="3"/>
      <c r="VXF30" s="3"/>
      <c r="VXG30" s="3"/>
      <c r="VXH30" s="3"/>
      <c r="VXI30" s="3"/>
      <c r="VXJ30" s="3"/>
      <c r="VXK30" s="3"/>
      <c r="VXL30" s="3"/>
      <c r="VXM30" s="3"/>
      <c r="VXN30" s="3"/>
      <c r="VXO30" s="3"/>
      <c r="VXP30" s="3"/>
      <c r="VXQ30" s="3"/>
      <c r="VXR30" s="3"/>
      <c r="VXS30" s="3"/>
      <c r="VXT30" s="3"/>
      <c r="VXU30" s="3"/>
      <c r="VXV30" s="3"/>
      <c r="VXW30" s="3"/>
      <c r="VXX30" s="3"/>
      <c r="VXY30" s="3"/>
      <c r="VXZ30" s="3"/>
      <c r="VYA30" s="3"/>
      <c r="VYB30" s="3"/>
      <c r="VYC30" s="3"/>
      <c r="VYD30" s="3"/>
      <c r="VYE30" s="3"/>
      <c r="VYF30" s="3"/>
      <c r="VYG30" s="3"/>
      <c r="VYH30" s="3"/>
      <c r="VYI30" s="3"/>
      <c r="VYJ30" s="3"/>
      <c r="VYK30" s="3"/>
      <c r="VYL30" s="3"/>
      <c r="VYM30" s="3"/>
      <c r="VYN30" s="3"/>
      <c r="VYO30" s="3"/>
      <c r="VYP30" s="3"/>
      <c r="VYQ30" s="3"/>
      <c r="VYR30" s="3"/>
      <c r="VYS30" s="3"/>
      <c r="VYT30" s="3"/>
      <c r="VYU30" s="3"/>
      <c r="VYV30" s="3"/>
      <c r="VYW30" s="3"/>
      <c r="VYX30" s="3"/>
      <c r="VYY30" s="3"/>
      <c r="VYZ30" s="3"/>
      <c r="VZA30" s="3"/>
      <c r="VZB30" s="3"/>
      <c r="VZC30" s="3"/>
      <c r="VZD30" s="3"/>
      <c r="VZE30" s="3"/>
      <c r="VZF30" s="3"/>
      <c r="VZG30" s="3"/>
      <c r="VZH30" s="3"/>
      <c r="VZI30" s="3"/>
      <c r="VZJ30" s="3"/>
      <c r="VZK30" s="3"/>
      <c r="VZL30" s="3"/>
      <c r="VZM30" s="3"/>
      <c r="VZN30" s="3"/>
      <c r="VZO30" s="3"/>
      <c r="VZP30" s="3"/>
      <c r="VZQ30" s="3"/>
      <c r="VZR30" s="3"/>
      <c r="VZS30" s="3"/>
      <c r="VZT30" s="3"/>
      <c r="VZU30" s="3"/>
      <c r="VZV30" s="3"/>
      <c r="VZW30" s="3"/>
      <c r="VZX30" s="3"/>
      <c r="VZY30" s="3"/>
      <c r="VZZ30" s="3"/>
      <c r="WAA30" s="3"/>
      <c r="WAB30" s="3"/>
      <c r="WAC30" s="3"/>
      <c r="WAD30" s="3"/>
      <c r="WAE30" s="3"/>
      <c r="WAF30" s="3"/>
      <c r="WAG30" s="3"/>
      <c r="WAH30" s="3"/>
      <c r="WAI30" s="3"/>
      <c r="WAJ30" s="3"/>
      <c r="WAK30" s="3"/>
      <c r="WAL30" s="3"/>
      <c r="WAM30" s="3"/>
      <c r="WAN30" s="3"/>
      <c r="WAO30" s="3"/>
      <c r="WAP30" s="3"/>
      <c r="WAQ30" s="3"/>
      <c r="WAR30" s="3"/>
      <c r="WAS30" s="3"/>
      <c r="WAT30" s="3"/>
      <c r="WAU30" s="3"/>
      <c r="WAV30" s="3"/>
      <c r="WAW30" s="3"/>
      <c r="WAX30" s="3"/>
      <c r="WAY30" s="3"/>
      <c r="WAZ30" s="3"/>
      <c r="WBA30" s="3"/>
      <c r="WBB30" s="3"/>
      <c r="WBC30" s="3"/>
      <c r="WBD30" s="3"/>
      <c r="WBE30" s="3"/>
      <c r="WBF30" s="3"/>
      <c r="WBG30" s="3"/>
      <c r="WBH30" s="3"/>
      <c r="WBI30" s="3"/>
      <c r="WBJ30" s="3"/>
      <c r="WBK30" s="3"/>
      <c r="WBL30" s="3"/>
      <c r="WBM30" s="3"/>
      <c r="WBN30" s="3"/>
      <c r="WBO30" s="3"/>
      <c r="WBP30" s="3"/>
      <c r="WBQ30" s="3"/>
      <c r="WBR30" s="3"/>
      <c r="WBS30" s="3"/>
      <c r="WBT30" s="3"/>
      <c r="WBU30" s="3"/>
      <c r="WBV30" s="3"/>
      <c r="WBW30" s="3"/>
      <c r="WBX30" s="3"/>
      <c r="WBY30" s="3"/>
      <c r="WBZ30" s="3"/>
      <c r="WCA30" s="3"/>
      <c r="WCB30" s="3"/>
      <c r="WCC30" s="3"/>
      <c r="WCD30" s="3"/>
      <c r="WCE30" s="3"/>
      <c r="WCF30" s="3"/>
      <c r="WCG30" s="3"/>
      <c r="WCH30" s="3"/>
      <c r="WCI30" s="3"/>
      <c r="WCJ30" s="3"/>
      <c r="WCK30" s="3"/>
      <c r="WCL30" s="3"/>
      <c r="WCM30" s="3"/>
      <c r="WCN30" s="3"/>
      <c r="WCO30" s="3"/>
      <c r="WCP30" s="3"/>
      <c r="WCQ30" s="3"/>
      <c r="WCR30" s="3"/>
      <c r="WCS30" s="3"/>
      <c r="WCT30" s="3"/>
      <c r="WCU30" s="3"/>
      <c r="WCV30" s="3"/>
      <c r="WCW30" s="3"/>
      <c r="WCX30" s="3"/>
      <c r="WCY30" s="3"/>
      <c r="WCZ30" s="3"/>
      <c r="WDA30" s="3"/>
      <c r="WDB30" s="3"/>
      <c r="WDC30" s="3"/>
      <c r="WDD30" s="3"/>
      <c r="WDE30" s="3"/>
      <c r="WDF30" s="3"/>
      <c r="WDG30" s="3"/>
      <c r="WDH30" s="3"/>
      <c r="WDI30" s="3"/>
      <c r="WDJ30" s="3"/>
      <c r="WDK30" s="3"/>
      <c r="WDL30" s="3"/>
      <c r="WDM30" s="3"/>
      <c r="WDN30" s="3"/>
      <c r="WDO30" s="3"/>
      <c r="WDP30" s="3"/>
      <c r="WDQ30" s="3"/>
      <c r="WDR30" s="3"/>
      <c r="WDS30" s="3"/>
      <c r="WDT30" s="3"/>
      <c r="WDU30" s="3"/>
      <c r="WDV30" s="3"/>
      <c r="WDW30" s="3"/>
      <c r="WDX30" s="3"/>
      <c r="WDY30" s="3"/>
      <c r="WDZ30" s="3"/>
      <c r="WEA30" s="3"/>
      <c r="WEB30" s="3"/>
      <c r="WEC30" s="3"/>
      <c r="WED30" s="3"/>
      <c r="WEE30" s="3"/>
      <c r="WEF30" s="3"/>
      <c r="WEG30" s="3"/>
      <c r="WEH30" s="3"/>
      <c r="WEI30" s="3"/>
      <c r="WEJ30" s="3"/>
      <c r="WEK30" s="3"/>
      <c r="WEL30" s="3"/>
      <c r="WEM30" s="3"/>
      <c r="WEN30" s="3"/>
      <c r="WEO30" s="3"/>
      <c r="WEP30" s="3"/>
      <c r="WEQ30" s="3"/>
      <c r="WER30" s="3"/>
      <c r="WES30" s="3"/>
      <c r="WET30" s="3"/>
      <c r="WEU30" s="3"/>
      <c r="WEV30" s="3"/>
      <c r="WEW30" s="3"/>
      <c r="WEX30" s="3"/>
      <c r="WEY30" s="3"/>
      <c r="WEZ30" s="3"/>
      <c r="WFA30" s="3"/>
      <c r="WFB30" s="3"/>
      <c r="WFC30" s="3"/>
      <c r="WFD30" s="3"/>
      <c r="WFE30" s="3"/>
      <c r="WFF30" s="3"/>
      <c r="WFG30" s="3"/>
      <c r="WFH30" s="3"/>
      <c r="WFI30" s="3"/>
      <c r="WFJ30" s="3"/>
      <c r="WFK30" s="3"/>
      <c r="WFL30" s="3"/>
      <c r="WFM30" s="3"/>
      <c r="WFN30" s="3"/>
      <c r="WFO30" s="3"/>
      <c r="WFP30" s="3"/>
      <c r="WFQ30" s="3"/>
      <c r="WFR30" s="3"/>
      <c r="WFS30" s="3"/>
      <c r="WFT30" s="3"/>
      <c r="WFU30" s="3"/>
      <c r="WFV30" s="3"/>
      <c r="WFW30" s="3"/>
      <c r="WFX30" s="3"/>
      <c r="WFY30" s="3"/>
      <c r="WFZ30" s="3"/>
      <c r="WGA30" s="3"/>
      <c r="WGB30" s="3"/>
      <c r="WGC30" s="3"/>
      <c r="WGD30" s="3"/>
      <c r="WGE30" s="3"/>
      <c r="WGF30" s="3"/>
      <c r="WGG30" s="3"/>
      <c r="WGH30" s="3"/>
      <c r="WGI30" s="3"/>
      <c r="WGJ30" s="3"/>
      <c r="WGK30" s="3"/>
      <c r="WGL30" s="3"/>
      <c r="WGM30" s="3"/>
      <c r="WGN30" s="3"/>
      <c r="WGO30" s="3"/>
      <c r="WGP30" s="3"/>
      <c r="WGQ30" s="3"/>
      <c r="WGR30" s="3"/>
      <c r="WGS30" s="3"/>
      <c r="WGT30" s="3"/>
      <c r="WGU30" s="3"/>
      <c r="WGV30" s="3"/>
      <c r="WGW30" s="3"/>
      <c r="WGX30" s="3"/>
      <c r="WGY30" s="3"/>
      <c r="WGZ30" s="3"/>
      <c r="WHA30" s="3"/>
      <c r="WHB30" s="3"/>
      <c r="WHC30" s="3"/>
      <c r="WHD30" s="3"/>
      <c r="WHE30" s="3"/>
      <c r="WHF30" s="3"/>
      <c r="WHG30" s="3"/>
      <c r="WHH30" s="3"/>
      <c r="WHI30" s="3"/>
      <c r="WHJ30" s="3"/>
      <c r="WHK30" s="3"/>
      <c r="WHL30" s="3"/>
      <c r="WHM30" s="3"/>
      <c r="WHN30" s="3"/>
      <c r="WHO30" s="3"/>
      <c r="WHP30" s="3"/>
      <c r="WHQ30" s="3"/>
      <c r="WHR30" s="3"/>
      <c r="WHS30" s="3"/>
      <c r="WHT30" s="3"/>
      <c r="WHU30" s="3"/>
      <c r="WHV30" s="3"/>
      <c r="WHW30" s="3"/>
      <c r="WHX30" s="3"/>
      <c r="WHY30" s="3"/>
      <c r="WHZ30" s="3"/>
      <c r="WIA30" s="3"/>
      <c r="WIB30" s="3"/>
      <c r="WIC30" s="3"/>
      <c r="WID30" s="3"/>
      <c r="WIE30" s="3"/>
      <c r="WIF30" s="3"/>
      <c r="WIG30" s="3"/>
      <c r="WIH30" s="3"/>
      <c r="WII30" s="3"/>
      <c r="WIJ30" s="3"/>
      <c r="WIK30" s="3"/>
      <c r="WIL30" s="3"/>
      <c r="WIM30" s="3"/>
      <c r="WIN30" s="3"/>
      <c r="WIO30" s="3"/>
      <c r="WIP30" s="3"/>
      <c r="WIQ30" s="3"/>
      <c r="WIR30" s="3"/>
      <c r="WIS30" s="3"/>
      <c r="WIT30" s="3"/>
      <c r="WIU30" s="3"/>
      <c r="WIV30" s="3"/>
      <c r="WIW30" s="3"/>
      <c r="WIX30" s="3"/>
      <c r="WIY30" s="3"/>
      <c r="WIZ30" s="3"/>
      <c r="WJA30" s="3"/>
      <c r="WJB30" s="3"/>
      <c r="WJC30" s="3"/>
      <c r="WJD30" s="3"/>
      <c r="WJE30" s="3"/>
      <c r="WJF30" s="3"/>
      <c r="WJG30" s="3"/>
      <c r="WJH30" s="3"/>
      <c r="WJI30" s="3"/>
      <c r="WJJ30" s="3"/>
      <c r="WJK30" s="3"/>
      <c r="WJL30" s="3"/>
      <c r="WJM30" s="3"/>
      <c r="WJN30" s="3"/>
      <c r="WJO30" s="3"/>
      <c r="WJP30" s="3"/>
      <c r="WJQ30" s="3"/>
      <c r="WJR30" s="3"/>
      <c r="WJS30" s="3"/>
      <c r="WJT30" s="3"/>
      <c r="WJU30" s="3"/>
      <c r="WJV30" s="3"/>
      <c r="WJW30" s="3"/>
      <c r="WJX30" s="3"/>
      <c r="WJY30" s="3"/>
      <c r="WJZ30" s="3"/>
      <c r="WKA30" s="3"/>
      <c r="WKB30" s="3"/>
      <c r="WKC30" s="3"/>
      <c r="WKD30" s="3"/>
      <c r="WKE30" s="3"/>
      <c r="WKF30" s="3"/>
      <c r="WKG30" s="3"/>
      <c r="WKH30" s="3"/>
      <c r="WKI30" s="3"/>
      <c r="WKJ30" s="3"/>
      <c r="WKK30" s="3"/>
      <c r="WKL30" s="3"/>
      <c r="WKM30" s="3"/>
      <c r="WKN30" s="3"/>
      <c r="WKO30" s="3"/>
      <c r="WKP30" s="3"/>
      <c r="WKQ30" s="3"/>
      <c r="WKR30" s="3"/>
      <c r="WKS30" s="3"/>
      <c r="WKT30" s="3"/>
      <c r="WKU30" s="3"/>
      <c r="WKV30" s="3"/>
      <c r="WKW30" s="3"/>
      <c r="WKX30" s="3"/>
      <c r="WKY30" s="3"/>
      <c r="WKZ30" s="3"/>
      <c r="WLA30" s="3"/>
      <c r="WLB30" s="3"/>
      <c r="WLC30" s="3"/>
      <c r="WLD30" s="3"/>
      <c r="WLE30" s="3"/>
      <c r="WLF30" s="3"/>
      <c r="WLG30" s="3"/>
      <c r="WLH30" s="3"/>
      <c r="WLI30" s="3"/>
      <c r="WLJ30" s="3"/>
      <c r="WLK30" s="3"/>
      <c r="WLL30" s="3"/>
      <c r="WLM30" s="3"/>
      <c r="WLN30" s="3"/>
      <c r="WLO30" s="3"/>
      <c r="WLP30" s="3"/>
      <c r="WLQ30" s="3"/>
      <c r="WLR30" s="3"/>
      <c r="WLS30" s="3"/>
      <c r="WLT30" s="3"/>
      <c r="WLU30" s="3"/>
      <c r="WLV30" s="3"/>
      <c r="WLW30" s="3"/>
      <c r="WLX30" s="3"/>
      <c r="WLY30" s="3"/>
      <c r="WLZ30" s="3"/>
      <c r="WMA30" s="3"/>
      <c r="WMB30" s="3"/>
      <c r="WMC30" s="3"/>
      <c r="WMD30" s="3"/>
      <c r="WME30" s="3"/>
      <c r="WMF30" s="3"/>
      <c r="WMG30" s="3"/>
      <c r="WMH30" s="3"/>
      <c r="WMI30" s="3"/>
      <c r="WMJ30" s="3"/>
      <c r="WMK30" s="3"/>
      <c r="WML30" s="3"/>
      <c r="WMM30" s="3"/>
      <c r="WMN30" s="3"/>
      <c r="WMO30" s="3"/>
      <c r="WMP30" s="3"/>
      <c r="WMQ30" s="3"/>
      <c r="WMR30" s="3"/>
      <c r="WMS30" s="3"/>
      <c r="WMT30" s="3"/>
      <c r="WMU30" s="3"/>
      <c r="WMV30" s="3"/>
      <c r="WMW30" s="3"/>
      <c r="WMX30" s="3"/>
      <c r="WMY30" s="3"/>
      <c r="WMZ30" s="3"/>
      <c r="WNA30" s="3"/>
      <c r="WNB30" s="3"/>
      <c r="WNC30" s="3"/>
      <c r="WND30" s="3"/>
      <c r="WNE30" s="3"/>
      <c r="WNF30" s="3"/>
      <c r="WNG30" s="3"/>
      <c r="WNH30" s="3"/>
      <c r="WNI30" s="3"/>
      <c r="WNJ30" s="3"/>
      <c r="WNK30" s="3"/>
      <c r="WNL30" s="3"/>
      <c r="WNM30" s="3"/>
      <c r="WNN30" s="3"/>
      <c r="WNO30" s="3"/>
      <c r="WNP30" s="3"/>
      <c r="WNQ30" s="3"/>
      <c r="WNR30" s="3"/>
      <c r="WNS30" s="3"/>
      <c r="WNT30" s="3"/>
      <c r="WNU30" s="3"/>
      <c r="WNV30" s="3"/>
      <c r="WNW30" s="3"/>
      <c r="WNX30" s="3"/>
      <c r="WNY30" s="3"/>
      <c r="WNZ30" s="3"/>
      <c r="WOA30" s="3"/>
      <c r="WOB30" s="3"/>
      <c r="WOC30" s="3"/>
      <c r="WOD30" s="3"/>
      <c r="WOE30" s="3"/>
      <c r="WOF30" s="3"/>
      <c r="WOG30" s="3"/>
      <c r="WOH30" s="3"/>
      <c r="WOI30" s="3"/>
      <c r="WOJ30" s="3"/>
      <c r="WOK30" s="3"/>
      <c r="WOL30" s="3"/>
      <c r="WOM30" s="3"/>
      <c r="WON30" s="3"/>
      <c r="WOO30" s="3"/>
      <c r="WOP30" s="3"/>
      <c r="WOQ30" s="3"/>
      <c r="WOR30" s="3"/>
      <c r="WOS30" s="3"/>
      <c r="WOT30" s="3"/>
      <c r="WOU30" s="3"/>
      <c r="WOV30" s="3"/>
      <c r="WOW30" s="3"/>
      <c r="WOX30" s="3"/>
      <c r="WOY30" s="3"/>
      <c r="WOZ30" s="3"/>
      <c r="WPA30" s="3"/>
      <c r="WPB30" s="3"/>
      <c r="WPC30" s="3"/>
      <c r="WPD30" s="3"/>
      <c r="WPE30" s="3"/>
      <c r="WPF30" s="3"/>
      <c r="WPG30" s="3"/>
      <c r="WPH30" s="3"/>
      <c r="WPI30" s="3"/>
      <c r="WPJ30" s="3"/>
      <c r="WPK30" s="3"/>
      <c r="WPL30" s="3"/>
      <c r="WPM30" s="3"/>
      <c r="WPN30" s="3"/>
      <c r="WPO30" s="3"/>
      <c r="WPP30" s="3"/>
      <c r="WPQ30" s="3"/>
      <c r="WPR30" s="3"/>
      <c r="WPS30" s="3"/>
      <c r="WPT30" s="3"/>
      <c r="WPU30" s="3"/>
      <c r="WPV30" s="3"/>
      <c r="WPW30" s="3"/>
      <c r="WPX30" s="3"/>
      <c r="WPY30" s="3"/>
      <c r="WPZ30" s="3"/>
      <c r="WQA30" s="3"/>
      <c r="WQB30" s="3"/>
      <c r="WQC30" s="3"/>
      <c r="WQD30" s="3"/>
      <c r="WQE30" s="3"/>
      <c r="WQF30" s="3"/>
      <c r="WQG30" s="3"/>
      <c r="WQH30" s="3"/>
      <c r="WQI30" s="3"/>
      <c r="WQJ30" s="3"/>
      <c r="WQK30" s="3"/>
      <c r="WQL30" s="3"/>
      <c r="WQM30" s="3"/>
      <c r="WQN30" s="3"/>
      <c r="WQO30" s="3"/>
      <c r="WQP30" s="3"/>
      <c r="WQQ30" s="3"/>
      <c r="WQR30" s="3"/>
      <c r="WQS30" s="3"/>
      <c r="WQT30" s="3"/>
      <c r="WQU30" s="3"/>
      <c r="WQV30" s="3"/>
      <c r="WQW30" s="3"/>
      <c r="WQX30" s="3"/>
      <c r="WQY30" s="3"/>
      <c r="WQZ30" s="3"/>
      <c r="WRA30" s="3"/>
      <c r="WRB30" s="3"/>
      <c r="WRC30" s="3"/>
      <c r="WRD30" s="3"/>
      <c r="WRE30" s="3"/>
      <c r="WRF30" s="3"/>
      <c r="WRG30" s="3"/>
      <c r="WRH30" s="3"/>
      <c r="WRI30" s="3"/>
      <c r="WRJ30" s="3"/>
      <c r="WRK30" s="3"/>
      <c r="WRL30" s="3"/>
      <c r="WRM30" s="3"/>
      <c r="WRN30" s="3"/>
      <c r="WRO30" s="3"/>
      <c r="WRP30" s="3"/>
      <c r="WRQ30" s="3"/>
      <c r="WRR30" s="3"/>
      <c r="WRS30" s="3"/>
      <c r="WRT30" s="3"/>
      <c r="WRU30" s="3"/>
      <c r="WRV30" s="3"/>
      <c r="WRW30" s="3"/>
      <c r="WRX30" s="3"/>
      <c r="WRY30" s="3"/>
      <c r="WRZ30" s="3"/>
      <c r="WSA30" s="3"/>
      <c r="WSB30" s="3"/>
      <c r="WSC30" s="3"/>
      <c r="WSD30" s="3"/>
      <c r="WSE30" s="3"/>
      <c r="WSF30" s="3"/>
      <c r="WSG30" s="3"/>
      <c r="WSH30" s="3"/>
      <c r="WSI30" s="3"/>
      <c r="WSJ30" s="3"/>
      <c r="WSK30" s="3"/>
      <c r="WSL30" s="3"/>
      <c r="WSM30" s="3"/>
      <c r="WSN30" s="3"/>
      <c r="WSO30" s="3"/>
      <c r="WSP30" s="3"/>
      <c r="WSQ30" s="3"/>
      <c r="WSR30" s="3"/>
      <c r="WSS30" s="3"/>
      <c r="WST30" s="3"/>
      <c r="WSU30" s="3"/>
      <c r="WSV30" s="3"/>
      <c r="WSW30" s="3"/>
      <c r="WSX30" s="3"/>
      <c r="WSY30" s="3"/>
      <c r="WSZ30" s="3"/>
      <c r="WTA30" s="3"/>
      <c r="WTB30" s="3"/>
      <c r="WTC30" s="3"/>
      <c r="WTD30" s="3"/>
      <c r="WTE30" s="3"/>
      <c r="WTF30" s="3"/>
      <c r="WTG30" s="3"/>
      <c r="WTH30" s="3"/>
      <c r="WTI30" s="3"/>
      <c r="WTJ30" s="3"/>
      <c r="WTK30" s="3"/>
      <c r="WTL30" s="3"/>
      <c r="WTM30" s="3"/>
      <c r="WTN30" s="3"/>
      <c r="WTO30" s="3"/>
      <c r="WTP30" s="3"/>
      <c r="WTQ30" s="3"/>
      <c r="WTR30" s="3"/>
      <c r="WTS30" s="3"/>
      <c r="WTT30" s="3"/>
      <c r="WTU30" s="3"/>
      <c r="WTV30" s="3"/>
      <c r="WTW30" s="3"/>
      <c r="WTX30" s="3"/>
      <c r="WTY30" s="3"/>
      <c r="WTZ30" s="3"/>
      <c r="WUA30" s="3"/>
      <c r="WUB30" s="3"/>
      <c r="WUC30" s="3"/>
      <c r="WUD30" s="3"/>
      <c r="WUE30" s="3"/>
      <c r="WUF30" s="3"/>
      <c r="WUG30" s="3"/>
      <c r="WUH30" s="3"/>
      <c r="WUI30" s="3"/>
      <c r="WUJ30" s="3"/>
      <c r="WUK30" s="3"/>
      <c r="WUL30" s="3"/>
      <c r="WUM30" s="3"/>
      <c r="WUN30" s="3"/>
      <c r="WUO30" s="3"/>
      <c r="WUP30" s="3"/>
      <c r="WUQ30" s="3"/>
      <c r="WUR30" s="3"/>
      <c r="WUS30" s="3"/>
      <c r="WUT30" s="3"/>
      <c r="WUU30" s="3"/>
      <c r="WUV30" s="3"/>
      <c r="WUW30" s="3"/>
      <c r="WUX30" s="3"/>
      <c r="WUY30" s="3"/>
      <c r="WUZ30" s="3"/>
      <c r="WVA30" s="3"/>
      <c r="WVB30" s="3"/>
      <c r="WVC30" s="3"/>
      <c r="WVD30" s="3"/>
      <c r="WVE30" s="3"/>
      <c r="WVF30" s="3"/>
      <c r="WVG30" s="3"/>
      <c r="WVH30" s="3"/>
      <c r="WVI30" s="3"/>
      <c r="WVJ30" s="3"/>
      <c r="WVK30" s="3"/>
      <c r="WVL30" s="3"/>
      <c r="WVM30" s="3"/>
      <c r="WVN30" s="3"/>
      <c r="WVO30" s="3"/>
      <c r="WVP30" s="3"/>
      <c r="WVQ30" s="3"/>
      <c r="WVR30" s="3"/>
      <c r="WVS30" s="3"/>
      <c r="WVT30" s="3"/>
      <c r="WVU30" s="3"/>
      <c r="WVV30" s="3"/>
      <c r="WVW30" s="3"/>
      <c r="WVX30" s="3"/>
      <c r="WVY30" s="3"/>
      <c r="WVZ30" s="3"/>
      <c r="WWA30" s="3"/>
      <c r="WWB30" s="3"/>
      <c r="WWC30" s="3"/>
      <c r="WWD30" s="3"/>
      <c r="WWE30" s="3"/>
      <c r="WWF30" s="3"/>
      <c r="WWG30" s="3"/>
      <c r="WWH30" s="3"/>
      <c r="WWI30" s="3"/>
      <c r="WWJ30" s="3"/>
      <c r="WWK30" s="3"/>
      <c r="WWL30" s="3"/>
      <c r="WWM30" s="3"/>
      <c r="WWN30" s="3"/>
      <c r="WWO30" s="3"/>
      <c r="WWP30" s="3"/>
      <c r="WWQ30" s="3"/>
      <c r="WWR30" s="3"/>
      <c r="WWS30" s="3"/>
      <c r="WWT30" s="3"/>
      <c r="WWU30" s="3"/>
      <c r="WWV30" s="3"/>
      <c r="WWW30" s="3"/>
      <c r="WWX30" s="3"/>
      <c r="WWY30" s="3"/>
      <c r="WWZ30" s="3"/>
      <c r="WXA30" s="3"/>
      <c r="WXB30" s="3"/>
      <c r="WXC30" s="3"/>
      <c r="WXD30" s="3"/>
      <c r="WXE30" s="3"/>
      <c r="WXF30" s="3"/>
      <c r="WXG30" s="3"/>
      <c r="WXH30" s="3"/>
      <c r="WXI30" s="3"/>
      <c r="WXJ30" s="3"/>
      <c r="WXK30" s="3"/>
      <c r="WXL30" s="3"/>
      <c r="WXM30" s="3"/>
      <c r="WXN30" s="3"/>
      <c r="WXO30" s="3"/>
      <c r="WXP30" s="3"/>
      <c r="WXQ30" s="3"/>
      <c r="WXR30" s="3"/>
      <c r="WXS30" s="3"/>
      <c r="WXT30" s="3"/>
      <c r="WXU30" s="3"/>
      <c r="WXV30" s="3"/>
      <c r="WXW30" s="3"/>
      <c r="WXX30" s="3"/>
      <c r="WXY30" s="3"/>
      <c r="WXZ30" s="3"/>
      <c r="WYA30" s="3"/>
      <c r="WYB30" s="3"/>
      <c r="WYC30" s="3"/>
      <c r="WYD30" s="3"/>
      <c r="WYE30" s="3"/>
      <c r="WYF30" s="3"/>
      <c r="WYG30" s="3"/>
      <c r="WYH30" s="3"/>
      <c r="WYI30" s="3"/>
      <c r="WYJ30" s="3"/>
      <c r="WYK30" s="3"/>
      <c r="WYL30" s="3"/>
      <c r="WYM30" s="3"/>
      <c r="WYN30" s="3"/>
      <c r="WYO30" s="3"/>
      <c r="WYP30" s="3"/>
      <c r="WYQ30" s="3"/>
      <c r="WYR30" s="3"/>
      <c r="WYS30" s="3"/>
      <c r="WYT30" s="3"/>
      <c r="WYU30" s="3"/>
      <c r="WYV30" s="3"/>
      <c r="WYW30" s="3"/>
      <c r="WYX30" s="3"/>
      <c r="WYY30" s="3"/>
      <c r="WYZ30" s="3"/>
      <c r="WZA30" s="3"/>
      <c r="WZB30" s="3"/>
      <c r="WZC30" s="3"/>
      <c r="WZD30" s="3"/>
      <c r="WZE30" s="3"/>
      <c r="WZF30" s="3"/>
      <c r="WZG30" s="3"/>
      <c r="WZH30" s="3"/>
      <c r="WZI30" s="3"/>
      <c r="WZJ30" s="3"/>
      <c r="WZK30" s="3"/>
      <c r="WZL30" s="3"/>
      <c r="WZM30" s="3"/>
      <c r="WZN30" s="3"/>
      <c r="WZO30" s="3"/>
      <c r="WZP30" s="3"/>
      <c r="WZQ30" s="3"/>
      <c r="WZR30" s="3"/>
      <c r="WZS30" s="3"/>
      <c r="WZT30" s="3"/>
      <c r="WZU30" s="3"/>
      <c r="WZV30" s="3"/>
      <c r="WZW30" s="3"/>
      <c r="WZX30" s="3"/>
      <c r="WZY30" s="3"/>
      <c r="WZZ30" s="3"/>
      <c r="XAA30" s="3"/>
      <c r="XAB30" s="3"/>
      <c r="XAC30" s="3"/>
      <c r="XAD30" s="3"/>
      <c r="XAE30" s="3"/>
      <c r="XAF30" s="3"/>
      <c r="XAG30" s="3"/>
      <c r="XAH30" s="3"/>
      <c r="XAI30" s="3"/>
      <c r="XAJ30" s="3"/>
      <c r="XAK30" s="3"/>
      <c r="XAL30" s="3"/>
      <c r="XAM30" s="3"/>
      <c r="XAN30" s="3"/>
      <c r="XAO30" s="3"/>
      <c r="XAP30" s="3"/>
      <c r="XAQ30" s="3"/>
      <c r="XAR30" s="3"/>
      <c r="XAS30" s="3"/>
      <c r="XAT30" s="3"/>
      <c r="XAU30" s="3"/>
      <c r="XAV30" s="3"/>
      <c r="XAW30" s="3"/>
      <c r="XAX30" s="3"/>
      <c r="XAY30" s="3"/>
      <c r="XAZ30" s="3"/>
      <c r="XBA30" s="3"/>
      <c r="XBB30" s="3"/>
      <c r="XBC30" s="3"/>
      <c r="XBD30" s="3"/>
      <c r="XBE30" s="3"/>
      <c r="XBF30" s="3"/>
      <c r="XBG30" s="3"/>
      <c r="XBH30" s="3"/>
      <c r="XBI30" s="3"/>
      <c r="XBJ30" s="3"/>
      <c r="XBK30" s="3"/>
      <c r="XBL30" s="3"/>
      <c r="XBM30" s="3"/>
      <c r="XBN30" s="3"/>
      <c r="XBO30" s="3"/>
      <c r="XBP30" s="3"/>
      <c r="XBQ30" s="3"/>
      <c r="XBR30" s="3"/>
      <c r="XBS30" s="3"/>
      <c r="XBT30" s="3"/>
      <c r="XBU30" s="3"/>
      <c r="XBV30" s="3"/>
      <c r="XBW30" s="3"/>
      <c r="XBX30" s="3"/>
      <c r="XBY30" s="3"/>
      <c r="XBZ30" s="3"/>
      <c r="XCA30" s="3"/>
      <c r="XCB30" s="3"/>
      <c r="XCC30" s="3"/>
      <c r="XCD30" s="3"/>
      <c r="XCE30" s="3"/>
      <c r="XCF30" s="3"/>
      <c r="XCG30" s="3"/>
      <c r="XCH30" s="3"/>
      <c r="XCI30" s="3"/>
      <c r="XCJ30" s="3"/>
      <c r="XCK30" s="3"/>
      <c r="XCL30" s="3"/>
      <c r="XCM30" s="3"/>
      <c r="XCN30" s="3"/>
      <c r="XCO30" s="3"/>
      <c r="XCP30" s="3"/>
      <c r="XCQ30" s="3"/>
      <c r="XCR30" s="3"/>
      <c r="XCS30" s="3"/>
      <c r="XCT30" s="3"/>
      <c r="XCU30" s="3"/>
      <c r="XCV30" s="3"/>
      <c r="XCW30" s="3"/>
      <c r="XCX30" s="3"/>
      <c r="XCY30" s="3"/>
      <c r="XCZ30" s="3"/>
      <c r="XDA30" s="3"/>
      <c r="XDB30" s="3"/>
      <c r="XDC30" s="3"/>
      <c r="XDD30" s="3"/>
      <c r="XDE30" s="3"/>
      <c r="XDF30" s="3"/>
      <c r="XDG30" s="3"/>
      <c r="XDH30" s="3"/>
      <c r="XDI30" s="3"/>
      <c r="XDJ30" s="3"/>
      <c r="XDK30" s="3"/>
      <c r="XDL30" s="3"/>
      <c r="XDM30" s="3"/>
      <c r="XDN30" s="3"/>
      <c r="XDO30" s="3"/>
      <c r="XDP30" s="3"/>
      <c r="XDQ30" s="3"/>
      <c r="XDR30" s="3"/>
      <c r="XDS30" s="3"/>
      <c r="XDT30" s="3"/>
      <c r="XDU30" s="3"/>
      <c r="XDV30" s="3"/>
      <c r="XDW30" s="3"/>
      <c r="XDX30" s="3"/>
      <c r="XDY30" s="3"/>
      <c r="XDZ30" s="3"/>
      <c r="XEA30" s="3"/>
      <c r="XEB30" s="3"/>
      <c r="XEC30" s="3"/>
      <c r="XED30" s="3"/>
      <c r="XEE30" s="3"/>
      <c r="XEF30" s="3"/>
      <c r="XEG30" s="3"/>
      <c r="XEH30" s="3"/>
      <c r="XEI30" s="3"/>
      <c r="XEJ30" s="3"/>
      <c r="XEK30" s="3"/>
      <c r="XEL30" s="3"/>
      <c r="XEM30" s="3"/>
      <c r="XEN30" s="3"/>
      <c r="XEO30" s="3"/>
      <c r="XEP30" s="3"/>
      <c r="XEQ30" s="3"/>
      <c r="XER30" s="3"/>
      <c r="XES30" s="3"/>
      <c r="XET30" s="3"/>
      <c r="XEU30" s="3"/>
      <c r="XEV30" s="3"/>
      <c r="XEW30" s="3"/>
      <c r="XEX30" s="3"/>
      <c r="XEY30" s="3"/>
      <c r="XEZ30" s="3"/>
      <c r="XFA30" s="3"/>
      <c r="XFB30" s="3"/>
      <c r="XFC30" s="3"/>
      <c r="XFD30" s="3"/>
    </row>
    <row r="31" spans="1:16384" x14ac:dyDescent="0.3">
      <c r="A31" s="3"/>
      <c r="B31" s="3"/>
      <c r="C31" s="2" t="s">
        <v>129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22633.244215240029</v>
      </c>
      <c r="J31" s="3">
        <v>23991.238868154433</v>
      </c>
      <c r="K31" s="3">
        <v>25430.713200243692</v>
      </c>
      <c r="L31" s="3">
        <v>26956.555992258327</v>
      </c>
      <c r="M31" s="3">
        <v>28601.114004163606</v>
      </c>
      <c r="N31" s="3">
        <v>30979.107014077115</v>
      </c>
      <c r="O31" s="3">
        <v>32837.853434921744</v>
      </c>
      <c r="P31" s="3">
        <v>34808.124641017057</v>
      </c>
      <c r="Q31" s="3">
        <v>36896.612119478079</v>
      </c>
      <c r="R31" s="3">
        <v>39110.408846646758</v>
      </c>
      <c r="S31" s="3">
        <v>41457.033377445565</v>
      </c>
      <c r="T31" s="3">
        <v>43944.455380092309</v>
      </c>
      <c r="U31" s="3">
        <v>44668.267568584328</v>
      </c>
      <c r="V31" s="3">
        <v>47348.363622699384</v>
      </c>
      <c r="W31" s="3">
        <v>50189.265440061361</v>
      </c>
      <c r="X31" s="3">
        <v>53200.62136646505</v>
      </c>
      <c r="Y31" s="3">
        <v>56392.65864845294</v>
      </c>
      <c r="Z31" s="3">
        <v>59776.218167360115</v>
      </c>
      <c r="AA31" s="3">
        <v>63362.791257401725</v>
      </c>
      <c r="AB31" s="3">
        <v>67164.55873284585</v>
      </c>
      <c r="AC31" s="3">
        <v>71194.432256816595</v>
      </c>
      <c r="AD31" s="3">
        <v>75466.098192225574</v>
      </c>
      <c r="AE31" s="3">
        <v>155.07426166865801</v>
      </c>
      <c r="AF31" s="3">
        <v>158.17574690203116</v>
      </c>
      <c r="AG31" s="3">
        <v>161.3392618400718</v>
      </c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  <c r="IW31" s="3"/>
      <c r="IX31" s="3"/>
      <c r="IY31" s="3"/>
      <c r="IZ31" s="3"/>
      <c r="JA31" s="3"/>
      <c r="JB31" s="3"/>
      <c r="JC31" s="3"/>
      <c r="JD31" s="3"/>
      <c r="JE31" s="3"/>
      <c r="JF31" s="3"/>
      <c r="JG31" s="3"/>
      <c r="JH31" s="3"/>
      <c r="JI31" s="3"/>
      <c r="JJ31" s="3"/>
      <c r="JK31" s="3"/>
      <c r="JL31" s="3"/>
      <c r="JM31" s="3"/>
      <c r="JN31" s="3"/>
      <c r="JO31" s="3"/>
      <c r="JP31" s="3"/>
      <c r="JQ31" s="3"/>
      <c r="JR31" s="3"/>
      <c r="JS31" s="3"/>
      <c r="JT31" s="3"/>
      <c r="JU31" s="3"/>
      <c r="JV31" s="3"/>
      <c r="JW31" s="3"/>
      <c r="JX31" s="3"/>
      <c r="JY31" s="3"/>
      <c r="JZ31" s="3"/>
      <c r="KA31" s="3"/>
      <c r="KB31" s="3"/>
      <c r="KC31" s="3"/>
      <c r="KD31" s="3"/>
      <c r="KE31" s="3"/>
      <c r="KF31" s="3"/>
      <c r="KG31" s="3"/>
      <c r="KH31" s="3"/>
      <c r="KI31" s="3"/>
      <c r="KJ31" s="3"/>
      <c r="KK31" s="3"/>
      <c r="KL31" s="3"/>
      <c r="KM31" s="3"/>
      <c r="KN31" s="3"/>
      <c r="KO31" s="3"/>
      <c r="KP31" s="3"/>
      <c r="KQ31" s="3"/>
      <c r="KR31" s="3"/>
      <c r="KS31" s="3"/>
      <c r="KT31" s="3"/>
      <c r="KU31" s="3"/>
      <c r="KV31" s="3"/>
      <c r="KW31" s="3"/>
      <c r="KX31" s="3"/>
      <c r="KY31" s="3"/>
      <c r="KZ31" s="3"/>
      <c r="LA31" s="3"/>
      <c r="LB31" s="3"/>
      <c r="LC31" s="3"/>
      <c r="LD31" s="3"/>
      <c r="LE31" s="3"/>
      <c r="LF31" s="3"/>
      <c r="LG31" s="3"/>
      <c r="LH31" s="3"/>
      <c r="LI31" s="3"/>
      <c r="LJ31" s="3"/>
      <c r="LK31" s="3"/>
      <c r="LL31" s="3"/>
      <c r="LM31" s="3"/>
      <c r="LN31" s="3"/>
      <c r="LO31" s="3"/>
      <c r="LP31" s="3"/>
      <c r="LQ31" s="3"/>
      <c r="LR31" s="3"/>
      <c r="LS31" s="3"/>
      <c r="LT31" s="3"/>
      <c r="LU31" s="3"/>
      <c r="LV31" s="3"/>
      <c r="LW31" s="3"/>
      <c r="LX31" s="3"/>
      <c r="LY31" s="3"/>
      <c r="LZ31" s="3"/>
      <c r="MA31" s="3"/>
      <c r="MB31" s="3"/>
      <c r="MC31" s="3"/>
      <c r="MD31" s="3"/>
      <c r="ME31" s="3"/>
      <c r="MF31" s="3"/>
      <c r="MG31" s="3"/>
      <c r="MH31" s="3"/>
      <c r="MI31" s="3"/>
      <c r="MJ31" s="3"/>
      <c r="MK31" s="3"/>
      <c r="ML31" s="3"/>
      <c r="MM31" s="3"/>
      <c r="MN31" s="3"/>
      <c r="MO31" s="3"/>
      <c r="MP31" s="3"/>
      <c r="MQ31" s="3"/>
      <c r="MR31" s="3"/>
      <c r="MS31" s="3"/>
      <c r="MT31" s="3"/>
      <c r="MU31" s="3"/>
      <c r="MV31" s="3"/>
      <c r="MW31" s="3"/>
      <c r="MX31" s="3"/>
      <c r="MY31" s="3"/>
      <c r="MZ31" s="3"/>
      <c r="NA31" s="3"/>
      <c r="NB31" s="3"/>
      <c r="NC31" s="3"/>
      <c r="ND31" s="3"/>
      <c r="NE31" s="3"/>
      <c r="NF31" s="3"/>
      <c r="NG31" s="3"/>
      <c r="NH31" s="3"/>
      <c r="NI31" s="3"/>
      <c r="NJ31" s="3"/>
      <c r="NK31" s="3"/>
      <c r="NL31" s="3"/>
      <c r="NM31" s="3"/>
      <c r="NN31" s="3"/>
      <c r="NO31" s="3"/>
      <c r="NP31" s="3"/>
      <c r="NQ31" s="3"/>
      <c r="NR31" s="3"/>
      <c r="NS31" s="3"/>
      <c r="NT31" s="3"/>
      <c r="NU31" s="3"/>
      <c r="NV31" s="3"/>
      <c r="NW31" s="3"/>
      <c r="NX31" s="3"/>
      <c r="NY31" s="3"/>
      <c r="NZ31" s="3"/>
      <c r="OA31" s="3"/>
      <c r="OB31" s="3"/>
      <c r="OC31" s="3"/>
      <c r="OD31" s="3"/>
      <c r="OE31" s="3"/>
      <c r="OF31" s="3"/>
      <c r="OG31" s="3"/>
      <c r="OH31" s="3"/>
      <c r="OI31" s="3"/>
      <c r="OJ31" s="3"/>
      <c r="OK31" s="3"/>
      <c r="OL31" s="3"/>
      <c r="OM31" s="3"/>
      <c r="ON31" s="3"/>
      <c r="OO31" s="3"/>
      <c r="OP31" s="3"/>
      <c r="OQ31" s="3"/>
      <c r="OR31" s="3"/>
      <c r="OS31" s="3"/>
      <c r="OT31" s="3"/>
      <c r="OU31" s="3"/>
      <c r="OV31" s="3"/>
      <c r="OW31" s="3"/>
      <c r="OX31" s="3"/>
      <c r="OY31" s="3"/>
      <c r="OZ31" s="3"/>
      <c r="PA31" s="3"/>
      <c r="PB31" s="3"/>
      <c r="PC31" s="3"/>
      <c r="PD31" s="3"/>
      <c r="PE31" s="3"/>
      <c r="PF31" s="3"/>
      <c r="PG31" s="3"/>
      <c r="PH31" s="3"/>
      <c r="PI31" s="3"/>
      <c r="PJ31" s="3"/>
      <c r="PK31" s="3"/>
      <c r="PL31" s="3"/>
      <c r="PM31" s="3"/>
      <c r="PN31" s="3"/>
      <c r="PO31" s="3"/>
      <c r="PP31" s="3"/>
      <c r="PQ31" s="3"/>
      <c r="PR31" s="3"/>
      <c r="PS31" s="3"/>
      <c r="PT31" s="3"/>
      <c r="PU31" s="3"/>
      <c r="PV31" s="3"/>
      <c r="PW31" s="3"/>
      <c r="PX31" s="3"/>
      <c r="PY31" s="3"/>
      <c r="PZ31" s="3"/>
      <c r="QA31" s="3"/>
      <c r="QB31" s="3"/>
      <c r="QC31" s="3"/>
      <c r="QD31" s="3"/>
      <c r="QE31" s="3"/>
      <c r="QF31" s="3"/>
      <c r="QG31" s="3"/>
      <c r="QH31" s="3"/>
      <c r="QI31" s="3"/>
      <c r="QJ31" s="3"/>
      <c r="QK31" s="3"/>
      <c r="QL31" s="3"/>
      <c r="QM31" s="3"/>
      <c r="QN31" s="3"/>
      <c r="QO31" s="3"/>
      <c r="QP31" s="3"/>
      <c r="QQ31" s="3"/>
      <c r="QR31" s="3"/>
      <c r="QS31" s="3"/>
      <c r="QT31" s="3"/>
      <c r="QU31" s="3"/>
      <c r="QV31" s="3"/>
      <c r="QW31" s="3"/>
      <c r="QX31" s="3"/>
      <c r="QY31" s="3"/>
      <c r="QZ31" s="3"/>
      <c r="RA31" s="3"/>
      <c r="RB31" s="3"/>
      <c r="RC31" s="3"/>
      <c r="RD31" s="3"/>
      <c r="RE31" s="3"/>
      <c r="RF31" s="3"/>
      <c r="RG31" s="3"/>
      <c r="RH31" s="3"/>
      <c r="RI31" s="3"/>
      <c r="RJ31" s="3"/>
      <c r="RK31" s="3"/>
      <c r="RL31" s="3"/>
      <c r="RM31" s="3"/>
      <c r="RN31" s="3"/>
      <c r="RO31" s="3"/>
      <c r="RP31" s="3"/>
      <c r="RQ31" s="3"/>
      <c r="RR31" s="3"/>
      <c r="RS31" s="3"/>
      <c r="RT31" s="3"/>
      <c r="RU31" s="3"/>
      <c r="RV31" s="3"/>
      <c r="RW31" s="3"/>
      <c r="RX31" s="3"/>
      <c r="RY31" s="3"/>
      <c r="RZ31" s="3"/>
      <c r="SA31" s="3"/>
      <c r="SB31" s="3"/>
      <c r="SC31" s="3"/>
      <c r="SD31" s="3"/>
      <c r="SE31" s="3"/>
      <c r="SF31" s="3"/>
      <c r="SG31" s="3"/>
      <c r="SH31" s="3"/>
      <c r="SI31" s="3"/>
      <c r="SJ31" s="3"/>
      <c r="SK31" s="3"/>
      <c r="SL31" s="3"/>
      <c r="SM31" s="3"/>
      <c r="SN31" s="3"/>
      <c r="SO31" s="3"/>
      <c r="SP31" s="3"/>
      <c r="SQ31" s="3"/>
      <c r="SR31" s="3"/>
      <c r="SS31" s="3"/>
      <c r="ST31" s="3"/>
      <c r="SU31" s="3"/>
      <c r="SV31" s="3"/>
      <c r="SW31" s="3"/>
      <c r="SX31" s="3"/>
      <c r="SY31" s="3"/>
      <c r="SZ31" s="3"/>
      <c r="TA31" s="3"/>
      <c r="TB31" s="3"/>
      <c r="TC31" s="3"/>
      <c r="TD31" s="3"/>
      <c r="TE31" s="3"/>
      <c r="TF31" s="3"/>
      <c r="TG31" s="3"/>
      <c r="TH31" s="3"/>
      <c r="TI31" s="3"/>
      <c r="TJ31" s="3"/>
      <c r="TK31" s="3"/>
      <c r="TL31" s="3"/>
      <c r="TM31" s="3"/>
      <c r="TN31" s="3"/>
      <c r="TO31" s="3"/>
      <c r="TP31" s="3"/>
      <c r="TQ31" s="3"/>
      <c r="TR31" s="3"/>
      <c r="TS31" s="3"/>
      <c r="TT31" s="3"/>
      <c r="TU31" s="3"/>
      <c r="TV31" s="3"/>
      <c r="TW31" s="3"/>
      <c r="TX31" s="3"/>
      <c r="TY31" s="3"/>
      <c r="TZ31" s="3"/>
      <c r="UA31" s="3"/>
      <c r="UB31" s="3"/>
      <c r="UC31" s="3"/>
      <c r="UD31" s="3"/>
      <c r="UE31" s="3"/>
      <c r="UF31" s="3"/>
      <c r="UG31" s="3"/>
      <c r="UH31" s="3"/>
      <c r="UI31" s="3"/>
      <c r="UJ31" s="3"/>
      <c r="UK31" s="3"/>
      <c r="UL31" s="3"/>
      <c r="UM31" s="3"/>
      <c r="UN31" s="3"/>
      <c r="UO31" s="3"/>
      <c r="UP31" s="3"/>
      <c r="UQ31" s="3"/>
      <c r="UR31" s="3"/>
      <c r="US31" s="3"/>
      <c r="UT31" s="3"/>
      <c r="UU31" s="3"/>
      <c r="UV31" s="3"/>
      <c r="UW31" s="3"/>
      <c r="UX31" s="3"/>
      <c r="UY31" s="3"/>
      <c r="UZ31" s="3"/>
      <c r="VA31" s="3"/>
      <c r="VB31" s="3"/>
      <c r="VC31" s="3"/>
      <c r="VD31" s="3"/>
      <c r="VE31" s="3"/>
      <c r="VF31" s="3"/>
      <c r="VG31" s="3"/>
      <c r="VH31" s="3"/>
      <c r="VI31" s="3"/>
      <c r="VJ31" s="3"/>
      <c r="VK31" s="3"/>
      <c r="VL31" s="3"/>
      <c r="VM31" s="3"/>
      <c r="VN31" s="3"/>
      <c r="VO31" s="3"/>
      <c r="VP31" s="3"/>
      <c r="VQ31" s="3"/>
      <c r="VR31" s="3"/>
      <c r="VS31" s="3"/>
      <c r="VT31" s="3"/>
      <c r="VU31" s="3"/>
      <c r="VV31" s="3"/>
      <c r="VW31" s="3"/>
      <c r="VX31" s="3"/>
      <c r="VY31" s="3"/>
      <c r="VZ31" s="3"/>
      <c r="WA31" s="3"/>
      <c r="WB31" s="3"/>
      <c r="WC31" s="3"/>
      <c r="WD31" s="3"/>
      <c r="WE31" s="3"/>
      <c r="WF31" s="3"/>
      <c r="WG31" s="3"/>
      <c r="WH31" s="3"/>
      <c r="WI31" s="3"/>
      <c r="WJ31" s="3"/>
      <c r="WK31" s="3"/>
      <c r="WL31" s="3"/>
      <c r="WM31" s="3"/>
      <c r="WN31" s="3"/>
      <c r="WO31" s="3"/>
      <c r="WP31" s="3"/>
      <c r="WQ31" s="3"/>
      <c r="WR31" s="3"/>
      <c r="WS31" s="3"/>
      <c r="WT31" s="3"/>
      <c r="WU31" s="3"/>
      <c r="WV31" s="3"/>
      <c r="WW31" s="3"/>
      <c r="WX31" s="3"/>
      <c r="WY31" s="3"/>
      <c r="WZ31" s="3"/>
      <c r="XA31" s="3"/>
      <c r="XB31" s="3"/>
      <c r="XC31" s="3"/>
      <c r="XD31" s="3"/>
      <c r="XE31" s="3"/>
      <c r="XF31" s="3"/>
      <c r="XG31" s="3"/>
      <c r="XH31" s="3"/>
      <c r="XI31" s="3"/>
      <c r="XJ31" s="3"/>
      <c r="XK31" s="3"/>
      <c r="XL31" s="3"/>
      <c r="XM31" s="3"/>
      <c r="XN31" s="3"/>
      <c r="XO31" s="3"/>
      <c r="XP31" s="3"/>
      <c r="XQ31" s="3"/>
      <c r="XR31" s="3"/>
      <c r="XS31" s="3"/>
      <c r="XT31" s="3"/>
      <c r="XU31" s="3"/>
      <c r="XV31" s="3"/>
      <c r="XW31" s="3"/>
      <c r="XX31" s="3"/>
      <c r="XY31" s="3"/>
      <c r="XZ31" s="3"/>
      <c r="YA31" s="3"/>
      <c r="YB31" s="3"/>
      <c r="YC31" s="3"/>
      <c r="YD31" s="3"/>
      <c r="YE31" s="3"/>
      <c r="YF31" s="3"/>
      <c r="YG31" s="3"/>
      <c r="YH31" s="3"/>
      <c r="YI31" s="3"/>
      <c r="YJ31" s="3"/>
      <c r="YK31" s="3"/>
      <c r="YL31" s="3"/>
      <c r="YM31" s="3"/>
      <c r="YN31" s="3"/>
      <c r="YO31" s="3"/>
      <c r="YP31" s="3"/>
      <c r="YQ31" s="3"/>
      <c r="YR31" s="3"/>
      <c r="YS31" s="3"/>
      <c r="YT31" s="3"/>
      <c r="YU31" s="3"/>
      <c r="YV31" s="3"/>
      <c r="YW31" s="3"/>
      <c r="YX31" s="3"/>
      <c r="YY31" s="3"/>
      <c r="YZ31" s="3"/>
      <c r="ZA31" s="3"/>
      <c r="ZB31" s="3"/>
      <c r="ZC31" s="3"/>
      <c r="ZD31" s="3"/>
      <c r="ZE31" s="3"/>
      <c r="ZF31" s="3"/>
      <c r="ZG31" s="3"/>
      <c r="ZH31" s="3"/>
      <c r="ZI31" s="3"/>
      <c r="ZJ31" s="3"/>
      <c r="ZK31" s="3"/>
      <c r="ZL31" s="3"/>
      <c r="ZM31" s="3"/>
      <c r="ZN31" s="3"/>
      <c r="ZO31" s="3"/>
      <c r="ZP31" s="3"/>
      <c r="ZQ31" s="3"/>
      <c r="ZR31" s="3"/>
      <c r="ZS31" s="3"/>
      <c r="ZT31" s="3"/>
      <c r="ZU31" s="3"/>
      <c r="ZV31" s="3"/>
      <c r="ZW31" s="3"/>
      <c r="ZX31" s="3"/>
      <c r="ZY31" s="3"/>
      <c r="ZZ31" s="3"/>
      <c r="AAA31" s="3"/>
      <c r="AAB31" s="3"/>
      <c r="AAC31" s="3"/>
      <c r="AAD31" s="3"/>
      <c r="AAE31" s="3"/>
      <c r="AAF31" s="3"/>
      <c r="AAG31" s="3"/>
      <c r="AAH31" s="3"/>
      <c r="AAI31" s="3"/>
      <c r="AAJ31" s="3"/>
      <c r="AAK31" s="3"/>
      <c r="AAL31" s="3"/>
      <c r="AAM31" s="3"/>
      <c r="AAN31" s="3"/>
      <c r="AAO31" s="3"/>
      <c r="AAP31" s="3"/>
      <c r="AAQ31" s="3"/>
      <c r="AAR31" s="3"/>
      <c r="AAS31" s="3"/>
      <c r="AAT31" s="3"/>
      <c r="AAU31" s="3"/>
      <c r="AAV31" s="3"/>
      <c r="AAW31" s="3"/>
      <c r="AAX31" s="3"/>
      <c r="AAY31" s="3"/>
      <c r="AAZ31" s="3"/>
      <c r="ABA31" s="3"/>
      <c r="ABB31" s="3"/>
      <c r="ABC31" s="3"/>
      <c r="ABD31" s="3"/>
      <c r="ABE31" s="3"/>
      <c r="ABF31" s="3"/>
      <c r="ABG31" s="3"/>
      <c r="ABH31" s="3"/>
      <c r="ABI31" s="3"/>
      <c r="ABJ31" s="3"/>
      <c r="ABK31" s="3"/>
      <c r="ABL31" s="3"/>
      <c r="ABM31" s="3"/>
      <c r="ABN31" s="3"/>
      <c r="ABO31" s="3"/>
      <c r="ABP31" s="3"/>
      <c r="ABQ31" s="3"/>
      <c r="ABR31" s="3"/>
      <c r="ABS31" s="3"/>
      <c r="ABT31" s="3"/>
      <c r="ABU31" s="3"/>
      <c r="ABV31" s="3"/>
      <c r="ABW31" s="3"/>
      <c r="ABX31" s="3"/>
      <c r="ABY31" s="3"/>
      <c r="ABZ31" s="3"/>
      <c r="ACA31" s="3"/>
      <c r="ACB31" s="3"/>
      <c r="ACC31" s="3"/>
      <c r="ACD31" s="3"/>
      <c r="ACE31" s="3"/>
      <c r="ACF31" s="3"/>
      <c r="ACG31" s="3"/>
      <c r="ACH31" s="3"/>
      <c r="ACI31" s="3"/>
      <c r="ACJ31" s="3"/>
      <c r="ACK31" s="3"/>
      <c r="ACL31" s="3"/>
      <c r="ACM31" s="3"/>
      <c r="ACN31" s="3"/>
      <c r="ACO31" s="3"/>
      <c r="ACP31" s="3"/>
      <c r="ACQ31" s="3"/>
      <c r="ACR31" s="3"/>
      <c r="ACS31" s="3"/>
      <c r="ACT31" s="3"/>
      <c r="ACU31" s="3"/>
      <c r="ACV31" s="3"/>
      <c r="ACW31" s="3"/>
      <c r="ACX31" s="3"/>
      <c r="ACY31" s="3"/>
      <c r="ACZ31" s="3"/>
      <c r="ADA31" s="3"/>
      <c r="ADB31" s="3"/>
      <c r="ADC31" s="3"/>
      <c r="ADD31" s="3"/>
      <c r="ADE31" s="3"/>
      <c r="ADF31" s="3"/>
      <c r="ADG31" s="3"/>
      <c r="ADH31" s="3"/>
      <c r="ADI31" s="3"/>
      <c r="ADJ31" s="3"/>
      <c r="ADK31" s="3"/>
      <c r="ADL31" s="3"/>
      <c r="ADM31" s="3"/>
      <c r="ADN31" s="3"/>
      <c r="ADO31" s="3"/>
      <c r="ADP31" s="3"/>
      <c r="ADQ31" s="3"/>
      <c r="ADR31" s="3"/>
      <c r="ADS31" s="3"/>
      <c r="ADT31" s="3"/>
      <c r="ADU31" s="3"/>
      <c r="ADV31" s="3"/>
      <c r="ADW31" s="3"/>
      <c r="ADX31" s="3"/>
      <c r="ADY31" s="3"/>
      <c r="ADZ31" s="3"/>
      <c r="AEA31" s="3"/>
      <c r="AEB31" s="3"/>
      <c r="AEC31" s="3"/>
      <c r="AED31" s="3"/>
      <c r="AEE31" s="3"/>
      <c r="AEF31" s="3"/>
      <c r="AEG31" s="3"/>
      <c r="AEH31" s="3"/>
      <c r="AEI31" s="3"/>
      <c r="AEJ31" s="3"/>
      <c r="AEK31" s="3"/>
      <c r="AEL31" s="3"/>
      <c r="AEM31" s="3"/>
      <c r="AEN31" s="3"/>
      <c r="AEO31" s="3"/>
      <c r="AEP31" s="3"/>
      <c r="AEQ31" s="3"/>
      <c r="AER31" s="3"/>
      <c r="AES31" s="3"/>
      <c r="AET31" s="3"/>
      <c r="AEU31" s="3"/>
      <c r="AEV31" s="3"/>
      <c r="AEW31" s="3"/>
      <c r="AEX31" s="3"/>
      <c r="AEY31" s="3"/>
      <c r="AEZ31" s="3"/>
      <c r="AFA31" s="3"/>
      <c r="AFB31" s="3"/>
      <c r="AFC31" s="3"/>
      <c r="AFD31" s="3"/>
      <c r="AFE31" s="3"/>
      <c r="AFF31" s="3"/>
      <c r="AFG31" s="3"/>
      <c r="AFH31" s="3"/>
      <c r="AFI31" s="3"/>
      <c r="AFJ31" s="3"/>
      <c r="AFK31" s="3"/>
      <c r="AFL31" s="3"/>
      <c r="AFM31" s="3"/>
      <c r="AFN31" s="3"/>
      <c r="AFO31" s="3"/>
      <c r="AFP31" s="3"/>
      <c r="AFQ31" s="3"/>
      <c r="AFR31" s="3"/>
      <c r="AFS31" s="3"/>
      <c r="AFT31" s="3"/>
      <c r="AFU31" s="3"/>
      <c r="AFV31" s="3"/>
      <c r="AFW31" s="3"/>
      <c r="AFX31" s="3"/>
      <c r="AFY31" s="3"/>
      <c r="AFZ31" s="3"/>
      <c r="AGA31" s="3"/>
      <c r="AGB31" s="3"/>
      <c r="AGC31" s="3"/>
      <c r="AGD31" s="3"/>
      <c r="AGE31" s="3"/>
      <c r="AGF31" s="3"/>
      <c r="AGG31" s="3"/>
      <c r="AGH31" s="3"/>
      <c r="AGI31" s="3"/>
      <c r="AGJ31" s="3"/>
      <c r="AGK31" s="3"/>
      <c r="AGL31" s="3"/>
      <c r="AGM31" s="3"/>
      <c r="AGN31" s="3"/>
      <c r="AGO31" s="3"/>
      <c r="AGP31" s="3"/>
      <c r="AGQ31" s="3"/>
      <c r="AGR31" s="3"/>
      <c r="AGS31" s="3"/>
      <c r="AGT31" s="3"/>
      <c r="AGU31" s="3"/>
      <c r="AGV31" s="3"/>
      <c r="AGW31" s="3"/>
      <c r="AGX31" s="3"/>
      <c r="AGY31" s="3"/>
      <c r="AGZ31" s="3"/>
      <c r="AHA31" s="3"/>
      <c r="AHB31" s="3"/>
      <c r="AHC31" s="3"/>
      <c r="AHD31" s="3"/>
      <c r="AHE31" s="3"/>
      <c r="AHF31" s="3"/>
      <c r="AHG31" s="3"/>
      <c r="AHH31" s="3"/>
      <c r="AHI31" s="3"/>
      <c r="AHJ31" s="3"/>
      <c r="AHK31" s="3"/>
      <c r="AHL31" s="3"/>
      <c r="AHM31" s="3"/>
      <c r="AHN31" s="3"/>
      <c r="AHO31" s="3"/>
      <c r="AHP31" s="3"/>
      <c r="AHQ31" s="3"/>
      <c r="AHR31" s="3"/>
      <c r="AHS31" s="3"/>
      <c r="AHT31" s="3"/>
      <c r="AHU31" s="3"/>
      <c r="AHV31" s="3"/>
      <c r="AHW31" s="3"/>
      <c r="AHX31" s="3"/>
      <c r="AHY31" s="3"/>
      <c r="AHZ31" s="3"/>
      <c r="AIA31" s="3"/>
      <c r="AIB31" s="3"/>
      <c r="AIC31" s="3"/>
      <c r="AID31" s="3"/>
      <c r="AIE31" s="3"/>
      <c r="AIF31" s="3"/>
      <c r="AIG31" s="3"/>
      <c r="AIH31" s="3"/>
      <c r="AII31" s="3"/>
      <c r="AIJ31" s="3"/>
      <c r="AIK31" s="3"/>
      <c r="AIL31" s="3"/>
      <c r="AIM31" s="3"/>
      <c r="AIN31" s="3"/>
      <c r="AIO31" s="3"/>
      <c r="AIP31" s="3"/>
      <c r="AIQ31" s="3"/>
      <c r="AIR31" s="3"/>
      <c r="AIS31" s="3"/>
      <c r="AIT31" s="3"/>
      <c r="AIU31" s="3"/>
      <c r="AIV31" s="3"/>
      <c r="AIW31" s="3"/>
      <c r="AIX31" s="3"/>
      <c r="AIY31" s="3"/>
      <c r="AIZ31" s="3"/>
      <c r="AJA31" s="3"/>
      <c r="AJB31" s="3"/>
      <c r="AJC31" s="3"/>
      <c r="AJD31" s="3"/>
      <c r="AJE31" s="3"/>
      <c r="AJF31" s="3"/>
      <c r="AJG31" s="3"/>
      <c r="AJH31" s="3"/>
      <c r="AJI31" s="3"/>
      <c r="AJJ31" s="3"/>
      <c r="AJK31" s="3"/>
      <c r="AJL31" s="3"/>
      <c r="AJM31" s="3"/>
      <c r="AJN31" s="3"/>
      <c r="AJO31" s="3"/>
      <c r="AJP31" s="3"/>
      <c r="AJQ31" s="3"/>
      <c r="AJR31" s="3"/>
      <c r="AJS31" s="3"/>
      <c r="AJT31" s="3"/>
      <c r="AJU31" s="3"/>
      <c r="AJV31" s="3"/>
      <c r="AJW31" s="3"/>
      <c r="AJX31" s="3"/>
      <c r="AJY31" s="3"/>
      <c r="AJZ31" s="3"/>
      <c r="AKA31" s="3"/>
      <c r="AKB31" s="3"/>
      <c r="AKC31" s="3"/>
      <c r="AKD31" s="3"/>
      <c r="AKE31" s="3"/>
      <c r="AKF31" s="3"/>
      <c r="AKG31" s="3"/>
      <c r="AKH31" s="3"/>
      <c r="AKI31" s="3"/>
      <c r="AKJ31" s="3"/>
      <c r="AKK31" s="3"/>
      <c r="AKL31" s="3"/>
      <c r="AKM31" s="3"/>
      <c r="AKN31" s="3"/>
      <c r="AKO31" s="3"/>
      <c r="AKP31" s="3"/>
      <c r="AKQ31" s="3"/>
      <c r="AKR31" s="3"/>
      <c r="AKS31" s="3"/>
      <c r="AKT31" s="3"/>
      <c r="AKU31" s="3"/>
      <c r="AKV31" s="3"/>
      <c r="AKW31" s="3"/>
      <c r="AKX31" s="3"/>
      <c r="AKY31" s="3"/>
      <c r="AKZ31" s="3"/>
      <c r="ALA31" s="3"/>
      <c r="ALB31" s="3"/>
      <c r="ALC31" s="3"/>
      <c r="ALD31" s="3"/>
      <c r="ALE31" s="3"/>
      <c r="ALF31" s="3"/>
      <c r="ALG31" s="3"/>
      <c r="ALH31" s="3"/>
      <c r="ALI31" s="3"/>
      <c r="ALJ31" s="3"/>
      <c r="ALK31" s="3"/>
      <c r="ALL31" s="3"/>
      <c r="ALM31" s="3"/>
      <c r="ALN31" s="3"/>
      <c r="ALO31" s="3"/>
      <c r="ALP31" s="3"/>
      <c r="ALQ31" s="3"/>
      <c r="ALR31" s="3"/>
      <c r="ALS31" s="3"/>
      <c r="ALT31" s="3"/>
      <c r="ALU31" s="3"/>
      <c r="ALV31" s="3"/>
      <c r="ALW31" s="3"/>
      <c r="ALX31" s="3"/>
      <c r="ALY31" s="3"/>
      <c r="ALZ31" s="3"/>
      <c r="AMA31" s="3"/>
      <c r="AMB31" s="3"/>
      <c r="AMC31" s="3"/>
      <c r="AMD31" s="3"/>
      <c r="AME31" s="3"/>
      <c r="AMF31" s="3"/>
      <c r="AMG31" s="3"/>
      <c r="AMH31" s="3"/>
      <c r="AMI31" s="3"/>
      <c r="AMJ31" s="3"/>
      <c r="AMK31" s="3"/>
      <c r="AML31" s="3"/>
      <c r="AMM31" s="3"/>
      <c r="AMN31" s="3"/>
      <c r="AMO31" s="3"/>
      <c r="AMP31" s="3"/>
      <c r="AMQ31" s="3"/>
      <c r="AMR31" s="3"/>
      <c r="AMS31" s="3"/>
      <c r="AMT31" s="3"/>
      <c r="AMU31" s="3"/>
      <c r="AMV31" s="3"/>
      <c r="AMW31" s="3"/>
      <c r="AMX31" s="3"/>
      <c r="AMY31" s="3"/>
      <c r="AMZ31" s="3"/>
      <c r="ANA31" s="3"/>
      <c r="ANB31" s="3"/>
      <c r="ANC31" s="3"/>
      <c r="AND31" s="3"/>
      <c r="ANE31" s="3"/>
      <c r="ANF31" s="3"/>
      <c r="ANG31" s="3"/>
      <c r="ANH31" s="3"/>
      <c r="ANI31" s="3"/>
      <c r="ANJ31" s="3"/>
      <c r="ANK31" s="3"/>
      <c r="ANL31" s="3"/>
      <c r="ANM31" s="3"/>
      <c r="ANN31" s="3"/>
      <c r="ANO31" s="3"/>
      <c r="ANP31" s="3"/>
      <c r="ANQ31" s="3"/>
      <c r="ANR31" s="3"/>
      <c r="ANS31" s="3"/>
      <c r="ANT31" s="3"/>
      <c r="ANU31" s="3"/>
      <c r="ANV31" s="3"/>
      <c r="ANW31" s="3"/>
      <c r="ANX31" s="3"/>
      <c r="ANY31" s="3"/>
      <c r="ANZ31" s="3"/>
      <c r="AOA31" s="3"/>
      <c r="AOB31" s="3"/>
      <c r="AOC31" s="3"/>
      <c r="AOD31" s="3"/>
      <c r="AOE31" s="3"/>
      <c r="AOF31" s="3"/>
      <c r="AOG31" s="3"/>
      <c r="AOH31" s="3"/>
      <c r="AOI31" s="3"/>
      <c r="AOJ31" s="3"/>
      <c r="AOK31" s="3"/>
      <c r="AOL31" s="3"/>
      <c r="AOM31" s="3"/>
      <c r="AON31" s="3"/>
      <c r="AOO31" s="3"/>
      <c r="AOP31" s="3"/>
      <c r="AOQ31" s="3"/>
      <c r="AOR31" s="3"/>
      <c r="AOS31" s="3"/>
      <c r="AOT31" s="3"/>
      <c r="AOU31" s="3"/>
      <c r="AOV31" s="3"/>
      <c r="AOW31" s="3"/>
      <c r="AOX31" s="3"/>
      <c r="AOY31" s="3"/>
      <c r="AOZ31" s="3"/>
      <c r="APA31" s="3"/>
      <c r="APB31" s="3"/>
      <c r="APC31" s="3"/>
      <c r="APD31" s="3"/>
      <c r="APE31" s="3"/>
      <c r="APF31" s="3"/>
      <c r="APG31" s="3"/>
      <c r="APH31" s="3"/>
      <c r="API31" s="3"/>
      <c r="APJ31" s="3"/>
      <c r="APK31" s="3"/>
      <c r="APL31" s="3"/>
      <c r="APM31" s="3"/>
      <c r="APN31" s="3"/>
      <c r="APO31" s="3"/>
      <c r="APP31" s="3"/>
      <c r="APQ31" s="3"/>
      <c r="APR31" s="3"/>
      <c r="APS31" s="3"/>
      <c r="APT31" s="3"/>
      <c r="APU31" s="3"/>
      <c r="APV31" s="3"/>
      <c r="APW31" s="3"/>
      <c r="APX31" s="3"/>
      <c r="APY31" s="3"/>
      <c r="APZ31" s="3"/>
      <c r="AQA31" s="3"/>
      <c r="AQB31" s="3"/>
      <c r="AQC31" s="3"/>
      <c r="AQD31" s="3"/>
      <c r="AQE31" s="3"/>
      <c r="AQF31" s="3"/>
      <c r="AQG31" s="3"/>
      <c r="AQH31" s="3"/>
      <c r="AQI31" s="3"/>
      <c r="AQJ31" s="3"/>
      <c r="AQK31" s="3"/>
      <c r="AQL31" s="3"/>
      <c r="AQM31" s="3"/>
      <c r="AQN31" s="3"/>
      <c r="AQO31" s="3"/>
      <c r="AQP31" s="3"/>
      <c r="AQQ31" s="3"/>
      <c r="AQR31" s="3"/>
      <c r="AQS31" s="3"/>
      <c r="AQT31" s="3"/>
      <c r="AQU31" s="3"/>
      <c r="AQV31" s="3"/>
      <c r="AQW31" s="3"/>
      <c r="AQX31" s="3"/>
      <c r="AQY31" s="3"/>
      <c r="AQZ31" s="3"/>
      <c r="ARA31" s="3"/>
      <c r="ARB31" s="3"/>
      <c r="ARC31" s="3"/>
      <c r="ARD31" s="3"/>
      <c r="ARE31" s="3"/>
      <c r="ARF31" s="3"/>
      <c r="ARG31" s="3"/>
      <c r="ARH31" s="3"/>
      <c r="ARI31" s="3"/>
      <c r="ARJ31" s="3"/>
      <c r="ARK31" s="3"/>
      <c r="ARL31" s="3"/>
      <c r="ARM31" s="3"/>
      <c r="ARN31" s="3"/>
      <c r="ARO31" s="3"/>
      <c r="ARP31" s="3"/>
      <c r="ARQ31" s="3"/>
      <c r="ARR31" s="3"/>
      <c r="ARS31" s="3"/>
      <c r="ART31" s="3"/>
      <c r="ARU31" s="3"/>
      <c r="ARV31" s="3"/>
      <c r="ARW31" s="3"/>
      <c r="ARX31" s="3"/>
      <c r="ARY31" s="3"/>
      <c r="ARZ31" s="3"/>
      <c r="ASA31" s="3"/>
      <c r="ASB31" s="3"/>
      <c r="ASC31" s="3"/>
      <c r="ASD31" s="3"/>
      <c r="ASE31" s="3"/>
      <c r="ASF31" s="3"/>
      <c r="ASG31" s="3"/>
      <c r="ASH31" s="3"/>
      <c r="ASI31" s="3"/>
      <c r="ASJ31" s="3"/>
      <c r="ASK31" s="3"/>
      <c r="ASL31" s="3"/>
      <c r="ASM31" s="3"/>
      <c r="ASN31" s="3"/>
      <c r="ASO31" s="3"/>
      <c r="ASP31" s="3"/>
      <c r="ASQ31" s="3"/>
      <c r="ASR31" s="3"/>
      <c r="ASS31" s="3"/>
      <c r="AST31" s="3"/>
      <c r="ASU31" s="3"/>
      <c r="ASV31" s="3"/>
      <c r="ASW31" s="3"/>
      <c r="ASX31" s="3"/>
      <c r="ASY31" s="3"/>
      <c r="ASZ31" s="3"/>
      <c r="ATA31" s="3"/>
      <c r="ATB31" s="3"/>
      <c r="ATC31" s="3"/>
      <c r="ATD31" s="3"/>
      <c r="ATE31" s="3"/>
      <c r="ATF31" s="3"/>
      <c r="ATG31" s="3"/>
      <c r="ATH31" s="3"/>
      <c r="ATI31" s="3"/>
      <c r="ATJ31" s="3"/>
      <c r="ATK31" s="3"/>
      <c r="ATL31" s="3"/>
      <c r="ATM31" s="3"/>
      <c r="ATN31" s="3"/>
      <c r="ATO31" s="3"/>
      <c r="ATP31" s="3"/>
      <c r="ATQ31" s="3"/>
      <c r="ATR31" s="3"/>
      <c r="ATS31" s="3"/>
      <c r="ATT31" s="3"/>
      <c r="ATU31" s="3"/>
      <c r="ATV31" s="3"/>
      <c r="ATW31" s="3"/>
      <c r="ATX31" s="3"/>
      <c r="ATY31" s="3"/>
      <c r="ATZ31" s="3"/>
      <c r="AUA31" s="3"/>
      <c r="AUB31" s="3"/>
      <c r="AUC31" s="3"/>
      <c r="AUD31" s="3"/>
      <c r="AUE31" s="3"/>
      <c r="AUF31" s="3"/>
      <c r="AUG31" s="3"/>
      <c r="AUH31" s="3"/>
      <c r="AUI31" s="3"/>
      <c r="AUJ31" s="3"/>
      <c r="AUK31" s="3"/>
      <c r="AUL31" s="3"/>
      <c r="AUM31" s="3"/>
      <c r="AUN31" s="3"/>
      <c r="AUO31" s="3"/>
      <c r="AUP31" s="3"/>
      <c r="AUQ31" s="3"/>
      <c r="AUR31" s="3"/>
      <c r="AUS31" s="3"/>
      <c r="AUT31" s="3"/>
      <c r="AUU31" s="3"/>
      <c r="AUV31" s="3"/>
      <c r="AUW31" s="3"/>
      <c r="AUX31" s="3"/>
      <c r="AUY31" s="3"/>
      <c r="AUZ31" s="3"/>
      <c r="AVA31" s="3"/>
      <c r="AVB31" s="3"/>
      <c r="AVC31" s="3"/>
      <c r="AVD31" s="3"/>
      <c r="AVE31" s="3"/>
      <c r="AVF31" s="3"/>
      <c r="AVG31" s="3"/>
      <c r="AVH31" s="3"/>
      <c r="AVI31" s="3"/>
      <c r="AVJ31" s="3"/>
      <c r="AVK31" s="3"/>
      <c r="AVL31" s="3"/>
      <c r="AVM31" s="3"/>
      <c r="AVN31" s="3"/>
      <c r="AVO31" s="3"/>
      <c r="AVP31" s="3"/>
      <c r="AVQ31" s="3"/>
      <c r="AVR31" s="3"/>
      <c r="AVS31" s="3"/>
      <c r="AVT31" s="3"/>
      <c r="AVU31" s="3"/>
      <c r="AVV31" s="3"/>
      <c r="AVW31" s="3"/>
      <c r="AVX31" s="3"/>
      <c r="AVY31" s="3"/>
      <c r="AVZ31" s="3"/>
      <c r="AWA31" s="3"/>
      <c r="AWB31" s="3"/>
      <c r="AWC31" s="3"/>
      <c r="AWD31" s="3"/>
      <c r="AWE31" s="3"/>
      <c r="AWF31" s="3"/>
      <c r="AWG31" s="3"/>
      <c r="AWH31" s="3"/>
      <c r="AWI31" s="3"/>
      <c r="AWJ31" s="3"/>
      <c r="AWK31" s="3"/>
      <c r="AWL31" s="3"/>
      <c r="AWM31" s="3"/>
      <c r="AWN31" s="3"/>
      <c r="AWO31" s="3"/>
      <c r="AWP31" s="3"/>
      <c r="AWQ31" s="3"/>
      <c r="AWR31" s="3"/>
      <c r="AWS31" s="3"/>
      <c r="AWT31" s="3"/>
      <c r="AWU31" s="3"/>
      <c r="AWV31" s="3"/>
      <c r="AWW31" s="3"/>
      <c r="AWX31" s="3"/>
      <c r="AWY31" s="3"/>
      <c r="AWZ31" s="3"/>
      <c r="AXA31" s="3"/>
      <c r="AXB31" s="3"/>
      <c r="AXC31" s="3"/>
      <c r="AXD31" s="3"/>
      <c r="AXE31" s="3"/>
      <c r="AXF31" s="3"/>
      <c r="AXG31" s="3"/>
      <c r="AXH31" s="3"/>
      <c r="AXI31" s="3"/>
      <c r="AXJ31" s="3"/>
      <c r="AXK31" s="3"/>
      <c r="AXL31" s="3"/>
      <c r="AXM31" s="3"/>
      <c r="AXN31" s="3"/>
      <c r="AXO31" s="3"/>
      <c r="AXP31" s="3"/>
      <c r="AXQ31" s="3"/>
      <c r="AXR31" s="3"/>
      <c r="AXS31" s="3"/>
      <c r="AXT31" s="3"/>
      <c r="AXU31" s="3"/>
      <c r="AXV31" s="3"/>
      <c r="AXW31" s="3"/>
      <c r="AXX31" s="3"/>
      <c r="AXY31" s="3"/>
      <c r="AXZ31" s="3"/>
      <c r="AYA31" s="3"/>
      <c r="AYB31" s="3"/>
      <c r="AYC31" s="3"/>
      <c r="AYD31" s="3"/>
      <c r="AYE31" s="3"/>
      <c r="AYF31" s="3"/>
      <c r="AYG31" s="3"/>
      <c r="AYH31" s="3"/>
      <c r="AYI31" s="3"/>
      <c r="AYJ31" s="3"/>
      <c r="AYK31" s="3"/>
      <c r="AYL31" s="3"/>
      <c r="AYM31" s="3"/>
      <c r="AYN31" s="3"/>
      <c r="AYO31" s="3"/>
      <c r="AYP31" s="3"/>
      <c r="AYQ31" s="3"/>
      <c r="AYR31" s="3"/>
      <c r="AYS31" s="3"/>
      <c r="AYT31" s="3"/>
      <c r="AYU31" s="3"/>
      <c r="AYV31" s="3"/>
      <c r="AYW31" s="3"/>
      <c r="AYX31" s="3"/>
      <c r="AYY31" s="3"/>
      <c r="AYZ31" s="3"/>
      <c r="AZA31" s="3"/>
      <c r="AZB31" s="3"/>
      <c r="AZC31" s="3"/>
      <c r="AZD31" s="3"/>
      <c r="AZE31" s="3"/>
      <c r="AZF31" s="3"/>
      <c r="AZG31" s="3"/>
      <c r="AZH31" s="3"/>
      <c r="AZI31" s="3"/>
      <c r="AZJ31" s="3"/>
      <c r="AZK31" s="3"/>
      <c r="AZL31" s="3"/>
      <c r="AZM31" s="3"/>
      <c r="AZN31" s="3"/>
      <c r="AZO31" s="3"/>
      <c r="AZP31" s="3"/>
      <c r="AZQ31" s="3"/>
      <c r="AZR31" s="3"/>
      <c r="AZS31" s="3"/>
      <c r="AZT31" s="3"/>
      <c r="AZU31" s="3"/>
      <c r="AZV31" s="3"/>
      <c r="AZW31" s="3"/>
      <c r="AZX31" s="3"/>
      <c r="AZY31" s="3"/>
      <c r="AZZ31" s="3"/>
      <c r="BAA31" s="3"/>
      <c r="BAB31" s="3"/>
      <c r="BAC31" s="3"/>
      <c r="BAD31" s="3"/>
      <c r="BAE31" s="3"/>
      <c r="BAF31" s="3"/>
      <c r="BAG31" s="3"/>
      <c r="BAH31" s="3"/>
      <c r="BAI31" s="3"/>
      <c r="BAJ31" s="3"/>
      <c r="BAK31" s="3"/>
      <c r="BAL31" s="3"/>
      <c r="BAM31" s="3"/>
      <c r="BAN31" s="3"/>
      <c r="BAO31" s="3"/>
      <c r="BAP31" s="3"/>
      <c r="BAQ31" s="3"/>
      <c r="BAR31" s="3"/>
      <c r="BAS31" s="3"/>
      <c r="BAT31" s="3"/>
      <c r="BAU31" s="3"/>
      <c r="BAV31" s="3"/>
      <c r="BAW31" s="3"/>
      <c r="BAX31" s="3"/>
      <c r="BAY31" s="3"/>
      <c r="BAZ31" s="3"/>
      <c r="BBA31" s="3"/>
      <c r="BBB31" s="3"/>
      <c r="BBC31" s="3"/>
      <c r="BBD31" s="3"/>
      <c r="BBE31" s="3"/>
      <c r="BBF31" s="3"/>
      <c r="BBG31" s="3"/>
      <c r="BBH31" s="3"/>
      <c r="BBI31" s="3"/>
      <c r="BBJ31" s="3"/>
      <c r="BBK31" s="3"/>
      <c r="BBL31" s="3"/>
      <c r="BBM31" s="3"/>
      <c r="BBN31" s="3"/>
      <c r="BBO31" s="3"/>
      <c r="BBP31" s="3"/>
      <c r="BBQ31" s="3"/>
      <c r="BBR31" s="3"/>
      <c r="BBS31" s="3"/>
      <c r="BBT31" s="3"/>
      <c r="BBU31" s="3"/>
      <c r="BBV31" s="3"/>
      <c r="BBW31" s="3"/>
      <c r="BBX31" s="3"/>
      <c r="BBY31" s="3"/>
      <c r="BBZ31" s="3"/>
      <c r="BCA31" s="3"/>
      <c r="BCB31" s="3"/>
      <c r="BCC31" s="3"/>
      <c r="BCD31" s="3"/>
      <c r="BCE31" s="3"/>
      <c r="BCF31" s="3"/>
      <c r="BCG31" s="3"/>
      <c r="BCH31" s="3"/>
      <c r="BCI31" s="3"/>
      <c r="BCJ31" s="3"/>
      <c r="BCK31" s="3"/>
      <c r="BCL31" s="3"/>
      <c r="BCM31" s="3"/>
      <c r="BCN31" s="3"/>
      <c r="BCO31" s="3"/>
      <c r="BCP31" s="3"/>
      <c r="BCQ31" s="3"/>
      <c r="BCR31" s="3"/>
      <c r="BCS31" s="3"/>
      <c r="BCT31" s="3"/>
      <c r="BCU31" s="3"/>
      <c r="BCV31" s="3"/>
      <c r="BCW31" s="3"/>
      <c r="BCX31" s="3"/>
      <c r="BCY31" s="3"/>
      <c r="BCZ31" s="3"/>
      <c r="BDA31" s="3"/>
      <c r="BDB31" s="3"/>
      <c r="BDC31" s="3"/>
      <c r="BDD31" s="3"/>
      <c r="BDE31" s="3"/>
      <c r="BDF31" s="3"/>
      <c r="BDG31" s="3"/>
      <c r="BDH31" s="3"/>
      <c r="BDI31" s="3"/>
      <c r="BDJ31" s="3"/>
      <c r="BDK31" s="3"/>
      <c r="BDL31" s="3"/>
      <c r="BDM31" s="3"/>
      <c r="BDN31" s="3"/>
      <c r="BDO31" s="3"/>
      <c r="BDP31" s="3"/>
      <c r="BDQ31" s="3"/>
      <c r="BDR31" s="3"/>
      <c r="BDS31" s="3"/>
      <c r="BDT31" s="3"/>
      <c r="BDU31" s="3"/>
      <c r="BDV31" s="3"/>
      <c r="BDW31" s="3"/>
      <c r="BDX31" s="3"/>
      <c r="BDY31" s="3"/>
      <c r="BDZ31" s="3"/>
      <c r="BEA31" s="3"/>
      <c r="BEB31" s="3"/>
      <c r="BEC31" s="3"/>
      <c r="BED31" s="3"/>
      <c r="BEE31" s="3"/>
      <c r="BEF31" s="3"/>
      <c r="BEG31" s="3"/>
      <c r="BEH31" s="3"/>
      <c r="BEI31" s="3"/>
      <c r="BEJ31" s="3"/>
      <c r="BEK31" s="3"/>
      <c r="BEL31" s="3"/>
      <c r="BEM31" s="3"/>
      <c r="BEN31" s="3"/>
      <c r="BEO31" s="3"/>
      <c r="BEP31" s="3"/>
      <c r="BEQ31" s="3"/>
      <c r="BER31" s="3"/>
      <c r="BES31" s="3"/>
      <c r="BET31" s="3"/>
      <c r="BEU31" s="3"/>
      <c r="BEV31" s="3"/>
      <c r="BEW31" s="3"/>
      <c r="BEX31" s="3"/>
      <c r="BEY31" s="3"/>
      <c r="BEZ31" s="3"/>
      <c r="BFA31" s="3"/>
      <c r="BFB31" s="3"/>
      <c r="BFC31" s="3"/>
      <c r="BFD31" s="3"/>
      <c r="BFE31" s="3"/>
      <c r="BFF31" s="3"/>
      <c r="BFG31" s="3"/>
      <c r="BFH31" s="3"/>
      <c r="BFI31" s="3"/>
      <c r="BFJ31" s="3"/>
      <c r="BFK31" s="3"/>
      <c r="BFL31" s="3"/>
      <c r="BFM31" s="3"/>
      <c r="BFN31" s="3"/>
      <c r="BFO31" s="3"/>
      <c r="BFP31" s="3"/>
      <c r="BFQ31" s="3"/>
      <c r="BFR31" s="3"/>
      <c r="BFS31" s="3"/>
      <c r="BFT31" s="3"/>
      <c r="BFU31" s="3"/>
      <c r="BFV31" s="3"/>
      <c r="BFW31" s="3"/>
      <c r="BFX31" s="3"/>
      <c r="BFY31" s="3"/>
      <c r="BFZ31" s="3"/>
      <c r="BGA31" s="3"/>
      <c r="BGB31" s="3"/>
      <c r="BGC31" s="3"/>
      <c r="BGD31" s="3"/>
      <c r="BGE31" s="3"/>
      <c r="BGF31" s="3"/>
      <c r="BGG31" s="3"/>
      <c r="BGH31" s="3"/>
      <c r="BGI31" s="3"/>
      <c r="BGJ31" s="3"/>
      <c r="BGK31" s="3"/>
      <c r="BGL31" s="3"/>
      <c r="BGM31" s="3"/>
      <c r="BGN31" s="3"/>
      <c r="BGO31" s="3"/>
      <c r="BGP31" s="3"/>
      <c r="BGQ31" s="3"/>
      <c r="BGR31" s="3"/>
      <c r="BGS31" s="3"/>
      <c r="BGT31" s="3"/>
      <c r="BGU31" s="3"/>
      <c r="BGV31" s="3"/>
      <c r="BGW31" s="3"/>
      <c r="BGX31" s="3"/>
      <c r="BGY31" s="3"/>
      <c r="BGZ31" s="3"/>
      <c r="BHA31" s="3"/>
      <c r="BHB31" s="3"/>
      <c r="BHC31" s="3"/>
      <c r="BHD31" s="3"/>
      <c r="BHE31" s="3"/>
      <c r="BHF31" s="3"/>
      <c r="BHG31" s="3"/>
      <c r="BHH31" s="3"/>
      <c r="BHI31" s="3"/>
      <c r="BHJ31" s="3"/>
      <c r="BHK31" s="3"/>
      <c r="BHL31" s="3"/>
      <c r="BHM31" s="3"/>
      <c r="BHN31" s="3"/>
      <c r="BHO31" s="3"/>
      <c r="BHP31" s="3"/>
      <c r="BHQ31" s="3"/>
      <c r="BHR31" s="3"/>
      <c r="BHS31" s="3"/>
      <c r="BHT31" s="3"/>
      <c r="BHU31" s="3"/>
      <c r="BHV31" s="3"/>
      <c r="BHW31" s="3"/>
      <c r="BHX31" s="3"/>
      <c r="BHY31" s="3"/>
      <c r="BHZ31" s="3"/>
      <c r="BIA31" s="3"/>
      <c r="BIB31" s="3"/>
      <c r="BIC31" s="3"/>
      <c r="BID31" s="3"/>
      <c r="BIE31" s="3"/>
      <c r="BIF31" s="3"/>
      <c r="BIG31" s="3"/>
      <c r="BIH31" s="3"/>
      <c r="BII31" s="3"/>
      <c r="BIJ31" s="3"/>
      <c r="BIK31" s="3"/>
      <c r="BIL31" s="3"/>
      <c r="BIM31" s="3"/>
      <c r="BIN31" s="3"/>
      <c r="BIO31" s="3"/>
      <c r="BIP31" s="3"/>
      <c r="BIQ31" s="3"/>
      <c r="BIR31" s="3"/>
      <c r="BIS31" s="3"/>
      <c r="BIT31" s="3"/>
      <c r="BIU31" s="3"/>
      <c r="BIV31" s="3"/>
      <c r="BIW31" s="3"/>
      <c r="BIX31" s="3"/>
      <c r="BIY31" s="3"/>
      <c r="BIZ31" s="3"/>
      <c r="BJA31" s="3"/>
      <c r="BJB31" s="3"/>
      <c r="BJC31" s="3"/>
      <c r="BJD31" s="3"/>
      <c r="BJE31" s="3"/>
      <c r="BJF31" s="3"/>
      <c r="BJG31" s="3"/>
      <c r="BJH31" s="3"/>
      <c r="BJI31" s="3"/>
      <c r="BJJ31" s="3"/>
      <c r="BJK31" s="3"/>
      <c r="BJL31" s="3"/>
      <c r="BJM31" s="3"/>
      <c r="BJN31" s="3"/>
      <c r="BJO31" s="3"/>
      <c r="BJP31" s="3"/>
      <c r="BJQ31" s="3"/>
      <c r="BJR31" s="3"/>
      <c r="BJS31" s="3"/>
      <c r="BJT31" s="3"/>
      <c r="BJU31" s="3"/>
      <c r="BJV31" s="3"/>
      <c r="BJW31" s="3"/>
      <c r="BJX31" s="3"/>
      <c r="BJY31" s="3"/>
      <c r="BJZ31" s="3"/>
      <c r="BKA31" s="3"/>
      <c r="BKB31" s="3"/>
      <c r="BKC31" s="3"/>
      <c r="BKD31" s="3"/>
      <c r="BKE31" s="3"/>
      <c r="BKF31" s="3"/>
      <c r="BKG31" s="3"/>
      <c r="BKH31" s="3"/>
      <c r="BKI31" s="3"/>
      <c r="BKJ31" s="3"/>
      <c r="BKK31" s="3"/>
      <c r="BKL31" s="3"/>
      <c r="BKM31" s="3"/>
      <c r="BKN31" s="3"/>
      <c r="BKO31" s="3"/>
      <c r="BKP31" s="3"/>
      <c r="BKQ31" s="3"/>
      <c r="BKR31" s="3"/>
      <c r="BKS31" s="3"/>
      <c r="BKT31" s="3"/>
      <c r="BKU31" s="3"/>
      <c r="BKV31" s="3"/>
      <c r="BKW31" s="3"/>
      <c r="BKX31" s="3"/>
      <c r="BKY31" s="3"/>
      <c r="BKZ31" s="3"/>
      <c r="BLA31" s="3"/>
      <c r="BLB31" s="3"/>
      <c r="BLC31" s="3"/>
      <c r="BLD31" s="3"/>
      <c r="BLE31" s="3"/>
      <c r="BLF31" s="3"/>
      <c r="BLG31" s="3"/>
      <c r="BLH31" s="3"/>
      <c r="BLI31" s="3"/>
      <c r="BLJ31" s="3"/>
      <c r="BLK31" s="3"/>
      <c r="BLL31" s="3"/>
      <c r="BLM31" s="3"/>
      <c r="BLN31" s="3"/>
      <c r="BLO31" s="3"/>
      <c r="BLP31" s="3"/>
      <c r="BLQ31" s="3"/>
      <c r="BLR31" s="3"/>
      <c r="BLS31" s="3"/>
      <c r="BLT31" s="3"/>
      <c r="BLU31" s="3"/>
      <c r="BLV31" s="3"/>
      <c r="BLW31" s="3"/>
      <c r="BLX31" s="3"/>
      <c r="BLY31" s="3"/>
      <c r="BLZ31" s="3"/>
      <c r="BMA31" s="3"/>
      <c r="BMB31" s="3"/>
      <c r="BMC31" s="3"/>
      <c r="BMD31" s="3"/>
      <c r="BME31" s="3"/>
      <c r="BMF31" s="3"/>
      <c r="BMG31" s="3"/>
      <c r="BMH31" s="3"/>
      <c r="BMI31" s="3"/>
      <c r="BMJ31" s="3"/>
      <c r="BMK31" s="3"/>
      <c r="BML31" s="3"/>
      <c r="BMM31" s="3"/>
      <c r="BMN31" s="3"/>
      <c r="BMO31" s="3"/>
      <c r="BMP31" s="3"/>
      <c r="BMQ31" s="3"/>
      <c r="BMR31" s="3"/>
      <c r="BMS31" s="3"/>
      <c r="BMT31" s="3"/>
      <c r="BMU31" s="3"/>
      <c r="BMV31" s="3"/>
      <c r="BMW31" s="3"/>
      <c r="BMX31" s="3"/>
      <c r="BMY31" s="3"/>
      <c r="BMZ31" s="3"/>
      <c r="BNA31" s="3"/>
      <c r="BNB31" s="3"/>
      <c r="BNC31" s="3"/>
      <c r="BND31" s="3"/>
      <c r="BNE31" s="3"/>
      <c r="BNF31" s="3"/>
      <c r="BNG31" s="3"/>
      <c r="BNH31" s="3"/>
      <c r="BNI31" s="3"/>
      <c r="BNJ31" s="3"/>
      <c r="BNK31" s="3"/>
      <c r="BNL31" s="3"/>
      <c r="BNM31" s="3"/>
      <c r="BNN31" s="3"/>
      <c r="BNO31" s="3"/>
      <c r="BNP31" s="3"/>
      <c r="BNQ31" s="3"/>
      <c r="BNR31" s="3"/>
      <c r="BNS31" s="3"/>
      <c r="BNT31" s="3"/>
      <c r="BNU31" s="3"/>
      <c r="BNV31" s="3"/>
      <c r="BNW31" s="3"/>
      <c r="BNX31" s="3"/>
      <c r="BNY31" s="3"/>
      <c r="BNZ31" s="3"/>
      <c r="BOA31" s="3"/>
      <c r="BOB31" s="3"/>
      <c r="BOC31" s="3"/>
      <c r="BOD31" s="3"/>
      <c r="BOE31" s="3"/>
      <c r="BOF31" s="3"/>
      <c r="BOG31" s="3"/>
      <c r="BOH31" s="3"/>
      <c r="BOI31" s="3"/>
      <c r="BOJ31" s="3"/>
      <c r="BOK31" s="3"/>
      <c r="BOL31" s="3"/>
      <c r="BOM31" s="3"/>
      <c r="BON31" s="3"/>
      <c r="BOO31" s="3"/>
      <c r="BOP31" s="3"/>
      <c r="BOQ31" s="3"/>
      <c r="BOR31" s="3"/>
      <c r="BOS31" s="3"/>
      <c r="BOT31" s="3"/>
      <c r="BOU31" s="3"/>
      <c r="BOV31" s="3"/>
      <c r="BOW31" s="3"/>
      <c r="BOX31" s="3"/>
      <c r="BOY31" s="3"/>
      <c r="BOZ31" s="3"/>
      <c r="BPA31" s="3"/>
      <c r="BPB31" s="3"/>
      <c r="BPC31" s="3"/>
      <c r="BPD31" s="3"/>
      <c r="BPE31" s="3"/>
      <c r="BPF31" s="3"/>
      <c r="BPG31" s="3"/>
      <c r="BPH31" s="3"/>
      <c r="BPI31" s="3"/>
      <c r="BPJ31" s="3"/>
      <c r="BPK31" s="3"/>
      <c r="BPL31" s="3"/>
      <c r="BPM31" s="3"/>
      <c r="BPN31" s="3"/>
      <c r="BPO31" s="3"/>
      <c r="BPP31" s="3"/>
      <c r="BPQ31" s="3"/>
      <c r="BPR31" s="3"/>
      <c r="BPS31" s="3"/>
      <c r="BPT31" s="3"/>
      <c r="BPU31" s="3"/>
      <c r="BPV31" s="3"/>
      <c r="BPW31" s="3"/>
      <c r="BPX31" s="3"/>
      <c r="BPY31" s="3"/>
      <c r="BPZ31" s="3"/>
      <c r="BQA31" s="3"/>
      <c r="BQB31" s="3"/>
      <c r="BQC31" s="3"/>
      <c r="BQD31" s="3"/>
      <c r="BQE31" s="3"/>
      <c r="BQF31" s="3"/>
      <c r="BQG31" s="3"/>
      <c r="BQH31" s="3"/>
      <c r="BQI31" s="3"/>
      <c r="BQJ31" s="3"/>
      <c r="BQK31" s="3"/>
      <c r="BQL31" s="3"/>
      <c r="BQM31" s="3"/>
      <c r="BQN31" s="3"/>
      <c r="BQO31" s="3"/>
      <c r="BQP31" s="3"/>
      <c r="BQQ31" s="3"/>
      <c r="BQR31" s="3"/>
      <c r="BQS31" s="3"/>
      <c r="BQT31" s="3"/>
      <c r="BQU31" s="3"/>
      <c r="BQV31" s="3"/>
      <c r="BQW31" s="3"/>
      <c r="BQX31" s="3"/>
      <c r="BQY31" s="3"/>
      <c r="BQZ31" s="3"/>
      <c r="BRA31" s="3"/>
      <c r="BRB31" s="3"/>
      <c r="BRC31" s="3"/>
      <c r="BRD31" s="3"/>
      <c r="BRE31" s="3"/>
      <c r="BRF31" s="3"/>
      <c r="BRG31" s="3"/>
      <c r="BRH31" s="3"/>
      <c r="BRI31" s="3"/>
      <c r="BRJ31" s="3"/>
      <c r="BRK31" s="3"/>
      <c r="BRL31" s="3"/>
      <c r="BRM31" s="3"/>
      <c r="BRN31" s="3"/>
      <c r="BRO31" s="3"/>
      <c r="BRP31" s="3"/>
      <c r="BRQ31" s="3"/>
      <c r="BRR31" s="3"/>
      <c r="BRS31" s="3"/>
      <c r="BRT31" s="3"/>
      <c r="BRU31" s="3"/>
      <c r="BRV31" s="3"/>
      <c r="BRW31" s="3"/>
      <c r="BRX31" s="3"/>
      <c r="BRY31" s="3"/>
      <c r="BRZ31" s="3"/>
      <c r="BSA31" s="3"/>
      <c r="BSB31" s="3"/>
      <c r="BSC31" s="3"/>
      <c r="BSD31" s="3"/>
      <c r="BSE31" s="3"/>
      <c r="BSF31" s="3"/>
      <c r="BSG31" s="3"/>
      <c r="BSH31" s="3"/>
      <c r="BSI31" s="3"/>
      <c r="BSJ31" s="3"/>
      <c r="BSK31" s="3"/>
      <c r="BSL31" s="3"/>
      <c r="BSM31" s="3"/>
      <c r="BSN31" s="3"/>
      <c r="BSO31" s="3"/>
      <c r="BSP31" s="3"/>
      <c r="BSQ31" s="3"/>
      <c r="BSR31" s="3"/>
      <c r="BSS31" s="3"/>
      <c r="BST31" s="3"/>
      <c r="BSU31" s="3"/>
      <c r="BSV31" s="3"/>
      <c r="BSW31" s="3"/>
      <c r="BSX31" s="3"/>
      <c r="BSY31" s="3"/>
      <c r="BSZ31" s="3"/>
      <c r="BTA31" s="3"/>
      <c r="BTB31" s="3"/>
      <c r="BTC31" s="3"/>
      <c r="BTD31" s="3"/>
      <c r="BTE31" s="3"/>
      <c r="BTF31" s="3"/>
      <c r="BTG31" s="3"/>
      <c r="BTH31" s="3"/>
      <c r="BTI31" s="3"/>
      <c r="BTJ31" s="3"/>
      <c r="BTK31" s="3"/>
      <c r="BTL31" s="3"/>
      <c r="BTM31" s="3"/>
      <c r="BTN31" s="3"/>
      <c r="BTO31" s="3"/>
      <c r="BTP31" s="3"/>
      <c r="BTQ31" s="3"/>
      <c r="BTR31" s="3"/>
      <c r="BTS31" s="3"/>
      <c r="BTT31" s="3"/>
      <c r="BTU31" s="3"/>
      <c r="BTV31" s="3"/>
      <c r="BTW31" s="3"/>
      <c r="BTX31" s="3"/>
      <c r="BTY31" s="3"/>
      <c r="BTZ31" s="3"/>
      <c r="BUA31" s="3"/>
      <c r="BUB31" s="3"/>
      <c r="BUC31" s="3"/>
      <c r="BUD31" s="3"/>
      <c r="BUE31" s="3"/>
      <c r="BUF31" s="3"/>
      <c r="BUG31" s="3"/>
      <c r="BUH31" s="3"/>
      <c r="BUI31" s="3"/>
      <c r="BUJ31" s="3"/>
      <c r="BUK31" s="3"/>
      <c r="BUL31" s="3"/>
      <c r="BUM31" s="3"/>
      <c r="BUN31" s="3"/>
      <c r="BUO31" s="3"/>
      <c r="BUP31" s="3"/>
      <c r="BUQ31" s="3"/>
      <c r="BUR31" s="3"/>
      <c r="BUS31" s="3"/>
      <c r="BUT31" s="3"/>
      <c r="BUU31" s="3"/>
      <c r="BUV31" s="3"/>
      <c r="BUW31" s="3"/>
      <c r="BUX31" s="3"/>
      <c r="BUY31" s="3"/>
      <c r="BUZ31" s="3"/>
      <c r="BVA31" s="3"/>
      <c r="BVB31" s="3"/>
      <c r="BVC31" s="3"/>
      <c r="BVD31" s="3"/>
      <c r="BVE31" s="3"/>
      <c r="BVF31" s="3"/>
      <c r="BVG31" s="3"/>
      <c r="BVH31" s="3"/>
      <c r="BVI31" s="3"/>
      <c r="BVJ31" s="3"/>
      <c r="BVK31" s="3"/>
      <c r="BVL31" s="3"/>
      <c r="BVM31" s="3"/>
      <c r="BVN31" s="3"/>
      <c r="BVO31" s="3"/>
      <c r="BVP31" s="3"/>
      <c r="BVQ31" s="3"/>
      <c r="BVR31" s="3"/>
      <c r="BVS31" s="3"/>
      <c r="BVT31" s="3"/>
      <c r="BVU31" s="3"/>
      <c r="BVV31" s="3"/>
      <c r="BVW31" s="3"/>
      <c r="BVX31" s="3"/>
      <c r="BVY31" s="3"/>
      <c r="BVZ31" s="3"/>
      <c r="BWA31" s="3"/>
      <c r="BWB31" s="3"/>
      <c r="BWC31" s="3"/>
      <c r="BWD31" s="3"/>
      <c r="BWE31" s="3"/>
      <c r="BWF31" s="3"/>
      <c r="BWG31" s="3"/>
      <c r="BWH31" s="3"/>
      <c r="BWI31" s="3"/>
      <c r="BWJ31" s="3"/>
      <c r="BWK31" s="3"/>
      <c r="BWL31" s="3"/>
      <c r="BWM31" s="3"/>
      <c r="BWN31" s="3"/>
      <c r="BWO31" s="3"/>
      <c r="BWP31" s="3"/>
      <c r="BWQ31" s="3"/>
      <c r="BWR31" s="3"/>
      <c r="BWS31" s="3"/>
      <c r="BWT31" s="3"/>
      <c r="BWU31" s="3"/>
      <c r="BWV31" s="3"/>
      <c r="BWW31" s="3"/>
      <c r="BWX31" s="3"/>
      <c r="BWY31" s="3"/>
      <c r="BWZ31" s="3"/>
      <c r="BXA31" s="3"/>
      <c r="BXB31" s="3"/>
      <c r="BXC31" s="3"/>
      <c r="BXD31" s="3"/>
      <c r="BXE31" s="3"/>
      <c r="BXF31" s="3"/>
      <c r="BXG31" s="3"/>
      <c r="BXH31" s="3"/>
      <c r="BXI31" s="3"/>
      <c r="BXJ31" s="3"/>
      <c r="BXK31" s="3"/>
      <c r="BXL31" s="3"/>
      <c r="BXM31" s="3"/>
      <c r="BXN31" s="3"/>
      <c r="BXO31" s="3"/>
      <c r="BXP31" s="3"/>
      <c r="BXQ31" s="3"/>
      <c r="BXR31" s="3"/>
      <c r="BXS31" s="3"/>
      <c r="BXT31" s="3"/>
      <c r="BXU31" s="3"/>
      <c r="BXV31" s="3"/>
      <c r="BXW31" s="3"/>
      <c r="BXX31" s="3"/>
      <c r="BXY31" s="3"/>
      <c r="BXZ31" s="3"/>
      <c r="BYA31" s="3"/>
      <c r="BYB31" s="3"/>
      <c r="BYC31" s="3"/>
      <c r="BYD31" s="3"/>
      <c r="BYE31" s="3"/>
      <c r="BYF31" s="3"/>
      <c r="BYG31" s="3"/>
      <c r="BYH31" s="3"/>
      <c r="BYI31" s="3"/>
      <c r="BYJ31" s="3"/>
      <c r="BYK31" s="3"/>
      <c r="BYL31" s="3"/>
      <c r="BYM31" s="3"/>
      <c r="BYN31" s="3"/>
      <c r="BYO31" s="3"/>
      <c r="BYP31" s="3"/>
      <c r="BYQ31" s="3"/>
      <c r="BYR31" s="3"/>
      <c r="BYS31" s="3"/>
      <c r="BYT31" s="3"/>
      <c r="BYU31" s="3"/>
      <c r="BYV31" s="3"/>
      <c r="BYW31" s="3"/>
      <c r="BYX31" s="3"/>
      <c r="BYY31" s="3"/>
      <c r="BYZ31" s="3"/>
      <c r="BZA31" s="3"/>
      <c r="BZB31" s="3"/>
      <c r="BZC31" s="3"/>
      <c r="BZD31" s="3"/>
      <c r="BZE31" s="3"/>
      <c r="BZF31" s="3"/>
      <c r="BZG31" s="3"/>
      <c r="BZH31" s="3"/>
      <c r="BZI31" s="3"/>
      <c r="BZJ31" s="3"/>
      <c r="BZK31" s="3"/>
      <c r="BZL31" s="3"/>
      <c r="BZM31" s="3"/>
      <c r="BZN31" s="3"/>
      <c r="BZO31" s="3"/>
      <c r="BZP31" s="3"/>
      <c r="BZQ31" s="3"/>
      <c r="BZR31" s="3"/>
      <c r="BZS31" s="3"/>
      <c r="BZT31" s="3"/>
      <c r="BZU31" s="3"/>
      <c r="BZV31" s="3"/>
      <c r="BZW31" s="3"/>
      <c r="BZX31" s="3"/>
      <c r="BZY31" s="3"/>
      <c r="BZZ31" s="3"/>
      <c r="CAA31" s="3"/>
      <c r="CAB31" s="3"/>
      <c r="CAC31" s="3"/>
      <c r="CAD31" s="3"/>
      <c r="CAE31" s="3"/>
      <c r="CAF31" s="3"/>
      <c r="CAG31" s="3"/>
      <c r="CAH31" s="3"/>
      <c r="CAI31" s="3"/>
      <c r="CAJ31" s="3"/>
      <c r="CAK31" s="3"/>
      <c r="CAL31" s="3"/>
      <c r="CAM31" s="3"/>
      <c r="CAN31" s="3"/>
      <c r="CAO31" s="3"/>
      <c r="CAP31" s="3"/>
      <c r="CAQ31" s="3"/>
      <c r="CAR31" s="3"/>
      <c r="CAS31" s="3"/>
      <c r="CAT31" s="3"/>
      <c r="CAU31" s="3"/>
      <c r="CAV31" s="3"/>
      <c r="CAW31" s="3"/>
      <c r="CAX31" s="3"/>
      <c r="CAY31" s="3"/>
      <c r="CAZ31" s="3"/>
      <c r="CBA31" s="3"/>
      <c r="CBB31" s="3"/>
      <c r="CBC31" s="3"/>
      <c r="CBD31" s="3"/>
      <c r="CBE31" s="3"/>
      <c r="CBF31" s="3"/>
      <c r="CBG31" s="3"/>
      <c r="CBH31" s="3"/>
      <c r="CBI31" s="3"/>
      <c r="CBJ31" s="3"/>
      <c r="CBK31" s="3"/>
      <c r="CBL31" s="3"/>
      <c r="CBM31" s="3"/>
      <c r="CBN31" s="3"/>
      <c r="CBO31" s="3"/>
      <c r="CBP31" s="3"/>
      <c r="CBQ31" s="3"/>
      <c r="CBR31" s="3"/>
      <c r="CBS31" s="3"/>
      <c r="CBT31" s="3"/>
      <c r="CBU31" s="3"/>
      <c r="CBV31" s="3"/>
      <c r="CBW31" s="3"/>
      <c r="CBX31" s="3"/>
      <c r="CBY31" s="3"/>
      <c r="CBZ31" s="3"/>
      <c r="CCA31" s="3"/>
      <c r="CCB31" s="3"/>
      <c r="CCC31" s="3"/>
      <c r="CCD31" s="3"/>
      <c r="CCE31" s="3"/>
      <c r="CCF31" s="3"/>
      <c r="CCG31" s="3"/>
      <c r="CCH31" s="3"/>
      <c r="CCI31" s="3"/>
      <c r="CCJ31" s="3"/>
      <c r="CCK31" s="3"/>
      <c r="CCL31" s="3"/>
      <c r="CCM31" s="3"/>
      <c r="CCN31" s="3"/>
      <c r="CCO31" s="3"/>
      <c r="CCP31" s="3"/>
      <c r="CCQ31" s="3"/>
      <c r="CCR31" s="3"/>
      <c r="CCS31" s="3"/>
      <c r="CCT31" s="3"/>
      <c r="CCU31" s="3"/>
      <c r="CCV31" s="3"/>
      <c r="CCW31" s="3"/>
      <c r="CCX31" s="3"/>
      <c r="CCY31" s="3"/>
      <c r="CCZ31" s="3"/>
      <c r="CDA31" s="3"/>
      <c r="CDB31" s="3"/>
      <c r="CDC31" s="3"/>
      <c r="CDD31" s="3"/>
      <c r="CDE31" s="3"/>
      <c r="CDF31" s="3"/>
      <c r="CDG31" s="3"/>
      <c r="CDH31" s="3"/>
      <c r="CDI31" s="3"/>
      <c r="CDJ31" s="3"/>
      <c r="CDK31" s="3"/>
      <c r="CDL31" s="3"/>
      <c r="CDM31" s="3"/>
      <c r="CDN31" s="3"/>
      <c r="CDO31" s="3"/>
      <c r="CDP31" s="3"/>
      <c r="CDQ31" s="3"/>
      <c r="CDR31" s="3"/>
      <c r="CDS31" s="3"/>
      <c r="CDT31" s="3"/>
      <c r="CDU31" s="3"/>
      <c r="CDV31" s="3"/>
      <c r="CDW31" s="3"/>
      <c r="CDX31" s="3"/>
      <c r="CDY31" s="3"/>
      <c r="CDZ31" s="3"/>
      <c r="CEA31" s="3"/>
      <c r="CEB31" s="3"/>
      <c r="CEC31" s="3"/>
      <c r="CED31" s="3"/>
      <c r="CEE31" s="3"/>
      <c r="CEF31" s="3"/>
      <c r="CEG31" s="3"/>
      <c r="CEH31" s="3"/>
      <c r="CEI31" s="3"/>
      <c r="CEJ31" s="3"/>
      <c r="CEK31" s="3"/>
      <c r="CEL31" s="3"/>
      <c r="CEM31" s="3"/>
      <c r="CEN31" s="3"/>
      <c r="CEO31" s="3"/>
      <c r="CEP31" s="3"/>
      <c r="CEQ31" s="3"/>
      <c r="CER31" s="3"/>
      <c r="CES31" s="3"/>
      <c r="CET31" s="3"/>
      <c r="CEU31" s="3"/>
      <c r="CEV31" s="3"/>
      <c r="CEW31" s="3"/>
      <c r="CEX31" s="3"/>
      <c r="CEY31" s="3"/>
      <c r="CEZ31" s="3"/>
      <c r="CFA31" s="3"/>
      <c r="CFB31" s="3"/>
      <c r="CFC31" s="3"/>
      <c r="CFD31" s="3"/>
      <c r="CFE31" s="3"/>
      <c r="CFF31" s="3"/>
      <c r="CFG31" s="3"/>
      <c r="CFH31" s="3"/>
      <c r="CFI31" s="3"/>
      <c r="CFJ31" s="3"/>
      <c r="CFK31" s="3"/>
      <c r="CFL31" s="3"/>
      <c r="CFM31" s="3"/>
      <c r="CFN31" s="3"/>
      <c r="CFO31" s="3"/>
      <c r="CFP31" s="3"/>
      <c r="CFQ31" s="3"/>
      <c r="CFR31" s="3"/>
      <c r="CFS31" s="3"/>
      <c r="CFT31" s="3"/>
      <c r="CFU31" s="3"/>
      <c r="CFV31" s="3"/>
      <c r="CFW31" s="3"/>
      <c r="CFX31" s="3"/>
      <c r="CFY31" s="3"/>
      <c r="CFZ31" s="3"/>
      <c r="CGA31" s="3"/>
      <c r="CGB31" s="3"/>
      <c r="CGC31" s="3"/>
      <c r="CGD31" s="3"/>
      <c r="CGE31" s="3"/>
      <c r="CGF31" s="3"/>
      <c r="CGG31" s="3"/>
      <c r="CGH31" s="3"/>
      <c r="CGI31" s="3"/>
      <c r="CGJ31" s="3"/>
      <c r="CGK31" s="3"/>
      <c r="CGL31" s="3"/>
      <c r="CGM31" s="3"/>
      <c r="CGN31" s="3"/>
      <c r="CGO31" s="3"/>
      <c r="CGP31" s="3"/>
      <c r="CGQ31" s="3"/>
      <c r="CGR31" s="3"/>
      <c r="CGS31" s="3"/>
      <c r="CGT31" s="3"/>
      <c r="CGU31" s="3"/>
      <c r="CGV31" s="3"/>
      <c r="CGW31" s="3"/>
      <c r="CGX31" s="3"/>
      <c r="CGY31" s="3"/>
      <c r="CGZ31" s="3"/>
      <c r="CHA31" s="3"/>
      <c r="CHB31" s="3"/>
      <c r="CHC31" s="3"/>
      <c r="CHD31" s="3"/>
      <c r="CHE31" s="3"/>
      <c r="CHF31" s="3"/>
      <c r="CHG31" s="3"/>
      <c r="CHH31" s="3"/>
      <c r="CHI31" s="3"/>
      <c r="CHJ31" s="3"/>
      <c r="CHK31" s="3"/>
      <c r="CHL31" s="3"/>
      <c r="CHM31" s="3"/>
      <c r="CHN31" s="3"/>
      <c r="CHO31" s="3"/>
      <c r="CHP31" s="3"/>
      <c r="CHQ31" s="3"/>
      <c r="CHR31" s="3"/>
      <c r="CHS31" s="3"/>
      <c r="CHT31" s="3"/>
      <c r="CHU31" s="3"/>
      <c r="CHV31" s="3"/>
      <c r="CHW31" s="3"/>
      <c r="CHX31" s="3"/>
      <c r="CHY31" s="3"/>
      <c r="CHZ31" s="3"/>
      <c r="CIA31" s="3"/>
      <c r="CIB31" s="3"/>
      <c r="CIC31" s="3"/>
      <c r="CID31" s="3"/>
      <c r="CIE31" s="3"/>
      <c r="CIF31" s="3"/>
      <c r="CIG31" s="3"/>
      <c r="CIH31" s="3"/>
      <c r="CII31" s="3"/>
      <c r="CIJ31" s="3"/>
      <c r="CIK31" s="3"/>
      <c r="CIL31" s="3"/>
      <c r="CIM31" s="3"/>
      <c r="CIN31" s="3"/>
      <c r="CIO31" s="3"/>
      <c r="CIP31" s="3"/>
      <c r="CIQ31" s="3"/>
      <c r="CIR31" s="3"/>
      <c r="CIS31" s="3"/>
      <c r="CIT31" s="3"/>
      <c r="CIU31" s="3"/>
      <c r="CIV31" s="3"/>
      <c r="CIW31" s="3"/>
      <c r="CIX31" s="3"/>
      <c r="CIY31" s="3"/>
      <c r="CIZ31" s="3"/>
      <c r="CJA31" s="3"/>
      <c r="CJB31" s="3"/>
      <c r="CJC31" s="3"/>
      <c r="CJD31" s="3"/>
      <c r="CJE31" s="3"/>
      <c r="CJF31" s="3"/>
      <c r="CJG31" s="3"/>
      <c r="CJH31" s="3"/>
      <c r="CJI31" s="3"/>
      <c r="CJJ31" s="3"/>
      <c r="CJK31" s="3"/>
      <c r="CJL31" s="3"/>
      <c r="CJM31" s="3"/>
      <c r="CJN31" s="3"/>
      <c r="CJO31" s="3"/>
      <c r="CJP31" s="3"/>
      <c r="CJQ31" s="3"/>
      <c r="CJR31" s="3"/>
      <c r="CJS31" s="3"/>
      <c r="CJT31" s="3"/>
      <c r="CJU31" s="3"/>
      <c r="CJV31" s="3"/>
      <c r="CJW31" s="3"/>
      <c r="CJX31" s="3"/>
      <c r="CJY31" s="3"/>
      <c r="CJZ31" s="3"/>
      <c r="CKA31" s="3"/>
      <c r="CKB31" s="3"/>
      <c r="CKC31" s="3"/>
      <c r="CKD31" s="3"/>
      <c r="CKE31" s="3"/>
      <c r="CKF31" s="3"/>
      <c r="CKG31" s="3"/>
      <c r="CKH31" s="3"/>
      <c r="CKI31" s="3"/>
      <c r="CKJ31" s="3"/>
      <c r="CKK31" s="3"/>
      <c r="CKL31" s="3"/>
      <c r="CKM31" s="3"/>
      <c r="CKN31" s="3"/>
      <c r="CKO31" s="3"/>
      <c r="CKP31" s="3"/>
      <c r="CKQ31" s="3"/>
      <c r="CKR31" s="3"/>
      <c r="CKS31" s="3"/>
      <c r="CKT31" s="3"/>
      <c r="CKU31" s="3"/>
      <c r="CKV31" s="3"/>
      <c r="CKW31" s="3"/>
      <c r="CKX31" s="3"/>
      <c r="CKY31" s="3"/>
      <c r="CKZ31" s="3"/>
      <c r="CLA31" s="3"/>
      <c r="CLB31" s="3"/>
      <c r="CLC31" s="3"/>
      <c r="CLD31" s="3"/>
      <c r="CLE31" s="3"/>
      <c r="CLF31" s="3"/>
      <c r="CLG31" s="3"/>
      <c r="CLH31" s="3"/>
      <c r="CLI31" s="3"/>
      <c r="CLJ31" s="3"/>
      <c r="CLK31" s="3"/>
      <c r="CLL31" s="3"/>
      <c r="CLM31" s="3"/>
      <c r="CLN31" s="3"/>
      <c r="CLO31" s="3"/>
      <c r="CLP31" s="3"/>
      <c r="CLQ31" s="3"/>
      <c r="CLR31" s="3"/>
      <c r="CLS31" s="3"/>
      <c r="CLT31" s="3"/>
      <c r="CLU31" s="3"/>
      <c r="CLV31" s="3"/>
      <c r="CLW31" s="3"/>
      <c r="CLX31" s="3"/>
      <c r="CLY31" s="3"/>
      <c r="CLZ31" s="3"/>
      <c r="CMA31" s="3"/>
      <c r="CMB31" s="3"/>
      <c r="CMC31" s="3"/>
      <c r="CMD31" s="3"/>
      <c r="CME31" s="3"/>
      <c r="CMF31" s="3"/>
      <c r="CMG31" s="3"/>
      <c r="CMH31" s="3"/>
      <c r="CMI31" s="3"/>
      <c r="CMJ31" s="3"/>
      <c r="CMK31" s="3"/>
      <c r="CML31" s="3"/>
      <c r="CMM31" s="3"/>
      <c r="CMN31" s="3"/>
      <c r="CMO31" s="3"/>
      <c r="CMP31" s="3"/>
      <c r="CMQ31" s="3"/>
      <c r="CMR31" s="3"/>
      <c r="CMS31" s="3"/>
      <c r="CMT31" s="3"/>
      <c r="CMU31" s="3"/>
      <c r="CMV31" s="3"/>
      <c r="CMW31" s="3"/>
      <c r="CMX31" s="3"/>
      <c r="CMY31" s="3"/>
      <c r="CMZ31" s="3"/>
      <c r="CNA31" s="3"/>
      <c r="CNB31" s="3"/>
      <c r="CNC31" s="3"/>
      <c r="CND31" s="3"/>
      <c r="CNE31" s="3"/>
      <c r="CNF31" s="3"/>
      <c r="CNG31" s="3"/>
      <c r="CNH31" s="3"/>
      <c r="CNI31" s="3"/>
      <c r="CNJ31" s="3"/>
      <c r="CNK31" s="3"/>
      <c r="CNL31" s="3"/>
      <c r="CNM31" s="3"/>
      <c r="CNN31" s="3"/>
      <c r="CNO31" s="3"/>
      <c r="CNP31" s="3"/>
      <c r="CNQ31" s="3"/>
      <c r="CNR31" s="3"/>
      <c r="CNS31" s="3"/>
      <c r="CNT31" s="3"/>
      <c r="CNU31" s="3"/>
      <c r="CNV31" s="3"/>
      <c r="CNW31" s="3"/>
      <c r="CNX31" s="3"/>
      <c r="CNY31" s="3"/>
      <c r="CNZ31" s="3"/>
      <c r="COA31" s="3"/>
      <c r="COB31" s="3"/>
      <c r="COC31" s="3"/>
      <c r="COD31" s="3"/>
      <c r="COE31" s="3"/>
      <c r="COF31" s="3"/>
      <c r="COG31" s="3"/>
      <c r="COH31" s="3"/>
      <c r="COI31" s="3"/>
      <c r="COJ31" s="3"/>
      <c r="COK31" s="3"/>
      <c r="COL31" s="3"/>
      <c r="COM31" s="3"/>
      <c r="CON31" s="3"/>
      <c r="COO31" s="3"/>
      <c r="COP31" s="3"/>
      <c r="COQ31" s="3"/>
      <c r="COR31" s="3"/>
      <c r="COS31" s="3"/>
      <c r="COT31" s="3"/>
      <c r="COU31" s="3"/>
      <c r="COV31" s="3"/>
      <c r="COW31" s="3"/>
      <c r="COX31" s="3"/>
      <c r="COY31" s="3"/>
      <c r="COZ31" s="3"/>
      <c r="CPA31" s="3"/>
      <c r="CPB31" s="3"/>
      <c r="CPC31" s="3"/>
      <c r="CPD31" s="3"/>
      <c r="CPE31" s="3"/>
      <c r="CPF31" s="3"/>
      <c r="CPG31" s="3"/>
      <c r="CPH31" s="3"/>
      <c r="CPI31" s="3"/>
      <c r="CPJ31" s="3"/>
      <c r="CPK31" s="3"/>
      <c r="CPL31" s="3"/>
      <c r="CPM31" s="3"/>
      <c r="CPN31" s="3"/>
      <c r="CPO31" s="3"/>
      <c r="CPP31" s="3"/>
      <c r="CPQ31" s="3"/>
      <c r="CPR31" s="3"/>
      <c r="CPS31" s="3"/>
      <c r="CPT31" s="3"/>
      <c r="CPU31" s="3"/>
      <c r="CPV31" s="3"/>
      <c r="CPW31" s="3"/>
      <c r="CPX31" s="3"/>
      <c r="CPY31" s="3"/>
      <c r="CPZ31" s="3"/>
      <c r="CQA31" s="3"/>
      <c r="CQB31" s="3"/>
      <c r="CQC31" s="3"/>
      <c r="CQD31" s="3"/>
      <c r="CQE31" s="3"/>
      <c r="CQF31" s="3"/>
      <c r="CQG31" s="3"/>
      <c r="CQH31" s="3"/>
      <c r="CQI31" s="3"/>
      <c r="CQJ31" s="3"/>
      <c r="CQK31" s="3"/>
      <c r="CQL31" s="3"/>
      <c r="CQM31" s="3"/>
      <c r="CQN31" s="3"/>
      <c r="CQO31" s="3"/>
      <c r="CQP31" s="3"/>
      <c r="CQQ31" s="3"/>
      <c r="CQR31" s="3"/>
      <c r="CQS31" s="3"/>
      <c r="CQT31" s="3"/>
      <c r="CQU31" s="3"/>
      <c r="CQV31" s="3"/>
      <c r="CQW31" s="3"/>
      <c r="CQX31" s="3"/>
      <c r="CQY31" s="3"/>
      <c r="CQZ31" s="3"/>
      <c r="CRA31" s="3"/>
      <c r="CRB31" s="3"/>
      <c r="CRC31" s="3"/>
      <c r="CRD31" s="3"/>
      <c r="CRE31" s="3"/>
      <c r="CRF31" s="3"/>
      <c r="CRG31" s="3"/>
      <c r="CRH31" s="3"/>
      <c r="CRI31" s="3"/>
      <c r="CRJ31" s="3"/>
      <c r="CRK31" s="3"/>
      <c r="CRL31" s="3"/>
      <c r="CRM31" s="3"/>
      <c r="CRN31" s="3"/>
      <c r="CRO31" s="3"/>
      <c r="CRP31" s="3"/>
      <c r="CRQ31" s="3"/>
      <c r="CRR31" s="3"/>
      <c r="CRS31" s="3"/>
      <c r="CRT31" s="3"/>
      <c r="CRU31" s="3"/>
      <c r="CRV31" s="3"/>
      <c r="CRW31" s="3"/>
      <c r="CRX31" s="3"/>
      <c r="CRY31" s="3"/>
      <c r="CRZ31" s="3"/>
      <c r="CSA31" s="3"/>
      <c r="CSB31" s="3"/>
      <c r="CSC31" s="3"/>
      <c r="CSD31" s="3"/>
      <c r="CSE31" s="3"/>
      <c r="CSF31" s="3"/>
      <c r="CSG31" s="3"/>
      <c r="CSH31" s="3"/>
      <c r="CSI31" s="3"/>
      <c r="CSJ31" s="3"/>
      <c r="CSK31" s="3"/>
      <c r="CSL31" s="3"/>
      <c r="CSM31" s="3"/>
      <c r="CSN31" s="3"/>
      <c r="CSO31" s="3"/>
      <c r="CSP31" s="3"/>
      <c r="CSQ31" s="3"/>
      <c r="CSR31" s="3"/>
      <c r="CSS31" s="3"/>
      <c r="CST31" s="3"/>
      <c r="CSU31" s="3"/>
      <c r="CSV31" s="3"/>
      <c r="CSW31" s="3"/>
      <c r="CSX31" s="3"/>
      <c r="CSY31" s="3"/>
      <c r="CSZ31" s="3"/>
      <c r="CTA31" s="3"/>
      <c r="CTB31" s="3"/>
      <c r="CTC31" s="3"/>
      <c r="CTD31" s="3"/>
      <c r="CTE31" s="3"/>
      <c r="CTF31" s="3"/>
      <c r="CTG31" s="3"/>
      <c r="CTH31" s="3"/>
      <c r="CTI31" s="3"/>
      <c r="CTJ31" s="3"/>
      <c r="CTK31" s="3"/>
      <c r="CTL31" s="3"/>
      <c r="CTM31" s="3"/>
      <c r="CTN31" s="3"/>
      <c r="CTO31" s="3"/>
      <c r="CTP31" s="3"/>
      <c r="CTQ31" s="3"/>
      <c r="CTR31" s="3"/>
      <c r="CTS31" s="3"/>
      <c r="CTT31" s="3"/>
      <c r="CTU31" s="3"/>
      <c r="CTV31" s="3"/>
      <c r="CTW31" s="3"/>
      <c r="CTX31" s="3"/>
      <c r="CTY31" s="3"/>
      <c r="CTZ31" s="3"/>
      <c r="CUA31" s="3"/>
      <c r="CUB31" s="3"/>
      <c r="CUC31" s="3"/>
      <c r="CUD31" s="3"/>
      <c r="CUE31" s="3"/>
      <c r="CUF31" s="3"/>
      <c r="CUG31" s="3"/>
      <c r="CUH31" s="3"/>
      <c r="CUI31" s="3"/>
      <c r="CUJ31" s="3"/>
      <c r="CUK31" s="3"/>
      <c r="CUL31" s="3"/>
      <c r="CUM31" s="3"/>
      <c r="CUN31" s="3"/>
      <c r="CUO31" s="3"/>
      <c r="CUP31" s="3"/>
      <c r="CUQ31" s="3"/>
      <c r="CUR31" s="3"/>
      <c r="CUS31" s="3"/>
      <c r="CUT31" s="3"/>
      <c r="CUU31" s="3"/>
      <c r="CUV31" s="3"/>
      <c r="CUW31" s="3"/>
      <c r="CUX31" s="3"/>
      <c r="CUY31" s="3"/>
      <c r="CUZ31" s="3"/>
      <c r="CVA31" s="3"/>
      <c r="CVB31" s="3"/>
      <c r="CVC31" s="3"/>
      <c r="CVD31" s="3"/>
      <c r="CVE31" s="3"/>
      <c r="CVF31" s="3"/>
      <c r="CVG31" s="3"/>
      <c r="CVH31" s="3"/>
      <c r="CVI31" s="3"/>
      <c r="CVJ31" s="3"/>
      <c r="CVK31" s="3"/>
      <c r="CVL31" s="3"/>
      <c r="CVM31" s="3"/>
      <c r="CVN31" s="3"/>
      <c r="CVO31" s="3"/>
      <c r="CVP31" s="3"/>
      <c r="CVQ31" s="3"/>
      <c r="CVR31" s="3"/>
      <c r="CVS31" s="3"/>
      <c r="CVT31" s="3"/>
      <c r="CVU31" s="3"/>
      <c r="CVV31" s="3"/>
      <c r="CVW31" s="3"/>
      <c r="CVX31" s="3"/>
      <c r="CVY31" s="3"/>
      <c r="CVZ31" s="3"/>
      <c r="CWA31" s="3"/>
      <c r="CWB31" s="3"/>
      <c r="CWC31" s="3"/>
      <c r="CWD31" s="3"/>
      <c r="CWE31" s="3"/>
      <c r="CWF31" s="3"/>
      <c r="CWG31" s="3"/>
      <c r="CWH31" s="3"/>
      <c r="CWI31" s="3"/>
      <c r="CWJ31" s="3"/>
      <c r="CWK31" s="3"/>
      <c r="CWL31" s="3"/>
      <c r="CWM31" s="3"/>
      <c r="CWN31" s="3"/>
      <c r="CWO31" s="3"/>
      <c r="CWP31" s="3"/>
      <c r="CWQ31" s="3"/>
      <c r="CWR31" s="3"/>
      <c r="CWS31" s="3"/>
      <c r="CWT31" s="3"/>
      <c r="CWU31" s="3"/>
      <c r="CWV31" s="3"/>
      <c r="CWW31" s="3"/>
      <c r="CWX31" s="3"/>
      <c r="CWY31" s="3"/>
      <c r="CWZ31" s="3"/>
      <c r="CXA31" s="3"/>
      <c r="CXB31" s="3"/>
      <c r="CXC31" s="3"/>
      <c r="CXD31" s="3"/>
      <c r="CXE31" s="3"/>
      <c r="CXF31" s="3"/>
      <c r="CXG31" s="3"/>
      <c r="CXH31" s="3"/>
      <c r="CXI31" s="3"/>
      <c r="CXJ31" s="3"/>
      <c r="CXK31" s="3"/>
      <c r="CXL31" s="3"/>
      <c r="CXM31" s="3"/>
      <c r="CXN31" s="3"/>
      <c r="CXO31" s="3"/>
      <c r="CXP31" s="3"/>
      <c r="CXQ31" s="3"/>
      <c r="CXR31" s="3"/>
      <c r="CXS31" s="3"/>
      <c r="CXT31" s="3"/>
      <c r="CXU31" s="3"/>
      <c r="CXV31" s="3"/>
      <c r="CXW31" s="3"/>
      <c r="CXX31" s="3"/>
      <c r="CXY31" s="3"/>
      <c r="CXZ31" s="3"/>
      <c r="CYA31" s="3"/>
      <c r="CYB31" s="3"/>
      <c r="CYC31" s="3"/>
      <c r="CYD31" s="3"/>
      <c r="CYE31" s="3"/>
      <c r="CYF31" s="3"/>
      <c r="CYG31" s="3"/>
      <c r="CYH31" s="3"/>
      <c r="CYI31" s="3"/>
      <c r="CYJ31" s="3"/>
      <c r="CYK31" s="3"/>
      <c r="CYL31" s="3"/>
      <c r="CYM31" s="3"/>
      <c r="CYN31" s="3"/>
      <c r="CYO31" s="3"/>
      <c r="CYP31" s="3"/>
      <c r="CYQ31" s="3"/>
      <c r="CYR31" s="3"/>
      <c r="CYS31" s="3"/>
      <c r="CYT31" s="3"/>
      <c r="CYU31" s="3"/>
      <c r="CYV31" s="3"/>
      <c r="CYW31" s="3"/>
      <c r="CYX31" s="3"/>
      <c r="CYY31" s="3"/>
      <c r="CYZ31" s="3"/>
      <c r="CZA31" s="3"/>
      <c r="CZB31" s="3"/>
      <c r="CZC31" s="3"/>
      <c r="CZD31" s="3"/>
      <c r="CZE31" s="3"/>
      <c r="CZF31" s="3"/>
      <c r="CZG31" s="3"/>
      <c r="CZH31" s="3"/>
      <c r="CZI31" s="3"/>
      <c r="CZJ31" s="3"/>
      <c r="CZK31" s="3"/>
      <c r="CZL31" s="3"/>
      <c r="CZM31" s="3"/>
      <c r="CZN31" s="3"/>
      <c r="CZO31" s="3"/>
      <c r="CZP31" s="3"/>
      <c r="CZQ31" s="3"/>
      <c r="CZR31" s="3"/>
      <c r="CZS31" s="3"/>
      <c r="CZT31" s="3"/>
      <c r="CZU31" s="3"/>
      <c r="CZV31" s="3"/>
      <c r="CZW31" s="3"/>
      <c r="CZX31" s="3"/>
      <c r="CZY31" s="3"/>
      <c r="CZZ31" s="3"/>
      <c r="DAA31" s="3"/>
      <c r="DAB31" s="3"/>
      <c r="DAC31" s="3"/>
      <c r="DAD31" s="3"/>
      <c r="DAE31" s="3"/>
      <c r="DAF31" s="3"/>
      <c r="DAG31" s="3"/>
      <c r="DAH31" s="3"/>
      <c r="DAI31" s="3"/>
      <c r="DAJ31" s="3"/>
      <c r="DAK31" s="3"/>
      <c r="DAL31" s="3"/>
      <c r="DAM31" s="3"/>
      <c r="DAN31" s="3"/>
      <c r="DAO31" s="3"/>
      <c r="DAP31" s="3"/>
      <c r="DAQ31" s="3"/>
      <c r="DAR31" s="3"/>
      <c r="DAS31" s="3"/>
      <c r="DAT31" s="3"/>
      <c r="DAU31" s="3"/>
      <c r="DAV31" s="3"/>
      <c r="DAW31" s="3"/>
      <c r="DAX31" s="3"/>
      <c r="DAY31" s="3"/>
      <c r="DAZ31" s="3"/>
      <c r="DBA31" s="3"/>
      <c r="DBB31" s="3"/>
      <c r="DBC31" s="3"/>
      <c r="DBD31" s="3"/>
      <c r="DBE31" s="3"/>
      <c r="DBF31" s="3"/>
      <c r="DBG31" s="3"/>
      <c r="DBH31" s="3"/>
      <c r="DBI31" s="3"/>
      <c r="DBJ31" s="3"/>
      <c r="DBK31" s="3"/>
      <c r="DBL31" s="3"/>
      <c r="DBM31" s="3"/>
      <c r="DBN31" s="3"/>
      <c r="DBO31" s="3"/>
      <c r="DBP31" s="3"/>
      <c r="DBQ31" s="3"/>
      <c r="DBR31" s="3"/>
      <c r="DBS31" s="3"/>
      <c r="DBT31" s="3"/>
      <c r="DBU31" s="3"/>
      <c r="DBV31" s="3"/>
      <c r="DBW31" s="3"/>
      <c r="DBX31" s="3"/>
      <c r="DBY31" s="3"/>
      <c r="DBZ31" s="3"/>
      <c r="DCA31" s="3"/>
      <c r="DCB31" s="3"/>
      <c r="DCC31" s="3"/>
      <c r="DCD31" s="3"/>
      <c r="DCE31" s="3"/>
      <c r="DCF31" s="3"/>
      <c r="DCG31" s="3"/>
      <c r="DCH31" s="3"/>
      <c r="DCI31" s="3"/>
      <c r="DCJ31" s="3"/>
      <c r="DCK31" s="3"/>
      <c r="DCL31" s="3"/>
      <c r="DCM31" s="3"/>
      <c r="DCN31" s="3"/>
      <c r="DCO31" s="3"/>
      <c r="DCP31" s="3"/>
      <c r="DCQ31" s="3"/>
      <c r="DCR31" s="3"/>
      <c r="DCS31" s="3"/>
      <c r="DCT31" s="3"/>
      <c r="DCU31" s="3"/>
      <c r="DCV31" s="3"/>
      <c r="DCW31" s="3"/>
      <c r="DCX31" s="3"/>
      <c r="DCY31" s="3"/>
      <c r="DCZ31" s="3"/>
      <c r="DDA31" s="3"/>
      <c r="DDB31" s="3"/>
      <c r="DDC31" s="3"/>
      <c r="DDD31" s="3"/>
      <c r="DDE31" s="3"/>
      <c r="DDF31" s="3"/>
      <c r="DDG31" s="3"/>
      <c r="DDH31" s="3"/>
      <c r="DDI31" s="3"/>
      <c r="DDJ31" s="3"/>
      <c r="DDK31" s="3"/>
      <c r="DDL31" s="3"/>
      <c r="DDM31" s="3"/>
      <c r="DDN31" s="3"/>
      <c r="DDO31" s="3"/>
      <c r="DDP31" s="3"/>
      <c r="DDQ31" s="3"/>
      <c r="DDR31" s="3"/>
      <c r="DDS31" s="3"/>
      <c r="DDT31" s="3"/>
      <c r="DDU31" s="3"/>
      <c r="DDV31" s="3"/>
      <c r="DDW31" s="3"/>
      <c r="DDX31" s="3"/>
      <c r="DDY31" s="3"/>
      <c r="DDZ31" s="3"/>
      <c r="DEA31" s="3"/>
      <c r="DEB31" s="3"/>
      <c r="DEC31" s="3"/>
      <c r="DED31" s="3"/>
      <c r="DEE31" s="3"/>
      <c r="DEF31" s="3"/>
      <c r="DEG31" s="3"/>
      <c r="DEH31" s="3"/>
      <c r="DEI31" s="3"/>
      <c r="DEJ31" s="3"/>
      <c r="DEK31" s="3"/>
      <c r="DEL31" s="3"/>
      <c r="DEM31" s="3"/>
      <c r="DEN31" s="3"/>
      <c r="DEO31" s="3"/>
      <c r="DEP31" s="3"/>
      <c r="DEQ31" s="3"/>
      <c r="DER31" s="3"/>
      <c r="DES31" s="3"/>
      <c r="DET31" s="3"/>
      <c r="DEU31" s="3"/>
      <c r="DEV31" s="3"/>
      <c r="DEW31" s="3"/>
      <c r="DEX31" s="3"/>
      <c r="DEY31" s="3"/>
      <c r="DEZ31" s="3"/>
      <c r="DFA31" s="3"/>
      <c r="DFB31" s="3"/>
      <c r="DFC31" s="3"/>
      <c r="DFD31" s="3"/>
      <c r="DFE31" s="3"/>
      <c r="DFF31" s="3"/>
      <c r="DFG31" s="3"/>
      <c r="DFH31" s="3"/>
      <c r="DFI31" s="3"/>
      <c r="DFJ31" s="3"/>
      <c r="DFK31" s="3"/>
      <c r="DFL31" s="3"/>
      <c r="DFM31" s="3"/>
      <c r="DFN31" s="3"/>
      <c r="DFO31" s="3"/>
      <c r="DFP31" s="3"/>
      <c r="DFQ31" s="3"/>
      <c r="DFR31" s="3"/>
      <c r="DFS31" s="3"/>
      <c r="DFT31" s="3"/>
      <c r="DFU31" s="3"/>
      <c r="DFV31" s="3"/>
      <c r="DFW31" s="3"/>
      <c r="DFX31" s="3"/>
      <c r="DFY31" s="3"/>
      <c r="DFZ31" s="3"/>
      <c r="DGA31" s="3"/>
      <c r="DGB31" s="3"/>
      <c r="DGC31" s="3"/>
      <c r="DGD31" s="3"/>
      <c r="DGE31" s="3"/>
      <c r="DGF31" s="3"/>
      <c r="DGG31" s="3"/>
      <c r="DGH31" s="3"/>
      <c r="DGI31" s="3"/>
      <c r="DGJ31" s="3"/>
      <c r="DGK31" s="3"/>
      <c r="DGL31" s="3"/>
      <c r="DGM31" s="3"/>
      <c r="DGN31" s="3"/>
      <c r="DGO31" s="3"/>
      <c r="DGP31" s="3"/>
      <c r="DGQ31" s="3"/>
      <c r="DGR31" s="3"/>
      <c r="DGS31" s="3"/>
      <c r="DGT31" s="3"/>
      <c r="DGU31" s="3"/>
      <c r="DGV31" s="3"/>
      <c r="DGW31" s="3"/>
      <c r="DGX31" s="3"/>
      <c r="DGY31" s="3"/>
      <c r="DGZ31" s="3"/>
      <c r="DHA31" s="3"/>
      <c r="DHB31" s="3"/>
      <c r="DHC31" s="3"/>
      <c r="DHD31" s="3"/>
      <c r="DHE31" s="3"/>
      <c r="DHF31" s="3"/>
      <c r="DHG31" s="3"/>
      <c r="DHH31" s="3"/>
      <c r="DHI31" s="3"/>
      <c r="DHJ31" s="3"/>
      <c r="DHK31" s="3"/>
      <c r="DHL31" s="3"/>
      <c r="DHM31" s="3"/>
      <c r="DHN31" s="3"/>
      <c r="DHO31" s="3"/>
      <c r="DHP31" s="3"/>
      <c r="DHQ31" s="3"/>
      <c r="DHR31" s="3"/>
      <c r="DHS31" s="3"/>
      <c r="DHT31" s="3"/>
      <c r="DHU31" s="3"/>
      <c r="DHV31" s="3"/>
      <c r="DHW31" s="3"/>
      <c r="DHX31" s="3"/>
      <c r="DHY31" s="3"/>
      <c r="DHZ31" s="3"/>
      <c r="DIA31" s="3"/>
      <c r="DIB31" s="3"/>
      <c r="DIC31" s="3"/>
      <c r="DID31" s="3"/>
      <c r="DIE31" s="3"/>
      <c r="DIF31" s="3"/>
      <c r="DIG31" s="3"/>
      <c r="DIH31" s="3"/>
      <c r="DII31" s="3"/>
      <c r="DIJ31" s="3"/>
      <c r="DIK31" s="3"/>
      <c r="DIL31" s="3"/>
      <c r="DIM31" s="3"/>
      <c r="DIN31" s="3"/>
      <c r="DIO31" s="3"/>
      <c r="DIP31" s="3"/>
      <c r="DIQ31" s="3"/>
      <c r="DIR31" s="3"/>
      <c r="DIS31" s="3"/>
      <c r="DIT31" s="3"/>
      <c r="DIU31" s="3"/>
      <c r="DIV31" s="3"/>
      <c r="DIW31" s="3"/>
      <c r="DIX31" s="3"/>
      <c r="DIY31" s="3"/>
      <c r="DIZ31" s="3"/>
      <c r="DJA31" s="3"/>
      <c r="DJB31" s="3"/>
      <c r="DJC31" s="3"/>
      <c r="DJD31" s="3"/>
      <c r="DJE31" s="3"/>
      <c r="DJF31" s="3"/>
      <c r="DJG31" s="3"/>
      <c r="DJH31" s="3"/>
      <c r="DJI31" s="3"/>
      <c r="DJJ31" s="3"/>
      <c r="DJK31" s="3"/>
      <c r="DJL31" s="3"/>
      <c r="DJM31" s="3"/>
      <c r="DJN31" s="3"/>
      <c r="DJO31" s="3"/>
      <c r="DJP31" s="3"/>
      <c r="DJQ31" s="3"/>
      <c r="DJR31" s="3"/>
      <c r="DJS31" s="3"/>
      <c r="DJT31" s="3"/>
      <c r="DJU31" s="3"/>
      <c r="DJV31" s="3"/>
      <c r="DJW31" s="3"/>
      <c r="DJX31" s="3"/>
      <c r="DJY31" s="3"/>
      <c r="DJZ31" s="3"/>
      <c r="DKA31" s="3"/>
      <c r="DKB31" s="3"/>
      <c r="DKC31" s="3"/>
      <c r="DKD31" s="3"/>
      <c r="DKE31" s="3"/>
      <c r="DKF31" s="3"/>
      <c r="DKG31" s="3"/>
      <c r="DKH31" s="3"/>
      <c r="DKI31" s="3"/>
      <c r="DKJ31" s="3"/>
      <c r="DKK31" s="3"/>
      <c r="DKL31" s="3"/>
      <c r="DKM31" s="3"/>
      <c r="DKN31" s="3"/>
      <c r="DKO31" s="3"/>
      <c r="DKP31" s="3"/>
      <c r="DKQ31" s="3"/>
      <c r="DKR31" s="3"/>
      <c r="DKS31" s="3"/>
      <c r="DKT31" s="3"/>
      <c r="DKU31" s="3"/>
      <c r="DKV31" s="3"/>
      <c r="DKW31" s="3"/>
      <c r="DKX31" s="3"/>
      <c r="DKY31" s="3"/>
      <c r="DKZ31" s="3"/>
      <c r="DLA31" s="3"/>
      <c r="DLB31" s="3"/>
      <c r="DLC31" s="3"/>
      <c r="DLD31" s="3"/>
      <c r="DLE31" s="3"/>
      <c r="DLF31" s="3"/>
      <c r="DLG31" s="3"/>
      <c r="DLH31" s="3"/>
      <c r="DLI31" s="3"/>
      <c r="DLJ31" s="3"/>
      <c r="DLK31" s="3"/>
      <c r="DLL31" s="3"/>
      <c r="DLM31" s="3"/>
      <c r="DLN31" s="3"/>
      <c r="DLO31" s="3"/>
      <c r="DLP31" s="3"/>
      <c r="DLQ31" s="3"/>
      <c r="DLR31" s="3"/>
      <c r="DLS31" s="3"/>
      <c r="DLT31" s="3"/>
      <c r="DLU31" s="3"/>
      <c r="DLV31" s="3"/>
      <c r="DLW31" s="3"/>
      <c r="DLX31" s="3"/>
      <c r="DLY31" s="3"/>
      <c r="DLZ31" s="3"/>
      <c r="DMA31" s="3"/>
      <c r="DMB31" s="3"/>
      <c r="DMC31" s="3"/>
      <c r="DMD31" s="3"/>
      <c r="DME31" s="3"/>
      <c r="DMF31" s="3"/>
      <c r="DMG31" s="3"/>
      <c r="DMH31" s="3"/>
      <c r="DMI31" s="3"/>
      <c r="DMJ31" s="3"/>
      <c r="DMK31" s="3"/>
      <c r="DML31" s="3"/>
      <c r="DMM31" s="3"/>
      <c r="DMN31" s="3"/>
      <c r="DMO31" s="3"/>
      <c r="DMP31" s="3"/>
      <c r="DMQ31" s="3"/>
      <c r="DMR31" s="3"/>
      <c r="DMS31" s="3"/>
      <c r="DMT31" s="3"/>
      <c r="DMU31" s="3"/>
      <c r="DMV31" s="3"/>
      <c r="DMW31" s="3"/>
      <c r="DMX31" s="3"/>
      <c r="DMY31" s="3"/>
      <c r="DMZ31" s="3"/>
      <c r="DNA31" s="3"/>
      <c r="DNB31" s="3"/>
      <c r="DNC31" s="3"/>
      <c r="DND31" s="3"/>
      <c r="DNE31" s="3"/>
      <c r="DNF31" s="3"/>
      <c r="DNG31" s="3"/>
      <c r="DNH31" s="3"/>
      <c r="DNI31" s="3"/>
      <c r="DNJ31" s="3"/>
      <c r="DNK31" s="3"/>
      <c r="DNL31" s="3"/>
      <c r="DNM31" s="3"/>
      <c r="DNN31" s="3"/>
      <c r="DNO31" s="3"/>
      <c r="DNP31" s="3"/>
      <c r="DNQ31" s="3"/>
      <c r="DNR31" s="3"/>
      <c r="DNS31" s="3"/>
      <c r="DNT31" s="3"/>
      <c r="DNU31" s="3"/>
      <c r="DNV31" s="3"/>
      <c r="DNW31" s="3"/>
      <c r="DNX31" s="3"/>
      <c r="DNY31" s="3"/>
      <c r="DNZ31" s="3"/>
      <c r="DOA31" s="3"/>
      <c r="DOB31" s="3"/>
      <c r="DOC31" s="3"/>
      <c r="DOD31" s="3"/>
      <c r="DOE31" s="3"/>
      <c r="DOF31" s="3"/>
      <c r="DOG31" s="3"/>
      <c r="DOH31" s="3"/>
      <c r="DOI31" s="3"/>
      <c r="DOJ31" s="3"/>
      <c r="DOK31" s="3"/>
      <c r="DOL31" s="3"/>
      <c r="DOM31" s="3"/>
      <c r="DON31" s="3"/>
      <c r="DOO31" s="3"/>
      <c r="DOP31" s="3"/>
      <c r="DOQ31" s="3"/>
      <c r="DOR31" s="3"/>
      <c r="DOS31" s="3"/>
      <c r="DOT31" s="3"/>
      <c r="DOU31" s="3"/>
      <c r="DOV31" s="3"/>
      <c r="DOW31" s="3"/>
      <c r="DOX31" s="3"/>
      <c r="DOY31" s="3"/>
      <c r="DOZ31" s="3"/>
      <c r="DPA31" s="3"/>
      <c r="DPB31" s="3"/>
      <c r="DPC31" s="3"/>
      <c r="DPD31" s="3"/>
      <c r="DPE31" s="3"/>
      <c r="DPF31" s="3"/>
      <c r="DPG31" s="3"/>
      <c r="DPH31" s="3"/>
      <c r="DPI31" s="3"/>
      <c r="DPJ31" s="3"/>
      <c r="DPK31" s="3"/>
      <c r="DPL31" s="3"/>
      <c r="DPM31" s="3"/>
      <c r="DPN31" s="3"/>
      <c r="DPO31" s="3"/>
      <c r="DPP31" s="3"/>
      <c r="DPQ31" s="3"/>
      <c r="DPR31" s="3"/>
      <c r="DPS31" s="3"/>
      <c r="DPT31" s="3"/>
      <c r="DPU31" s="3"/>
      <c r="DPV31" s="3"/>
      <c r="DPW31" s="3"/>
      <c r="DPX31" s="3"/>
      <c r="DPY31" s="3"/>
      <c r="DPZ31" s="3"/>
      <c r="DQA31" s="3"/>
      <c r="DQB31" s="3"/>
      <c r="DQC31" s="3"/>
      <c r="DQD31" s="3"/>
      <c r="DQE31" s="3"/>
      <c r="DQF31" s="3"/>
      <c r="DQG31" s="3"/>
      <c r="DQH31" s="3"/>
      <c r="DQI31" s="3"/>
      <c r="DQJ31" s="3"/>
      <c r="DQK31" s="3"/>
      <c r="DQL31" s="3"/>
      <c r="DQM31" s="3"/>
      <c r="DQN31" s="3"/>
      <c r="DQO31" s="3"/>
      <c r="DQP31" s="3"/>
      <c r="DQQ31" s="3"/>
      <c r="DQR31" s="3"/>
      <c r="DQS31" s="3"/>
      <c r="DQT31" s="3"/>
      <c r="DQU31" s="3"/>
      <c r="DQV31" s="3"/>
      <c r="DQW31" s="3"/>
      <c r="DQX31" s="3"/>
      <c r="DQY31" s="3"/>
      <c r="DQZ31" s="3"/>
      <c r="DRA31" s="3"/>
      <c r="DRB31" s="3"/>
      <c r="DRC31" s="3"/>
      <c r="DRD31" s="3"/>
      <c r="DRE31" s="3"/>
      <c r="DRF31" s="3"/>
      <c r="DRG31" s="3"/>
      <c r="DRH31" s="3"/>
      <c r="DRI31" s="3"/>
      <c r="DRJ31" s="3"/>
      <c r="DRK31" s="3"/>
      <c r="DRL31" s="3"/>
      <c r="DRM31" s="3"/>
      <c r="DRN31" s="3"/>
      <c r="DRO31" s="3"/>
      <c r="DRP31" s="3"/>
      <c r="DRQ31" s="3"/>
      <c r="DRR31" s="3"/>
      <c r="DRS31" s="3"/>
      <c r="DRT31" s="3"/>
      <c r="DRU31" s="3"/>
      <c r="DRV31" s="3"/>
      <c r="DRW31" s="3"/>
      <c r="DRX31" s="3"/>
      <c r="DRY31" s="3"/>
      <c r="DRZ31" s="3"/>
      <c r="DSA31" s="3"/>
      <c r="DSB31" s="3"/>
      <c r="DSC31" s="3"/>
      <c r="DSD31" s="3"/>
      <c r="DSE31" s="3"/>
      <c r="DSF31" s="3"/>
      <c r="DSG31" s="3"/>
      <c r="DSH31" s="3"/>
      <c r="DSI31" s="3"/>
      <c r="DSJ31" s="3"/>
      <c r="DSK31" s="3"/>
      <c r="DSL31" s="3"/>
      <c r="DSM31" s="3"/>
      <c r="DSN31" s="3"/>
      <c r="DSO31" s="3"/>
      <c r="DSP31" s="3"/>
      <c r="DSQ31" s="3"/>
      <c r="DSR31" s="3"/>
      <c r="DSS31" s="3"/>
      <c r="DST31" s="3"/>
      <c r="DSU31" s="3"/>
      <c r="DSV31" s="3"/>
      <c r="DSW31" s="3"/>
      <c r="DSX31" s="3"/>
      <c r="DSY31" s="3"/>
      <c r="DSZ31" s="3"/>
      <c r="DTA31" s="3"/>
      <c r="DTB31" s="3"/>
      <c r="DTC31" s="3"/>
      <c r="DTD31" s="3"/>
      <c r="DTE31" s="3"/>
      <c r="DTF31" s="3"/>
      <c r="DTG31" s="3"/>
      <c r="DTH31" s="3"/>
      <c r="DTI31" s="3"/>
      <c r="DTJ31" s="3"/>
      <c r="DTK31" s="3"/>
      <c r="DTL31" s="3"/>
      <c r="DTM31" s="3"/>
      <c r="DTN31" s="3"/>
      <c r="DTO31" s="3"/>
      <c r="DTP31" s="3"/>
      <c r="DTQ31" s="3"/>
      <c r="DTR31" s="3"/>
      <c r="DTS31" s="3"/>
      <c r="DTT31" s="3"/>
      <c r="DTU31" s="3"/>
      <c r="DTV31" s="3"/>
      <c r="DTW31" s="3"/>
      <c r="DTX31" s="3"/>
      <c r="DTY31" s="3"/>
      <c r="DTZ31" s="3"/>
      <c r="DUA31" s="3"/>
      <c r="DUB31" s="3"/>
      <c r="DUC31" s="3"/>
      <c r="DUD31" s="3"/>
      <c r="DUE31" s="3"/>
      <c r="DUF31" s="3"/>
      <c r="DUG31" s="3"/>
      <c r="DUH31" s="3"/>
      <c r="DUI31" s="3"/>
      <c r="DUJ31" s="3"/>
      <c r="DUK31" s="3"/>
      <c r="DUL31" s="3"/>
      <c r="DUM31" s="3"/>
      <c r="DUN31" s="3"/>
      <c r="DUO31" s="3"/>
      <c r="DUP31" s="3"/>
      <c r="DUQ31" s="3"/>
      <c r="DUR31" s="3"/>
      <c r="DUS31" s="3"/>
      <c r="DUT31" s="3"/>
      <c r="DUU31" s="3"/>
      <c r="DUV31" s="3"/>
      <c r="DUW31" s="3"/>
      <c r="DUX31" s="3"/>
      <c r="DUY31" s="3"/>
      <c r="DUZ31" s="3"/>
      <c r="DVA31" s="3"/>
      <c r="DVB31" s="3"/>
      <c r="DVC31" s="3"/>
      <c r="DVD31" s="3"/>
      <c r="DVE31" s="3"/>
      <c r="DVF31" s="3"/>
      <c r="DVG31" s="3"/>
      <c r="DVH31" s="3"/>
      <c r="DVI31" s="3"/>
      <c r="DVJ31" s="3"/>
      <c r="DVK31" s="3"/>
      <c r="DVL31" s="3"/>
      <c r="DVM31" s="3"/>
      <c r="DVN31" s="3"/>
      <c r="DVO31" s="3"/>
      <c r="DVP31" s="3"/>
      <c r="DVQ31" s="3"/>
      <c r="DVR31" s="3"/>
      <c r="DVS31" s="3"/>
      <c r="DVT31" s="3"/>
      <c r="DVU31" s="3"/>
      <c r="DVV31" s="3"/>
      <c r="DVW31" s="3"/>
      <c r="DVX31" s="3"/>
      <c r="DVY31" s="3"/>
      <c r="DVZ31" s="3"/>
      <c r="DWA31" s="3"/>
      <c r="DWB31" s="3"/>
      <c r="DWC31" s="3"/>
      <c r="DWD31" s="3"/>
      <c r="DWE31" s="3"/>
      <c r="DWF31" s="3"/>
      <c r="DWG31" s="3"/>
      <c r="DWH31" s="3"/>
      <c r="DWI31" s="3"/>
      <c r="DWJ31" s="3"/>
      <c r="DWK31" s="3"/>
      <c r="DWL31" s="3"/>
      <c r="DWM31" s="3"/>
      <c r="DWN31" s="3"/>
      <c r="DWO31" s="3"/>
      <c r="DWP31" s="3"/>
      <c r="DWQ31" s="3"/>
      <c r="DWR31" s="3"/>
      <c r="DWS31" s="3"/>
      <c r="DWT31" s="3"/>
      <c r="DWU31" s="3"/>
      <c r="DWV31" s="3"/>
      <c r="DWW31" s="3"/>
      <c r="DWX31" s="3"/>
      <c r="DWY31" s="3"/>
      <c r="DWZ31" s="3"/>
      <c r="DXA31" s="3"/>
      <c r="DXB31" s="3"/>
      <c r="DXC31" s="3"/>
      <c r="DXD31" s="3"/>
      <c r="DXE31" s="3"/>
      <c r="DXF31" s="3"/>
      <c r="DXG31" s="3"/>
      <c r="DXH31" s="3"/>
      <c r="DXI31" s="3"/>
      <c r="DXJ31" s="3"/>
      <c r="DXK31" s="3"/>
      <c r="DXL31" s="3"/>
      <c r="DXM31" s="3"/>
      <c r="DXN31" s="3"/>
      <c r="DXO31" s="3"/>
      <c r="DXP31" s="3"/>
      <c r="DXQ31" s="3"/>
      <c r="DXR31" s="3"/>
      <c r="DXS31" s="3"/>
      <c r="DXT31" s="3"/>
      <c r="DXU31" s="3"/>
      <c r="DXV31" s="3"/>
      <c r="DXW31" s="3"/>
      <c r="DXX31" s="3"/>
      <c r="DXY31" s="3"/>
      <c r="DXZ31" s="3"/>
      <c r="DYA31" s="3"/>
      <c r="DYB31" s="3"/>
      <c r="DYC31" s="3"/>
      <c r="DYD31" s="3"/>
      <c r="DYE31" s="3"/>
      <c r="DYF31" s="3"/>
      <c r="DYG31" s="3"/>
      <c r="DYH31" s="3"/>
      <c r="DYI31" s="3"/>
      <c r="DYJ31" s="3"/>
      <c r="DYK31" s="3"/>
      <c r="DYL31" s="3"/>
      <c r="DYM31" s="3"/>
      <c r="DYN31" s="3"/>
      <c r="DYO31" s="3"/>
      <c r="DYP31" s="3"/>
      <c r="DYQ31" s="3"/>
      <c r="DYR31" s="3"/>
      <c r="DYS31" s="3"/>
      <c r="DYT31" s="3"/>
      <c r="DYU31" s="3"/>
      <c r="DYV31" s="3"/>
      <c r="DYW31" s="3"/>
      <c r="DYX31" s="3"/>
      <c r="DYY31" s="3"/>
      <c r="DYZ31" s="3"/>
      <c r="DZA31" s="3"/>
      <c r="DZB31" s="3"/>
      <c r="DZC31" s="3"/>
      <c r="DZD31" s="3"/>
      <c r="DZE31" s="3"/>
      <c r="DZF31" s="3"/>
      <c r="DZG31" s="3"/>
      <c r="DZH31" s="3"/>
      <c r="DZI31" s="3"/>
      <c r="DZJ31" s="3"/>
      <c r="DZK31" s="3"/>
      <c r="DZL31" s="3"/>
      <c r="DZM31" s="3"/>
      <c r="DZN31" s="3"/>
      <c r="DZO31" s="3"/>
      <c r="DZP31" s="3"/>
      <c r="DZQ31" s="3"/>
      <c r="DZR31" s="3"/>
      <c r="DZS31" s="3"/>
      <c r="DZT31" s="3"/>
      <c r="DZU31" s="3"/>
      <c r="DZV31" s="3"/>
      <c r="DZW31" s="3"/>
      <c r="DZX31" s="3"/>
      <c r="DZY31" s="3"/>
      <c r="DZZ31" s="3"/>
      <c r="EAA31" s="3"/>
      <c r="EAB31" s="3"/>
      <c r="EAC31" s="3"/>
      <c r="EAD31" s="3"/>
      <c r="EAE31" s="3"/>
      <c r="EAF31" s="3"/>
      <c r="EAG31" s="3"/>
      <c r="EAH31" s="3"/>
      <c r="EAI31" s="3"/>
      <c r="EAJ31" s="3"/>
      <c r="EAK31" s="3"/>
      <c r="EAL31" s="3"/>
      <c r="EAM31" s="3"/>
      <c r="EAN31" s="3"/>
      <c r="EAO31" s="3"/>
      <c r="EAP31" s="3"/>
      <c r="EAQ31" s="3"/>
      <c r="EAR31" s="3"/>
      <c r="EAS31" s="3"/>
      <c r="EAT31" s="3"/>
      <c r="EAU31" s="3"/>
      <c r="EAV31" s="3"/>
      <c r="EAW31" s="3"/>
      <c r="EAX31" s="3"/>
      <c r="EAY31" s="3"/>
      <c r="EAZ31" s="3"/>
      <c r="EBA31" s="3"/>
      <c r="EBB31" s="3"/>
      <c r="EBC31" s="3"/>
      <c r="EBD31" s="3"/>
      <c r="EBE31" s="3"/>
      <c r="EBF31" s="3"/>
      <c r="EBG31" s="3"/>
      <c r="EBH31" s="3"/>
      <c r="EBI31" s="3"/>
      <c r="EBJ31" s="3"/>
      <c r="EBK31" s="3"/>
      <c r="EBL31" s="3"/>
      <c r="EBM31" s="3"/>
      <c r="EBN31" s="3"/>
      <c r="EBO31" s="3"/>
      <c r="EBP31" s="3"/>
      <c r="EBQ31" s="3"/>
      <c r="EBR31" s="3"/>
      <c r="EBS31" s="3"/>
      <c r="EBT31" s="3"/>
      <c r="EBU31" s="3"/>
      <c r="EBV31" s="3"/>
      <c r="EBW31" s="3"/>
      <c r="EBX31" s="3"/>
      <c r="EBY31" s="3"/>
      <c r="EBZ31" s="3"/>
      <c r="ECA31" s="3"/>
      <c r="ECB31" s="3"/>
      <c r="ECC31" s="3"/>
      <c r="ECD31" s="3"/>
      <c r="ECE31" s="3"/>
      <c r="ECF31" s="3"/>
      <c r="ECG31" s="3"/>
      <c r="ECH31" s="3"/>
      <c r="ECI31" s="3"/>
      <c r="ECJ31" s="3"/>
      <c r="ECK31" s="3"/>
      <c r="ECL31" s="3"/>
      <c r="ECM31" s="3"/>
      <c r="ECN31" s="3"/>
      <c r="ECO31" s="3"/>
      <c r="ECP31" s="3"/>
      <c r="ECQ31" s="3"/>
      <c r="ECR31" s="3"/>
      <c r="ECS31" s="3"/>
      <c r="ECT31" s="3"/>
      <c r="ECU31" s="3"/>
      <c r="ECV31" s="3"/>
      <c r="ECW31" s="3"/>
      <c r="ECX31" s="3"/>
      <c r="ECY31" s="3"/>
      <c r="ECZ31" s="3"/>
      <c r="EDA31" s="3"/>
      <c r="EDB31" s="3"/>
      <c r="EDC31" s="3"/>
      <c r="EDD31" s="3"/>
      <c r="EDE31" s="3"/>
      <c r="EDF31" s="3"/>
      <c r="EDG31" s="3"/>
      <c r="EDH31" s="3"/>
      <c r="EDI31" s="3"/>
      <c r="EDJ31" s="3"/>
      <c r="EDK31" s="3"/>
      <c r="EDL31" s="3"/>
      <c r="EDM31" s="3"/>
      <c r="EDN31" s="3"/>
      <c r="EDO31" s="3"/>
      <c r="EDP31" s="3"/>
      <c r="EDQ31" s="3"/>
      <c r="EDR31" s="3"/>
      <c r="EDS31" s="3"/>
      <c r="EDT31" s="3"/>
      <c r="EDU31" s="3"/>
      <c r="EDV31" s="3"/>
      <c r="EDW31" s="3"/>
      <c r="EDX31" s="3"/>
      <c r="EDY31" s="3"/>
      <c r="EDZ31" s="3"/>
      <c r="EEA31" s="3"/>
      <c r="EEB31" s="3"/>
      <c r="EEC31" s="3"/>
      <c r="EED31" s="3"/>
      <c r="EEE31" s="3"/>
      <c r="EEF31" s="3"/>
      <c r="EEG31" s="3"/>
      <c r="EEH31" s="3"/>
      <c r="EEI31" s="3"/>
      <c r="EEJ31" s="3"/>
      <c r="EEK31" s="3"/>
      <c r="EEL31" s="3"/>
      <c r="EEM31" s="3"/>
      <c r="EEN31" s="3"/>
      <c r="EEO31" s="3"/>
      <c r="EEP31" s="3"/>
      <c r="EEQ31" s="3"/>
      <c r="EER31" s="3"/>
      <c r="EES31" s="3"/>
      <c r="EET31" s="3"/>
      <c r="EEU31" s="3"/>
      <c r="EEV31" s="3"/>
      <c r="EEW31" s="3"/>
      <c r="EEX31" s="3"/>
      <c r="EEY31" s="3"/>
      <c r="EEZ31" s="3"/>
      <c r="EFA31" s="3"/>
      <c r="EFB31" s="3"/>
      <c r="EFC31" s="3"/>
      <c r="EFD31" s="3"/>
      <c r="EFE31" s="3"/>
      <c r="EFF31" s="3"/>
      <c r="EFG31" s="3"/>
      <c r="EFH31" s="3"/>
      <c r="EFI31" s="3"/>
      <c r="EFJ31" s="3"/>
      <c r="EFK31" s="3"/>
      <c r="EFL31" s="3"/>
      <c r="EFM31" s="3"/>
      <c r="EFN31" s="3"/>
      <c r="EFO31" s="3"/>
      <c r="EFP31" s="3"/>
      <c r="EFQ31" s="3"/>
      <c r="EFR31" s="3"/>
      <c r="EFS31" s="3"/>
      <c r="EFT31" s="3"/>
      <c r="EFU31" s="3"/>
      <c r="EFV31" s="3"/>
      <c r="EFW31" s="3"/>
      <c r="EFX31" s="3"/>
      <c r="EFY31" s="3"/>
      <c r="EFZ31" s="3"/>
      <c r="EGA31" s="3"/>
      <c r="EGB31" s="3"/>
      <c r="EGC31" s="3"/>
      <c r="EGD31" s="3"/>
      <c r="EGE31" s="3"/>
      <c r="EGF31" s="3"/>
      <c r="EGG31" s="3"/>
      <c r="EGH31" s="3"/>
      <c r="EGI31" s="3"/>
      <c r="EGJ31" s="3"/>
      <c r="EGK31" s="3"/>
      <c r="EGL31" s="3"/>
      <c r="EGM31" s="3"/>
      <c r="EGN31" s="3"/>
      <c r="EGO31" s="3"/>
      <c r="EGP31" s="3"/>
      <c r="EGQ31" s="3"/>
      <c r="EGR31" s="3"/>
      <c r="EGS31" s="3"/>
      <c r="EGT31" s="3"/>
      <c r="EGU31" s="3"/>
      <c r="EGV31" s="3"/>
      <c r="EGW31" s="3"/>
      <c r="EGX31" s="3"/>
      <c r="EGY31" s="3"/>
      <c r="EGZ31" s="3"/>
      <c r="EHA31" s="3"/>
      <c r="EHB31" s="3"/>
      <c r="EHC31" s="3"/>
      <c r="EHD31" s="3"/>
      <c r="EHE31" s="3"/>
      <c r="EHF31" s="3"/>
      <c r="EHG31" s="3"/>
      <c r="EHH31" s="3"/>
      <c r="EHI31" s="3"/>
      <c r="EHJ31" s="3"/>
      <c r="EHK31" s="3"/>
      <c r="EHL31" s="3"/>
      <c r="EHM31" s="3"/>
      <c r="EHN31" s="3"/>
      <c r="EHO31" s="3"/>
      <c r="EHP31" s="3"/>
      <c r="EHQ31" s="3"/>
      <c r="EHR31" s="3"/>
      <c r="EHS31" s="3"/>
      <c r="EHT31" s="3"/>
      <c r="EHU31" s="3"/>
      <c r="EHV31" s="3"/>
      <c r="EHW31" s="3"/>
      <c r="EHX31" s="3"/>
      <c r="EHY31" s="3"/>
      <c r="EHZ31" s="3"/>
      <c r="EIA31" s="3"/>
      <c r="EIB31" s="3"/>
      <c r="EIC31" s="3"/>
      <c r="EID31" s="3"/>
      <c r="EIE31" s="3"/>
      <c r="EIF31" s="3"/>
      <c r="EIG31" s="3"/>
      <c r="EIH31" s="3"/>
      <c r="EII31" s="3"/>
      <c r="EIJ31" s="3"/>
      <c r="EIK31" s="3"/>
      <c r="EIL31" s="3"/>
      <c r="EIM31" s="3"/>
      <c r="EIN31" s="3"/>
      <c r="EIO31" s="3"/>
      <c r="EIP31" s="3"/>
      <c r="EIQ31" s="3"/>
      <c r="EIR31" s="3"/>
      <c r="EIS31" s="3"/>
      <c r="EIT31" s="3"/>
      <c r="EIU31" s="3"/>
      <c r="EIV31" s="3"/>
      <c r="EIW31" s="3"/>
      <c r="EIX31" s="3"/>
      <c r="EIY31" s="3"/>
      <c r="EIZ31" s="3"/>
      <c r="EJA31" s="3"/>
      <c r="EJB31" s="3"/>
      <c r="EJC31" s="3"/>
      <c r="EJD31" s="3"/>
      <c r="EJE31" s="3"/>
      <c r="EJF31" s="3"/>
      <c r="EJG31" s="3"/>
      <c r="EJH31" s="3"/>
      <c r="EJI31" s="3"/>
      <c r="EJJ31" s="3"/>
      <c r="EJK31" s="3"/>
      <c r="EJL31" s="3"/>
      <c r="EJM31" s="3"/>
      <c r="EJN31" s="3"/>
      <c r="EJO31" s="3"/>
      <c r="EJP31" s="3"/>
      <c r="EJQ31" s="3"/>
      <c r="EJR31" s="3"/>
      <c r="EJS31" s="3"/>
      <c r="EJT31" s="3"/>
      <c r="EJU31" s="3"/>
      <c r="EJV31" s="3"/>
      <c r="EJW31" s="3"/>
      <c r="EJX31" s="3"/>
      <c r="EJY31" s="3"/>
      <c r="EJZ31" s="3"/>
      <c r="EKA31" s="3"/>
      <c r="EKB31" s="3"/>
      <c r="EKC31" s="3"/>
      <c r="EKD31" s="3"/>
      <c r="EKE31" s="3"/>
      <c r="EKF31" s="3"/>
      <c r="EKG31" s="3"/>
      <c r="EKH31" s="3"/>
      <c r="EKI31" s="3"/>
      <c r="EKJ31" s="3"/>
      <c r="EKK31" s="3"/>
      <c r="EKL31" s="3"/>
      <c r="EKM31" s="3"/>
      <c r="EKN31" s="3"/>
      <c r="EKO31" s="3"/>
      <c r="EKP31" s="3"/>
      <c r="EKQ31" s="3"/>
      <c r="EKR31" s="3"/>
      <c r="EKS31" s="3"/>
      <c r="EKT31" s="3"/>
      <c r="EKU31" s="3"/>
      <c r="EKV31" s="3"/>
      <c r="EKW31" s="3"/>
      <c r="EKX31" s="3"/>
      <c r="EKY31" s="3"/>
      <c r="EKZ31" s="3"/>
      <c r="ELA31" s="3"/>
      <c r="ELB31" s="3"/>
      <c r="ELC31" s="3"/>
      <c r="ELD31" s="3"/>
      <c r="ELE31" s="3"/>
      <c r="ELF31" s="3"/>
      <c r="ELG31" s="3"/>
      <c r="ELH31" s="3"/>
      <c r="ELI31" s="3"/>
      <c r="ELJ31" s="3"/>
      <c r="ELK31" s="3"/>
      <c r="ELL31" s="3"/>
      <c r="ELM31" s="3"/>
      <c r="ELN31" s="3"/>
      <c r="ELO31" s="3"/>
      <c r="ELP31" s="3"/>
      <c r="ELQ31" s="3"/>
      <c r="ELR31" s="3"/>
      <c r="ELS31" s="3"/>
      <c r="ELT31" s="3"/>
      <c r="ELU31" s="3"/>
      <c r="ELV31" s="3"/>
      <c r="ELW31" s="3"/>
      <c r="ELX31" s="3"/>
      <c r="ELY31" s="3"/>
      <c r="ELZ31" s="3"/>
      <c r="EMA31" s="3"/>
      <c r="EMB31" s="3"/>
      <c r="EMC31" s="3"/>
      <c r="EMD31" s="3"/>
      <c r="EME31" s="3"/>
      <c r="EMF31" s="3"/>
      <c r="EMG31" s="3"/>
      <c r="EMH31" s="3"/>
      <c r="EMI31" s="3"/>
      <c r="EMJ31" s="3"/>
      <c r="EMK31" s="3"/>
      <c r="EML31" s="3"/>
      <c r="EMM31" s="3"/>
      <c r="EMN31" s="3"/>
      <c r="EMO31" s="3"/>
      <c r="EMP31" s="3"/>
      <c r="EMQ31" s="3"/>
      <c r="EMR31" s="3"/>
      <c r="EMS31" s="3"/>
      <c r="EMT31" s="3"/>
      <c r="EMU31" s="3"/>
      <c r="EMV31" s="3"/>
      <c r="EMW31" s="3"/>
      <c r="EMX31" s="3"/>
      <c r="EMY31" s="3"/>
      <c r="EMZ31" s="3"/>
      <c r="ENA31" s="3"/>
      <c r="ENB31" s="3"/>
      <c r="ENC31" s="3"/>
      <c r="END31" s="3"/>
      <c r="ENE31" s="3"/>
      <c r="ENF31" s="3"/>
      <c r="ENG31" s="3"/>
      <c r="ENH31" s="3"/>
      <c r="ENI31" s="3"/>
      <c r="ENJ31" s="3"/>
      <c r="ENK31" s="3"/>
      <c r="ENL31" s="3"/>
      <c r="ENM31" s="3"/>
      <c r="ENN31" s="3"/>
      <c r="ENO31" s="3"/>
      <c r="ENP31" s="3"/>
      <c r="ENQ31" s="3"/>
      <c r="ENR31" s="3"/>
      <c r="ENS31" s="3"/>
      <c r="ENT31" s="3"/>
      <c r="ENU31" s="3"/>
      <c r="ENV31" s="3"/>
      <c r="ENW31" s="3"/>
      <c r="ENX31" s="3"/>
      <c r="ENY31" s="3"/>
      <c r="ENZ31" s="3"/>
      <c r="EOA31" s="3"/>
      <c r="EOB31" s="3"/>
      <c r="EOC31" s="3"/>
      <c r="EOD31" s="3"/>
      <c r="EOE31" s="3"/>
      <c r="EOF31" s="3"/>
      <c r="EOG31" s="3"/>
      <c r="EOH31" s="3"/>
      <c r="EOI31" s="3"/>
      <c r="EOJ31" s="3"/>
      <c r="EOK31" s="3"/>
      <c r="EOL31" s="3"/>
      <c r="EOM31" s="3"/>
      <c r="EON31" s="3"/>
      <c r="EOO31" s="3"/>
      <c r="EOP31" s="3"/>
      <c r="EOQ31" s="3"/>
      <c r="EOR31" s="3"/>
      <c r="EOS31" s="3"/>
      <c r="EOT31" s="3"/>
      <c r="EOU31" s="3"/>
      <c r="EOV31" s="3"/>
      <c r="EOW31" s="3"/>
      <c r="EOX31" s="3"/>
      <c r="EOY31" s="3"/>
      <c r="EOZ31" s="3"/>
      <c r="EPA31" s="3"/>
      <c r="EPB31" s="3"/>
      <c r="EPC31" s="3"/>
      <c r="EPD31" s="3"/>
      <c r="EPE31" s="3"/>
      <c r="EPF31" s="3"/>
      <c r="EPG31" s="3"/>
      <c r="EPH31" s="3"/>
      <c r="EPI31" s="3"/>
      <c r="EPJ31" s="3"/>
      <c r="EPK31" s="3"/>
      <c r="EPL31" s="3"/>
      <c r="EPM31" s="3"/>
      <c r="EPN31" s="3"/>
      <c r="EPO31" s="3"/>
      <c r="EPP31" s="3"/>
      <c r="EPQ31" s="3"/>
      <c r="EPR31" s="3"/>
      <c r="EPS31" s="3"/>
      <c r="EPT31" s="3"/>
      <c r="EPU31" s="3"/>
      <c r="EPV31" s="3"/>
      <c r="EPW31" s="3"/>
      <c r="EPX31" s="3"/>
      <c r="EPY31" s="3"/>
      <c r="EPZ31" s="3"/>
      <c r="EQA31" s="3"/>
      <c r="EQB31" s="3"/>
      <c r="EQC31" s="3"/>
      <c r="EQD31" s="3"/>
      <c r="EQE31" s="3"/>
      <c r="EQF31" s="3"/>
      <c r="EQG31" s="3"/>
      <c r="EQH31" s="3"/>
      <c r="EQI31" s="3"/>
      <c r="EQJ31" s="3"/>
      <c r="EQK31" s="3"/>
      <c r="EQL31" s="3"/>
      <c r="EQM31" s="3"/>
      <c r="EQN31" s="3"/>
      <c r="EQO31" s="3"/>
      <c r="EQP31" s="3"/>
      <c r="EQQ31" s="3"/>
      <c r="EQR31" s="3"/>
      <c r="EQS31" s="3"/>
      <c r="EQT31" s="3"/>
      <c r="EQU31" s="3"/>
      <c r="EQV31" s="3"/>
      <c r="EQW31" s="3"/>
      <c r="EQX31" s="3"/>
      <c r="EQY31" s="3"/>
      <c r="EQZ31" s="3"/>
      <c r="ERA31" s="3"/>
      <c r="ERB31" s="3"/>
      <c r="ERC31" s="3"/>
      <c r="ERD31" s="3"/>
      <c r="ERE31" s="3"/>
      <c r="ERF31" s="3"/>
      <c r="ERG31" s="3"/>
      <c r="ERH31" s="3"/>
      <c r="ERI31" s="3"/>
      <c r="ERJ31" s="3"/>
      <c r="ERK31" s="3"/>
      <c r="ERL31" s="3"/>
      <c r="ERM31" s="3"/>
      <c r="ERN31" s="3"/>
      <c r="ERO31" s="3"/>
      <c r="ERP31" s="3"/>
      <c r="ERQ31" s="3"/>
      <c r="ERR31" s="3"/>
      <c r="ERS31" s="3"/>
      <c r="ERT31" s="3"/>
      <c r="ERU31" s="3"/>
      <c r="ERV31" s="3"/>
      <c r="ERW31" s="3"/>
      <c r="ERX31" s="3"/>
      <c r="ERY31" s="3"/>
      <c r="ERZ31" s="3"/>
      <c r="ESA31" s="3"/>
      <c r="ESB31" s="3"/>
      <c r="ESC31" s="3"/>
      <c r="ESD31" s="3"/>
      <c r="ESE31" s="3"/>
      <c r="ESF31" s="3"/>
      <c r="ESG31" s="3"/>
      <c r="ESH31" s="3"/>
      <c r="ESI31" s="3"/>
      <c r="ESJ31" s="3"/>
      <c r="ESK31" s="3"/>
      <c r="ESL31" s="3"/>
      <c r="ESM31" s="3"/>
      <c r="ESN31" s="3"/>
      <c r="ESO31" s="3"/>
      <c r="ESP31" s="3"/>
      <c r="ESQ31" s="3"/>
      <c r="ESR31" s="3"/>
      <c r="ESS31" s="3"/>
      <c r="EST31" s="3"/>
      <c r="ESU31" s="3"/>
      <c r="ESV31" s="3"/>
      <c r="ESW31" s="3"/>
      <c r="ESX31" s="3"/>
      <c r="ESY31" s="3"/>
      <c r="ESZ31" s="3"/>
      <c r="ETA31" s="3"/>
      <c r="ETB31" s="3"/>
      <c r="ETC31" s="3"/>
      <c r="ETD31" s="3"/>
      <c r="ETE31" s="3"/>
      <c r="ETF31" s="3"/>
      <c r="ETG31" s="3"/>
      <c r="ETH31" s="3"/>
      <c r="ETI31" s="3"/>
      <c r="ETJ31" s="3"/>
      <c r="ETK31" s="3"/>
      <c r="ETL31" s="3"/>
      <c r="ETM31" s="3"/>
      <c r="ETN31" s="3"/>
      <c r="ETO31" s="3"/>
      <c r="ETP31" s="3"/>
      <c r="ETQ31" s="3"/>
      <c r="ETR31" s="3"/>
      <c r="ETS31" s="3"/>
      <c r="ETT31" s="3"/>
      <c r="ETU31" s="3"/>
      <c r="ETV31" s="3"/>
      <c r="ETW31" s="3"/>
      <c r="ETX31" s="3"/>
      <c r="ETY31" s="3"/>
      <c r="ETZ31" s="3"/>
      <c r="EUA31" s="3"/>
      <c r="EUB31" s="3"/>
      <c r="EUC31" s="3"/>
      <c r="EUD31" s="3"/>
      <c r="EUE31" s="3"/>
      <c r="EUF31" s="3"/>
      <c r="EUG31" s="3"/>
      <c r="EUH31" s="3"/>
      <c r="EUI31" s="3"/>
      <c r="EUJ31" s="3"/>
      <c r="EUK31" s="3"/>
      <c r="EUL31" s="3"/>
      <c r="EUM31" s="3"/>
      <c r="EUN31" s="3"/>
      <c r="EUO31" s="3"/>
      <c r="EUP31" s="3"/>
      <c r="EUQ31" s="3"/>
      <c r="EUR31" s="3"/>
      <c r="EUS31" s="3"/>
      <c r="EUT31" s="3"/>
      <c r="EUU31" s="3"/>
      <c r="EUV31" s="3"/>
      <c r="EUW31" s="3"/>
      <c r="EUX31" s="3"/>
      <c r="EUY31" s="3"/>
      <c r="EUZ31" s="3"/>
      <c r="EVA31" s="3"/>
      <c r="EVB31" s="3"/>
      <c r="EVC31" s="3"/>
      <c r="EVD31" s="3"/>
      <c r="EVE31" s="3"/>
      <c r="EVF31" s="3"/>
      <c r="EVG31" s="3"/>
      <c r="EVH31" s="3"/>
      <c r="EVI31" s="3"/>
      <c r="EVJ31" s="3"/>
      <c r="EVK31" s="3"/>
      <c r="EVL31" s="3"/>
      <c r="EVM31" s="3"/>
      <c r="EVN31" s="3"/>
      <c r="EVO31" s="3"/>
      <c r="EVP31" s="3"/>
      <c r="EVQ31" s="3"/>
      <c r="EVR31" s="3"/>
      <c r="EVS31" s="3"/>
      <c r="EVT31" s="3"/>
      <c r="EVU31" s="3"/>
      <c r="EVV31" s="3"/>
      <c r="EVW31" s="3"/>
      <c r="EVX31" s="3"/>
      <c r="EVY31" s="3"/>
      <c r="EVZ31" s="3"/>
      <c r="EWA31" s="3"/>
      <c r="EWB31" s="3"/>
      <c r="EWC31" s="3"/>
      <c r="EWD31" s="3"/>
      <c r="EWE31" s="3"/>
      <c r="EWF31" s="3"/>
      <c r="EWG31" s="3"/>
      <c r="EWH31" s="3"/>
      <c r="EWI31" s="3"/>
      <c r="EWJ31" s="3"/>
      <c r="EWK31" s="3"/>
      <c r="EWL31" s="3"/>
      <c r="EWM31" s="3"/>
      <c r="EWN31" s="3"/>
      <c r="EWO31" s="3"/>
      <c r="EWP31" s="3"/>
      <c r="EWQ31" s="3"/>
      <c r="EWR31" s="3"/>
      <c r="EWS31" s="3"/>
      <c r="EWT31" s="3"/>
      <c r="EWU31" s="3"/>
      <c r="EWV31" s="3"/>
      <c r="EWW31" s="3"/>
      <c r="EWX31" s="3"/>
      <c r="EWY31" s="3"/>
      <c r="EWZ31" s="3"/>
      <c r="EXA31" s="3"/>
      <c r="EXB31" s="3"/>
      <c r="EXC31" s="3"/>
      <c r="EXD31" s="3"/>
      <c r="EXE31" s="3"/>
      <c r="EXF31" s="3"/>
      <c r="EXG31" s="3"/>
      <c r="EXH31" s="3"/>
      <c r="EXI31" s="3"/>
      <c r="EXJ31" s="3"/>
      <c r="EXK31" s="3"/>
      <c r="EXL31" s="3"/>
      <c r="EXM31" s="3"/>
      <c r="EXN31" s="3"/>
      <c r="EXO31" s="3"/>
      <c r="EXP31" s="3"/>
      <c r="EXQ31" s="3"/>
      <c r="EXR31" s="3"/>
      <c r="EXS31" s="3"/>
      <c r="EXT31" s="3"/>
      <c r="EXU31" s="3"/>
      <c r="EXV31" s="3"/>
      <c r="EXW31" s="3"/>
      <c r="EXX31" s="3"/>
      <c r="EXY31" s="3"/>
      <c r="EXZ31" s="3"/>
      <c r="EYA31" s="3"/>
      <c r="EYB31" s="3"/>
      <c r="EYC31" s="3"/>
      <c r="EYD31" s="3"/>
      <c r="EYE31" s="3"/>
      <c r="EYF31" s="3"/>
      <c r="EYG31" s="3"/>
      <c r="EYH31" s="3"/>
      <c r="EYI31" s="3"/>
      <c r="EYJ31" s="3"/>
      <c r="EYK31" s="3"/>
      <c r="EYL31" s="3"/>
      <c r="EYM31" s="3"/>
      <c r="EYN31" s="3"/>
      <c r="EYO31" s="3"/>
      <c r="EYP31" s="3"/>
      <c r="EYQ31" s="3"/>
      <c r="EYR31" s="3"/>
      <c r="EYS31" s="3"/>
      <c r="EYT31" s="3"/>
      <c r="EYU31" s="3"/>
      <c r="EYV31" s="3"/>
      <c r="EYW31" s="3"/>
      <c r="EYX31" s="3"/>
      <c r="EYY31" s="3"/>
      <c r="EYZ31" s="3"/>
      <c r="EZA31" s="3"/>
      <c r="EZB31" s="3"/>
      <c r="EZC31" s="3"/>
      <c r="EZD31" s="3"/>
      <c r="EZE31" s="3"/>
      <c r="EZF31" s="3"/>
      <c r="EZG31" s="3"/>
      <c r="EZH31" s="3"/>
      <c r="EZI31" s="3"/>
      <c r="EZJ31" s="3"/>
      <c r="EZK31" s="3"/>
      <c r="EZL31" s="3"/>
      <c r="EZM31" s="3"/>
      <c r="EZN31" s="3"/>
      <c r="EZO31" s="3"/>
      <c r="EZP31" s="3"/>
      <c r="EZQ31" s="3"/>
      <c r="EZR31" s="3"/>
      <c r="EZS31" s="3"/>
      <c r="EZT31" s="3"/>
      <c r="EZU31" s="3"/>
      <c r="EZV31" s="3"/>
      <c r="EZW31" s="3"/>
      <c r="EZX31" s="3"/>
      <c r="EZY31" s="3"/>
      <c r="EZZ31" s="3"/>
      <c r="FAA31" s="3"/>
      <c r="FAB31" s="3"/>
      <c r="FAC31" s="3"/>
      <c r="FAD31" s="3"/>
      <c r="FAE31" s="3"/>
      <c r="FAF31" s="3"/>
      <c r="FAG31" s="3"/>
      <c r="FAH31" s="3"/>
      <c r="FAI31" s="3"/>
      <c r="FAJ31" s="3"/>
      <c r="FAK31" s="3"/>
      <c r="FAL31" s="3"/>
      <c r="FAM31" s="3"/>
      <c r="FAN31" s="3"/>
      <c r="FAO31" s="3"/>
      <c r="FAP31" s="3"/>
      <c r="FAQ31" s="3"/>
      <c r="FAR31" s="3"/>
      <c r="FAS31" s="3"/>
      <c r="FAT31" s="3"/>
      <c r="FAU31" s="3"/>
      <c r="FAV31" s="3"/>
      <c r="FAW31" s="3"/>
      <c r="FAX31" s="3"/>
      <c r="FAY31" s="3"/>
      <c r="FAZ31" s="3"/>
      <c r="FBA31" s="3"/>
      <c r="FBB31" s="3"/>
      <c r="FBC31" s="3"/>
      <c r="FBD31" s="3"/>
      <c r="FBE31" s="3"/>
      <c r="FBF31" s="3"/>
      <c r="FBG31" s="3"/>
      <c r="FBH31" s="3"/>
      <c r="FBI31" s="3"/>
      <c r="FBJ31" s="3"/>
      <c r="FBK31" s="3"/>
      <c r="FBL31" s="3"/>
      <c r="FBM31" s="3"/>
      <c r="FBN31" s="3"/>
      <c r="FBO31" s="3"/>
      <c r="FBP31" s="3"/>
      <c r="FBQ31" s="3"/>
      <c r="FBR31" s="3"/>
      <c r="FBS31" s="3"/>
      <c r="FBT31" s="3"/>
      <c r="FBU31" s="3"/>
      <c r="FBV31" s="3"/>
      <c r="FBW31" s="3"/>
      <c r="FBX31" s="3"/>
      <c r="FBY31" s="3"/>
      <c r="FBZ31" s="3"/>
      <c r="FCA31" s="3"/>
      <c r="FCB31" s="3"/>
      <c r="FCC31" s="3"/>
      <c r="FCD31" s="3"/>
      <c r="FCE31" s="3"/>
      <c r="FCF31" s="3"/>
      <c r="FCG31" s="3"/>
      <c r="FCH31" s="3"/>
      <c r="FCI31" s="3"/>
      <c r="FCJ31" s="3"/>
      <c r="FCK31" s="3"/>
      <c r="FCL31" s="3"/>
      <c r="FCM31" s="3"/>
      <c r="FCN31" s="3"/>
      <c r="FCO31" s="3"/>
      <c r="FCP31" s="3"/>
      <c r="FCQ31" s="3"/>
      <c r="FCR31" s="3"/>
      <c r="FCS31" s="3"/>
      <c r="FCT31" s="3"/>
      <c r="FCU31" s="3"/>
      <c r="FCV31" s="3"/>
      <c r="FCW31" s="3"/>
      <c r="FCX31" s="3"/>
      <c r="FCY31" s="3"/>
      <c r="FCZ31" s="3"/>
      <c r="FDA31" s="3"/>
      <c r="FDB31" s="3"/>
      <c r="FDC31" s="3"/>
      <c r="FDD31" s="3"/>
      <c r="FDE31" s="3"/>
      <c r="FDF31" s="3"/>
      <c r="FDG31" s="3"/>
      <c r="FDH31" s="3"/>
      <c r="FDI31" s="3"/>
      <c r="FDJ31" s="3"/>
      <c r="FDK31" s="3"/>
      <c r="FDL31" s="3"/>
      <c r="FDM31" s="3"/>
      <c r="FDN31" s="3"/>
      <c r="FDO31" s="3"/>
      <c r="FDP31" s="3"/>
      <c r="FDQ31" s="3"/>
      <c r="FDR31" s="3"/>
      <c r="FDS31" s="3"/>
      <c r="FDT31" s="3"/>
      <c r="FDU31" s="3"/>
      <c r="FDV31" s="3"/>
      <c r="FDW31" s="3"/>
      <c r="FDX31" s="3"/>
      <c r="FDY31" s="3"/>
      <c r="FDZ31" s="3"/>
      <c r="FEA31" s="3"/>
      <c r="FEB31" s="3"/>
      <c r="FEC31" s="3"/>
      <c r="FED31" s="3"/>
      <c r="FEE31" s="3"/>
      <c r="FEF31" s="3"/>
      <c r="FEG31" s="3"/>
      <c r="FEH31" s="3"/>
      <c r="FEI31" s="3"/>
      <c r="FEJ31" s="3"/>
      <c r="FEK31" s="3"/>
      <c r="FEL31" s="3"/>
      <c r="FEM31" s="3"/>
      <c r="FEN31" s="3"/>
      <c r="FEO31" s="3"/>
      <c r="FEP31" s="3"/>
      <c r="FEQ31" s="3"/>
      <c r="FER31" s="3"/>
      <c r="FES31" s="3"/>
      <c r="FET31" s="3"/>
      <c r="FEU31" s="3"/>
      <c r="FEV31" s="3"/>
      <c r="FEW31" s="3"/>
      <c r="FEX31" s="3"/>
      <c r="FEY31" s="3"/>
      <c r="FEZ31" s="3"/>
      <c r="FFA31" s="3"/>
      <c r="FFB31" s="3"/>
      <c r="FFC31" s="3"/>
      <c r="FFD31" s="3"/>
      <c r="FFE31" s="3"/>
      <c r="FFF31" s="3"/>
      <c r="FFG31" s="3"/>
      <c r="FFH31" s="3"/>
      <c r="FFI31" s="3"/>
      <c r="FFJ31" s="3"/>
      <c r="FFK31" s="3"/>
      <c r="FFL31" s="3"/>
      <c r="FFM31" s="3"/>
      <c r="FFN31" s="3"/>
      <c r="FFO31" s="3"/>
      <c r="FFP31" s="3"/>
      <c r="FFQ31" s="3"/>
      <c r="FFR31" s="3"/>
      <c r="FFS31" s="3"/>
      <c r="FFT31" s="3"/>
      <c r="FFU31" s="3"/>
      <c r="FFV31" s="3"/>
      <c r="FFW31" s="3"/>
      <c r="FFX31" s="3"/>
      <c r="FFY31" s="3"/>
      <c r="FFZ31" s="3"/>
      <c r="FGA31" s="3"/>
      <c r="FGB31" s="3"/>
      <c r="FGC31" s="3"/>
      <c r="FGD31" s="3"/>
      <c r="FGE31" s="3"/>
      <c r="FGF31" s="3"/>
      <c r="FGG31" s="3"/>
      <c r="FGH31" s="3"/>
      <c r="FGI31" s="3"/>
      <c r="FGJ31" s="3"/>
      <c r="FGK31" s="3"/>
      <c r="FGL31" s="3"/>
      <c r="FGM31" s="3"/>
      <c r="FGN31" s="3"/>
      <c r="FGO31" s="3"/>
      <c r="FGP31" s="3"/>
      <c r="FGQ31" s="3"/>
      <c r="FGR31" s="3"/>
      <c r="FGS31" s="3"/>
      <c r="FGT31" s="3"/>
      <c r="FGU31" s="3"/>
      <c r="FGV31" s="3"/>
      <c r="FGW31" s="3"/>
      <c r="FGX31" s="3"/>
      <c r="FGY31" s="3"/>
      <c r="FGZ31" s="3"/>
      <c r="FHA31" s="3"/>
      <c r="FHB31" s="3"/>
      <c r="FHC31" s="3"/>
      <c r="FHD31" s="3"/>
      <c r="FHE31" s="3"/>
      <c r="FHF31" s="3"/>
      <c r="FHG31" s="3"/>
      <c r="FHH31" s="3"/>
      <c r="FHI31" s="3"/>
      <c r="FHJ31" s="3"/>
      <c r="FHK31" s="3"/>
      <c r="FHL31" s="3"/>
      <c r="FHM31" s="3"/>
      <c r="FHN31" s="3"/>
      <c r="FHO31" s="3"/>
      <c r="FHP31" s="3"/>
      <c r="FHQ31" s="3"/>
      <c r="FHR31" s="3"/>
      <c r="FHS31" s="3"/>
      <c r="FHT31" s="3"/>
      <c r="FHU31" s="3"/>
      <c r="FHV31" s="3"/>
      <c r="FHW31" s="3"/>
      <c r="FHX31" s="3"/>
      <c r="FHY31" s="3"/>
      <c r="FHZ31" s="3"/>
      <c r="FIA31" s="3"/>
      <c r="FIB31" s="3"/>
      <c r="FIC31" s="3"/>
      <c r="FID31" s="3"/>
      <c r="FIE31" s="3"/>
      <c r="FIF31" s="3"/>
      <c r="FIG31" s="3"/>
      <c r="FIH31" s="3"/>
      <c r="FII31" s="3"/>
      <c r="FIJ31" s="3"/>
      <c r="FIK31" s="3"/>
      <c r="FIL31" s="3"/>
      <c r="FIM31" s="3"/>
      <c r="FIN31" s="3"/>
      <c r="FIO31" s="3"/>
      <c r="FIP31" s="3"/>
      <c r="FIQ31" s="3"/>
      <c r="FIR31" s="3"/>
      <c r="FIS31" s="3"/>
      <c r="FIT31" s="3"/>
      <c r="FIU31" s="3"/>
      <c r="FIV31" s="3"/>
      <c r="FIW31" s="3"/>
      <c r="FIX31" s="3"/>
      <c r="FIY31" s="3"/>
      <c r="FIZ31" s="3"/>
      <c r="FJA31" s="3"/>
      <c r="FJB31" s="3"/>
      <c r="FJC31" s="3"/>
      <c r="FJD31" s="3"/>
      <c r="FJE31" s="3"/>
      <c r="FJF31" s="3"/>
      <c r="FJG31" s="3"/>
      <c r="FJH31" s="3"/>
      <c r="FJI31" s="3"/>
      <c r="FJJ31" s="3"/>
      <c r="FJK31" s="3"/>
      <c r="FJL31" s="3"/>
      <c r="FJM31" s="3"/>
      <c r="FJN31" s="3"/>
      <c r="FJO31" s="3"/>
      <c r="FJP31" s="3"/>
      <c r="FJQ31" s="3"/>
      <c r="FJR31" s="3"/>
      <c r="FJS31" s="3"/>
      <c r="FJT31" s="3"/>
      <c r="FJU31" s="3"/>
      <c r="FJV31" s="3"/>
      <c r="FJW31" s="3"/>
      <c r="FJX31" s="3"/>
      <c r="FJY31" s="3"/>
      <c r="FJZ31" s="3"/>
      <c r="FKA31" s="3"/>
      <c r="FKB31" s="3"/>
      <c r="FKC31" s="3"/>
      <c r="FKD31" s="3"/>
      <c r="FKE31" s="3"/>
      <c r="FKF31" s="3"/>
      <c r="FKG31" s="3"/>
      <c r="FKH31" s="3"/>
      <c r="FKI31" s="3"/>
      <c r="FKJ31" s="3"/>
      <c r="FKK31" s="3"/>
      <c r="FKL31" s="3"/>
      <c r="FKM31" s="3"/>
      <c r="FKN31" s="3"/>
      <c r="FKO31" s="3"/>
      <c r="FKP31" s="3"/>
      <c r="FKQ31" s="3"/>
      <c r="FKR31" s="3"/>
      <c r="FKS31" s="3"/>
      <c r="FKT31" s="3"/>
      <c r="FKU31" s="3"/>
      <c r="FKV31" s="3"/>
      <c r="FKW31" s="3"/>
      <c r="FKX31" s="3"/>
      <c r="FKY31" s="3"/>
      <c r="FKZ31" s="3"/>
      <c r="FLA31" s="3"/>
      <c r="FLB31" s="3"/>
      <c r="FLC31" s="3"/>
      <c r="FLD31" s="3"/>
      <c r="FLE31" s="3"/>
      <c r="FLF31" s="3"/>
      <c r="FLG31" s="3"/>
      <c r="FLH31" s="3"/>
      <c r="FLI31" s="3"/>
      <c r="FLJ31" s="3"/>
      <c r="FLK31" s="3"/>
      <c r="FLL31" s="3"/>
      <c r="FLM31" s="3"/>
      <c r="FLN31" s="3"/>
      <c r="FLO31" s="3"/>
      <c r="FLP31" s="3"/>
      <c r="FLQ31" s="3"/>
      <c r="FLR31" s="3"/>
      <c r="FLS31" s="3"/>
      <c r="FLT31" s="3"/>
      <c r="FLU31" s="3"/>
      <c r="FLV31" s="3"/>
      <c r="FLW31" s="3"/>
      <c r="FLX31" s="3"/>
      <c r="FLY31" s="3"/>
      <c r="FLZ31" s="3"/>
      <c r="FMA31" s="3"/>
      <c r="FMB31" s="3"/>
      <c r="FMC31" s="3"/>
      <c r="FMD31" s="3"/>
      <c r="FME31" s="3"/>
      <c r="FMF31" s="3"/>
      <c r="FMG31" s="3"/>
      <c r="FMH31" s="3"/>
      <c r="FMI31" s="3"/>
      <c r="FMJ31" s="3"/>
      <c r="FMK31" s="3"/>
      <c r="FML31" s="3"/>
      <c r="FMM31" s="3"/>
      <c r="FMN31" s="3"/>
      <c r="FMO31" s="3"/>
      <c r="FMP31" s="3"/>
      <c r="FMQ31" s="3"/>
      <c r="FMR31" s="3"/>
      <c r="FMS31" s="3"/>
      <c r="FMT31" s="3"/>
      <c r="FMU31" s="3"/>
      <c r="FMV31" s="3"/>
      <c r="FMW31" s="3"/>
      <c r="FMX31" s="3"/>
      <c r="FMY31" s="3"/>
      <c r="FMZ31" s="3"/>
      <c r="FNA31" s="3"/>
      <c r="FNB31" s="3"/>
      <c r="FNC31" s="3"/>
      <c r="FND31" s="3"/>
      <c r="FNE31" s="3"/>
      <c r="FNF31" s="3"/>
      <c r="FNG31" s="3"/>
      <c r="FNH31" s="3"/>
      <c r="FNI31" s="3"/>
      <c r="FNJ31" s="3"/>
      <c r="FNK31" s="3"/>
      <c r="FNL31" s="3"/>
      <c r="FNM31" s="3"/>
      <c r="FNN31" s="3"/>
      <c r="FNO31" s="3"/>
      <c r="FNP31" s="3"/>
      <c r="FNQ31" s="3"/>
      <c r="FNR31" s="3"/>
      <c r="FNS31" s="3"/>
      <c r="FNT31" s="3"/>
      <c r="FNU31" s="3"/>
      <c r="FNV31" s="3"/>
      <c r="FNW31" s="3"/>
      <c r="FNX31" s="3"/>
      <c r="FNY31" s="3"/>
      <c r="FNZ31" s="3"/>
      <c r="FOA31" s="3"/>
      <c r="FOB31" s="3"/>
      <c r="FOC31" s="3"/>
      <c r="FOD31" s="3"/>
      <c r="FOE31" s="3"/>
      <c r="FOF31" s="3"/>
      <c r="FOG31" s="3"/>
      <c r="FOH31" s="3"/>
      <c r="FOI31" s="3"/>
      <c r="FOJ31" s="3"/>
      <c r="FOK31" s="3"/>
      <c r="FOL31" s="3"/>
      <c r="FOM31" s="3"/>
      <c r="FON31" s="3"/>
      <c r="FOO31" s="3"/>
      <c r="FOP31" s="3"/>
      <c r="FOQ31" s="3"/>
      <c r="FOR31" s="3"/>
      <c r="FOS31" s="3"/>
      <c r="FOT31" s="3"/>
      <c r="FOU31" s="3"/>
      <c r="FOV31" s="3"/>
      <c r="FOW31" s="3"/>
      <c r="FOX31" s="3"/>
      <c r="FOY31" s="3"/>
      <c r="FOZ31" s="3"/>
      <c r="FPA31" s="3"/>
      <c r="FPB31" s="3"/>
      <c r="FPC31" s="3"/>
      <c r="FPD31" s="3"/>
      <c r="FPE31" s="3"/>
      <c r="FPF31" s="3"/>
      <c r="FPG31" s="3"/>
      <c r="FPH31" s="3"/>
      <c r="FPI31" s="3"/>
      <c r="FPJ31" s="3"/>
      <c r="FPK31" s="3"/>
      <c r="FPL31" s="3"/>
      <c r="FPM31" s="3"/>
      <c r="FPN31" s="3"/>
      <c r="FPO31" s="3"/>
      <c r="FPP31" s="3"/>
      <c r="FPQ31" s="3"/>
      <c r="FPR31" s="3"/>
      <c r="FPS31" s="3"/>
      <c r="FPT31" s="3"/>
      <c r="FPU31" s="3"/>
      <c r="FPV31" s="3"/>
      <c r="FPW31" s="3"/>
      <c r="FPX31" s="3"/>
      <c r="FPY31" s="3"/>
      <c r="FPZ31" s="3"/>
      <c r="FQA31" s="3"/>
      <c r="FQB31" s="3"/>
      <c r="FQC31" s="3"/>
      <c r="FQD31" s="3"/>
      <c r="FQE31" s="3"/>
      <c r="FQF31" s="3"/>
      <c r="FQG31" s="3"/>
      <c r="FQH31" s="3"/>
      <c r="FQI31" s="3"/>
      <c r="FQJ31" s="3"/>
      <c r="FQK31" s="3"/>
      <c r="FQL31" s="3"/>
      <c r="FQM31" s="3"/>
      <c r="FQN31" s="3"/>
      <c r="FQO31" s="3"/>
      <c r="FQP31" s="3"/>
      <c r="FQQ31" s="3"/>
      <c r="FQR31" s="3"/>
      <c r="FQS31" s="3"/>
      <c r="FQT31" s="3"/>
      <c r="FQU31" s="3"/>
      <c r="FQV31" s="3"/>
      <c r="FQW31" s="3"/>
      <c r="FQX31" s="3"/>
      <c r="FQY31" s="3"/>
      <c r="FQZ31" s="3"/>
      <c r="FRA31" s="3"/>
      <c r="FRB31" s="3"/>
      <c r="FRC31" s="3"/>
      <c r="FRD31" s="3"/>
      <c r="FRE31" s="3"/>
      <c r="FRF31" s="3"/>
      <c r="FRG31" s="3"/>
      <c r="FRH31" s="3"/>
      <c r="FRI31" s="3"/>
      <c r="FRJ31" s="3"/>
      <c r="FRK31" s="3"/>
      <c r="FRL31" s="3"/>
      <c r="FRM31" s="3"/>
      <c r="FRN31" s="3"/>
      <c r="FRO31" s="3"/>
      <c r="FRP31" s="3"/>
      <c r="FRQ31" s="3"/>
      <c r="FRR31" s="3"/>
      <c r="FRS31" s="3"/>
      <c r="FRT31" s="3"/>
      <c r="FRU31" s="3"/>
      <c r="FRV31" s="3"/>
      <c r="FRW31" s="3"/>
      <c r="FRX31" s="3"/>
      <c r="FRY31" s="3"/>
      <c r="FRZ31" s="3"/>
      <c r="FSA31" s="3"/>
      <c r="FSB31" s="3"/>
      <c r="FSC31" s="3"/>
      <c r="FSD31" s="3"/>
      <c r="FSE31" s="3"/>
      <c r="FSF31" s="3"/>
      <c r="FSG31" s="3"/>
      <c r="FSH31" s="3"/>
      <c r="FSI31" s="3"/>
      <c r="FSJ31" s="3"/>
      <c r="FSK31" s="3"/>
      <c r="FSL31" s="3"/>
      <c r="FSM31" s="3"/>
      <c r="FSN31" s="3"/>
      <c r="FSO31" s="3"/>
      <c r="FSP31" s="3"/>
      <c r="FSQ31" s="3"/>
      <c r="FSR31" s="3"/>
      <c r="FSS31" s="3"/>
      <c r="FST31" s="3"/>
      <c r="FSU31" s="3"/>
      <c r="FSV31" s="3"/>
      <c r="FSW31" s="3"/>
      <c r="FSX31" s="3"/>
      <c r="FSY31" s="3"/>
      <c r="FSZ31" s="3"/>
      <c r="FTA31" s="3"/>
      <c r="FTB31" s="3"/>
      <c r="FTC31" s="3"/>
      <c r="FTD31" s="3"/>
      <c r="FTE31" s="3"/>
      <c r="FTF31" s="3"/>
      <c r="FTG31" s="3"/>
      <c r="FTH31" s="3"/>
      <c r="FTI31" s="3"/>
      <c r="FTJ31" s="3"/>
      <c r="FTK31" s="3"/>
      <c r="FTL31" s="3"/>
      <c r="FTM31" s="3"/>
      <c r="FTN31" s="3"/>
      <c r="FTO31" s="3"/>
      <c r="FTP31" s="3"/>
      <c r="FTQ31" s="3"/>
      <c r="FTR31" s="3"/>
      <c r="FTS31" s="3"/>
      <c r="FTT31" s="3"/>
      <c r="FTU31" s="3"/>
      <c r="FTV31" s="3"/>
      <c r="FTW31" s="3"/>
      <c r="FTX31" s="3"/>
      <c r="FTY31" s="3"/>
      <c r="FTZ31" s="3"/>
      <c r="FUA31" s="3"/>
      <c r="FUB31" s="3"/>
      <c r="FUC31" s="3"/>
      <c r="FUD31" s="3"/>
      <c r="FUE31" s="3"/>
      <c r="FUF31" s="3"/>
      <c r="FUG31" s="3"/>
      <c r="FUH31" s="3"/>
      <c r="FUI31" s="3"/>
      <c r="FUJ31" s="3"/>
      <c r="FUK31" s="3"/>
      <c r="FUL31" s="3"/>
      <c r="FUM31" s="3"/>
      <c r="FUN31" s="3"/>
      <c r="FUO31" s="3"/>
      <c r="FUP31" s="3"/>
      <c r="FUQ31" s="3"/>
      <c r="FUR31" s="3"/>
      <c r="FUS31" s="3"/>
      <c r="FUT31" s="3"/>
      <c r="FUU31" s="3"/>
      <c r="FUV31" s="3"/>
      <c r="FUW31" s="3"/>
      <c r="FUX31" s="3"/>
      <c r="FUY31" s="3"/>
      <c r="FUZ31" s="3"/>
      <c r="FVA31" s="3"/>
      <c r="FVB31" s="3"/>
      <c r="FVC31" s="3"/>
      <c r="FVD31" s="3"/>
      <c r="FVE31" s="3"/>
      <c r="FVF31" s="3"/>
      <c r="FVG31" s="3"/>
      <c r="FVH31" s="3"/>
      <c r="FVI31" s="3"/>
      <c r="FVJ31" s="3"/>
      <c r="FVK31" s="3"/>
      <c r="FVL31" s="3"/>
      <c r="FVM31" s="3"/>
      <c r="FVN31" s="3"/>
      <c r="FVO31" s="3"/>
      <c r="FVP31" s="3"/>
      <c r="FVQ31" s="3"/>
      <c r="FVR31" s="3"/>
      <c r="FVS31" s="3"/>
      <c r="FVT31" s="3"/>
      <c r="FVU31" s="3"/>
      <c r="FVV31" s="3"/>
      <c r="FVW31" s="3"/>
      <c r="FVX31" s="3"/>
      <c r="FVY31" s="3"/>
      <c r="FVZ31" s="3"/>
      <c r="FWA31" s="3"/>
      <c r="FWB31" s="3"/>
      <c r="FWC31" s="3"/>
      <c r="FWD31" s="3"/>
      <c r="FWE31" s="3"/>
      <c r="FWF31" s="3"/>
      <c r="FWG31" s="3"/>
      <c r="FWH31" s="3"/>
      <c r="FWI31" s="3"/>
      <c r="FWJ31" s="3"/>
      <c r="FWK31" s="3"/>
      <c r="FWL31" s="3"/>
      <c r="FWM31" s="3"/>
      <c r="FWN31" s="3"/>
      <c r="FWO31" s="3"/>
      <c r="FWP31" s="3"/>
      <c r="FWQ31" s="3"/>
      <c r="FWR31" s="3"/>
      <c r="FWS31" s="3"/>
      <c r="FWT31" s="3"/>
      <c r="FWU31" s="3"/>
      <c r="FWV31" s="3"/>
      <c r="FWW31" s="3"/>
      <c r="FWX31" s="3"/>
      <c r="FWY31" s="3"/>
      <c r="FWZ31" s="3"/>
      <c r="FXA31" s="3"/>
      <c r="FXB31" s="3"/>
      <c r="FXC31" s="3"/>
      <c r="FXD31" s="3"/>
      <c r="FXE31" s="3"/>
      <c r="FXF31" s="3"/>
      <c r="FXG31" s="3"/>
      <c r="FXH31" s="3"/>
      <c r="FXI31" s="3"/>
      <c r="FXJ31" s="3"/>
      <c r="FXK31" s="3"/>
      <c r="FXL31" s="3"/>
      <c r="FXM31" s="3"/>
      <c r="FXN31" s="3"/>
      <c r="FXO31" s="3"/>
      <c r="FXP31" s="3"/>
      <c r="FXQ31" s="3"/>
      <c r="FXR31" s="3"/>
      <c r="FXS31" s="3"/>
      <c r="FXT31" s="3"/>
      <c r="FXU31" s="3"/>
      <c r="FXV31" s="3"/>
      <c r="FXW31" s="3"/>
      <c r="FXX31" s="3"/>
      <c r="FXY31" s="3"/>
      <c r="FXZ31" s="3"/>
      <c r="FYA31" s="3"/>
      <c r="FYB31" s="3"/>
      <c r="FYC31" s="3"/>
      <c r="FYD31" s="3"/>
      <c r="FYE31" s="3"/>
      <c r="FYF31" s="3"/>
      <c r="FYG31" s="3"/>
      <c r="FYH31" s="3"/>
      <c r="FYI31" s="3"/>
      <c r="FYJ31" s="3"/>
      <c r="FYK31" s="3"/>
      <c r="FYL31" s="3"/>
      <c r="FYM31" s="3"/>
      <c r="FYN31" s="3"/>
      <c r="FYO31" s="3"/>
      <c r="FYP31" s="3"/>
      <c r="FYQ31" s="3"/>
      <c r="FYR31" s="3"/>
      <c r="FYS31" s="3"/>
      <c r="FYT31" s="3"/>
      <c r="FYU31" s="3"/>
      <c r="FYV31" s="3"/>
      <c r="FYW31" s="3"/>
      <c r="FYX31" s="3"/>
      <c r="FYY31" s="3"/>
      <c r="FYZ31" s="3"/>
      <c r="FZA31" s="3"/>
      <c r="FZB31" s="3"/>
      <c r="FZC31" s="3"/>
      <c r="FZD31" s="3"/>
      <c r="FZE31" s="3"/>
      <c r="FZF31" s="3"/>
      <c r="FZG31" s="3"/>
      <c r="FZH31" s="3"/>
      <c r="FZI31" s="3"/>
      <c r="FZJ31" s="3"/>
      <c r="FZK31" s="3"/>
      <c r="FZL31" s="3"/>
      <c r="FZM31" s="3"/>
      <c r="FZN31" s="3"/>
      <c r="FZO31" s="3"/>
      <c r="FZP31" s="3"/>
      <c r="FZQ31" s="3"/>
      <c r="FZR31" s="3"/>
      <c r="FZS31" s="3"/>
      <c r="FZT31" s="3"/>
      <c r="FZU31" s="3"/>
      <c r="FZV31" s="3"/>
      <c r="FZW31" s="3"/>
      <c r="FZX31" s="3"/>
      <c r="FZY31" s="3"/>
      <c r="FZZ31" s="3"/>
      <c r="GAA31" s="3"/>
      <c r="GAB31" s="3"/>
      <c r="GAC31" s="3"/>
      <c r="GAD31" s="3"/>
      <c r="GAE31" s="3"/>
      <c r="GAF31" s="3"/>
      <c r="GAG31" s="3"/>
      <c r="GAH31" s="3"/>
      <c r="GAI31" s="3"/>
      <c r="GAJ31" s="3"/>
      <c r="GAK31" s="3"/>
      <c r="GAL31" s="3"/>
      <c r="GAM31" s="3"/>
      <c r="GAN31" s="3"/>
      <c r="GAO31" s="3"/>
      <c r="GAP31" s="3"/>
      <c r="GAQ31" s="3"/>
      <c r="GAR31" s="3"/>
      <c r="GAS31" s="3"/>
      <c r="GAT31" s="3"/>
      <c r="GAU31" s="3"/>
      <c r="GAV31" s="3"/>
      <c r="GAW31" s="3"/>
      <c r="GAX31" s="3"/>
      <c r="GAY31" s="3"/>
      <c r="GAZ31" s="3"/>
      <c r="GBA31" s="3"/>
      <c r="GBB31" s="3"/>
      <c r="GBC31" s="3"/>
      <c r="GBD31" s="3"/>
      <c r="GBE31" s="3"/>
      <c r="GBF31" s="3"/>
      <c r="GBG31" s="3"/>
      <c r="GBH31" s="3"/>
      <c r="GBI31" s="3"/>
      <c r="GBJ31" s="3"/>
      <c r="GBK31" s="3"/>
      <c r="GBL31" s="3"/>
      <c r="GBM31" s="3"/>
      <c r="GBN31" s="3"/>
      <c r="GBO31" s="3"/>
      <c r="GBP31" s="3"/>
      <c r="GBQ31" s="3"/>
      <c r="GBR31" s="3"/>
      <c r="GBS31" s="3"/>
      <c r="GBT31" s="3"/>
      <c r="GBU31" s="3"/>
      <c r="GBV31" s="3"/>
      <c r="GBW31" s="3"/>
      <c r="GBX31" s="3"/>
      <c r="GBY31" s="3"/>
      <c r="GBZ31" s="3"/>
      <c r="GCA31" s="3"/>
      <c r="GCB31" s="3"/>
      <c r="GCC31" s="3"/>
      <c r="GCD31" s="3"/>
      <c r="GCE31" s="3"/>
      <c r="GCF31" s="3"/>
      <c r="GCG31" s="3"/>
      <c r="GCH31" s="3"/>
      <c r="GCI31" s="3"/>
      <c r="GCJ31" s="3"/>
      <c r="GCK31" s="3"/>
      <c r="GCL31" s="3"/>
      <c r="GCM31" s="3"/>
      <c r="GCN31" s="3"/>
      <c r="GCO31" s="3"/>
      <c r="GCP31" s="3"/>
      <c r="GCQ31" s="3"/>
      <c r="GCR31" s="3"/>
      <c r="GCS31" s="3"/>
      <c r="GCT31" s="3"/>
      <c r="GCU31" s="3"/>
      <c r="GCV31" s="3"/>
      <c r="GCW31" s="3"/>
      <c r="GCX31" s="3"/>
      <c r="GCY31" s="3"/>
      <c r="GCZ31" s="3"/>
      <c r="GDA31" s="3"/>
      <c r="GDB31" s="3"/>
      <c r="GDC31" s="3"/>
      <c r="GDD31" s="3"/>
      <c r="GDE31" s="3"/>
      <c r="GDF31" s="3"/>
      <c r="GDG31" s="3"/>
      <c r="GDH31" s="3"/>
      <c r="GDI31" s="3"/>
      <c r="GDJ31" s="3"/>
      <c r="GDK31" s="3"/>
      <c r="GDL31" s="3"/>
      <c r="GDM31" s="3"/>
      <c r="GDN31" s="3"/>
      <c r="GDO31" s="3"/>
      <c r="GDP31" s="3"/>
      <c r="GDQ31" s="3"/>
      <c r="GDR31" s="3"/>
      <c r="GDS31" s="3"/>
      <c r="GDT31" s="3"/>
      <c r="GDU31" s="3"/>
      <c r="GDV31" s="3"/>
      <c r="GDW31" s="3"/>
      <c r="GDX31" s="3"/>
      <c r="GDY31" s="3"/>
      <c r="GDZ31" s="3"/>
      <c r="GEA31" s="3"/>
      <c r="GEB31" s="3"/>
      <c r="GEC31" s="3"/>
      <c r="GED31" s="3"/>
      <c r="GEE31" s="3"/>
      <c r="GEF31" s="3"/>
      <c r="GEG31" s="3"/>
      <c r="GEH31" s="3"/>
      <c r="GEI31" s="3"/>
      <c r="GEJ31" s="3"/>
      <c r="GEK31" s="3"/>
      <c r="GEL31" s="3"/>
      <c r="GEM31" s="3"/>
      <c r="GEN31" s="3"/>
      <c r="GEO31" s="3"/>
      <c r="GEP31" s="3"/>
      <c r="GEQ31" s="3"/>
      <c r="GER31" s="3"/>
      <c r="GES31" s="3"/>
      <c r="GET31" s="3"/>
      <c r="GEU31" s="3"/>
      <c r="GEV31" s="3"/>
      <c r="GEW31" s="3"/>
      <c r="GEX31" s="3"/>
      <c r="GEY31" s="3"/>
      <c r="GEZ31" s="3"/>
      <c r="GFA31" s="3"/>
      <c r="GFB31" s="3"/>
      <c r="GFC31" s="3"/>
      <c r="GFD31" s="3"/>
      <c r="GFE31" s="3"/>
      <c r="GFF31" s="3"/>
      <c r="GFG31" s="3"/>
      <c r="GFH31" s="3"/>
      <c r="GFI31" s="3"/>
      <c r="GFJ31" s="3"/>
      <c r="GFK31" s="3"/>
      <c r="GFL31" s="3"/>
      <c r="GFM31" s="3"/>
      <c r="GFN31" s="3"/>
      <c r="GFO31" s="3"/>
      <c r="GFP31" s="3"/>
      <c r="GFQ31" s="3"/>
      <c r="GFR31" s="3"/>
      <c r="GFS31" s="3"/>
      <c r="GFT31" s="3"/>
      <c r="GFU31" s="3"/>
      <c r="GFV31" s="3"/>
      <c r="GFW31" s="3"/>
      <c r="GFX31" s="3"/>
      <c r="GFY31" s="3"/>
      <c r="GFZ31" s="3"/>
      <c r="GGA31" s="3"/>
      <c r="GGB31" s="3"/>
      <c r="GGC31" s="3"/>
      <c r="GGD31" s="3"/>
      <c r="GGE31" s="3"/>
      <c r="GGF31" s="3"/>
      <c r="GGG31" s="3"/>
      <c r="GGH31" s="3"/>
      <c r="GGI31" s="3"/>
      <c r="GGJ31" s="3"/>
      <c r="GGK31" s="3"/>
      <c r="GGL31" s="3"/>
      <c r="GGM31" s="3"/>
      <c r="GGN31" s="3"/>
      <c r="GGO31" s="3"/>
      <c r="GGP31" s="3"/>
      <c r="GGQ31" s="3"/>
      <c r="GGR31" s="3"/>
      <c r="GGS31" s="3"/>
      <c r="GGT31" s="3"/>
      <c r="GGU31" s="3"/>
      <c r="GGV31" s="3"/>
      <c r="GGW31" s="3"/>
      <c r="GGX31" s="3"/>
      <c r="GGY31" s="3"/>
      <c r="GGZ31" s="3"/>
      <c r="GHA31" s="3"/>
      <c r="GHB31" s="3"/>
      <c r="GHC31" s="3"/>
      <c r="GHD31" s="3"/>
      <c r="GHE31" s="3"/>
      <c r="GHF31" s="3"/>
      <c r="GHG31" s="3"/>
      <c r="GHH31" s="3"/>
      <c r="GHI31" s="3"/>
      <c r="GHJ31" s="3"/>
      <c r="GHK31" s="3"/>
      <c r="GHL31" s="3"/>
      <c r="GHM31" s="3"/>
      <c r="GHN31" s="3"/>
      <c r="GHO31" s="3"/>
      <c r="GHP31" s="3"/>
      <c r="GHQ31" s="3"/>
      <c r="GHR31" s="3"/>
      <c r="GHS31" s="3"/>
      <c r="GHT31" s="3"/>
      <c r="GHU31" s="3"/>
      <c r="GHV31" s="3"/>
      <c r="GHW31" s="3"/>
      <c r="GHX31" s="3"/>
      <c r="GHY31" s="3"/>
      <c r="GHZ31" s="3"/>
      <c r="GIA31" s="3"/>
      <c r="GIB31" s="3"/>
      <c r="GIC31" s="3"/>
      <c r="GID31" s="3"/>
      <c r="GIE31" s="3"/>
      <c r="GIF31" s="3"/>
      <c r="GIG31" s="3"/>
      <c r="GIH31" s="3"/>
      <c r="GII31" s="3"/>
      <c r="GIJ31" s="3"/>
      <c r="GIK31" s="3"/>
      <c r="GIL31" s="3"/>
      <c r="GIM31" s="3"/>
      <c r="GIN31" s="3"/>
      <c r="GIO31" s="3"/>
      <c r="GIP31" s="3"/>
      <c r="GIQ31" s="3"/>
      <c r="GIR31" s="3"/>
      <c r="GIS31" s="3"/>
      <c r="GIT31" s="3"/>
      <c r="GIU31" s="3"/>
      <c r="GIV31" s="3"/>
      <c r="GIW31" s="3"/>
      <c r="GIX31" s="3"/>
      <c r="GIY31" s="3"/>
      <c r="GIZ31" s="3"/>
      <c r="GJA31" s="3"/>
      <c r="GJB31" s="3"/>
      <c r="GJC31" s="3"/>
      <c r="GJD31" s="3"/>
      <c r="GJE31" s="3"/>
      <c r="GJF31" s="3"/>
      <c r="GJG31" s="3"/>
      <c r="GJH31" s="3"/>
      <c r="GJI31" s="3"/>
      <c r="GJJ31" s="3"/>
      <c r="GJK31" s="3"/>
      <c r="GJL31" s="3"/>
      <c r="GJM31" s="3"/>
      <c r="GJN31" s="3"/>
      <c r="GJO31" s="3"/>
      <c r="GJP31" s="3"/>
      <c r="GJQ31" s="3"/>
      <c r="GJR31" s="3"/>
      <c r="GJS31" s="3"/>
      <c r="GJT31" s="3"/>
      <c r="GJU31" s="3"/>
      <c r="GJV31" s="3"/>
      <c r="GJW31" s="3"/>
      <c r="GJX31" s="3"/>
      <c r="GJY31" s="3"/>
      <c r="GJZ31" s="3"/>
      <c r="GKA31" s="3"/>
      <c r="GKB31" s="3"/>
      <c r="GKC31" s="3"/>
      <c r="GKD31" s="3"/>
      <c r="GKE31" s="3"/>
      <c r="GKF31" s="3"/>
      <c r="GKG31" s="3"/>
      <c r="GKH31" s="3"/>
      <c r="GKI31" s="3"/>
      <c r="GKJ31" s="3"/>
      <c r="GKK31" s="3"/>
      <c r="GKL31" s="3"/>
      <c r="GKM31" s="3"/>
      <c r="GKN31" s="3"/>
      <c r="GKO31" s="3"/>
      <c r="GKP31" s="3"/>
      <c r="GKQ31" s="3"/>
      <c r="GKR31" s="3"/>
      <c r="GKS31" s="3"/>
      <c r="GKT31" s="3"/>
      <c r="GKU31" s="3"/>
      <c r="GKV31" s="3"/>
      <c r="GKW31" s="3"/>
      <c r="GKX31" s="3"/>
      <c r="GKY31" s="3"/>
      <c r="GKZ31" s="3"/>
      <c r="GLA31" s="3"/>
      <c r="GLB31" s="3"/>
      <c r="GLC31" s="3"/>
      <c r="GLD31" s="3"/>
      <c r="GLE31" s="3"/>
      <c r="GLF31" s="3"/>
      <c r="GLG31" s="3"/>
      <c r="GLH31" s="3"/>
      <c r="GLI31" s="3"/>
      <c r="GLJ31" s="3"/>
      <c r="GLK31" s="3"/>
      <c r="GLL31" s="3"/>
      <c r="GLM31" s="3"/>
      <c r="GLN31" s="3"/>
      <c r="GLO31" s="3"/>
      <c r="GLP31" s="3"/>
      <c r="GLQ31" s="3"/>
      <c r="GLR31" s="3"/>
      <c r="GLS31" s="3"/>
      <c r="GLT31" s="3"/>
      <c r="GLU31" s="3"/>
      <c r="GLV31" s="3"/>
      <c r="GLW31" s="3"/>
      <c r="GLX31" s="3"/>
      <c r="GLY31" s="3"/>
      <c r="GLZ31" s="3"/>
      <c r="GMA31" s="3"/>
      <c r="GMB31" s="3"/>
      <c r="GMC31" s="3"/>
      <c r="GMD31" s="3"/>
      <c r="GME31" s="3"/>
      <c r="GMF31" s="3"/>
      <c r="GMG31" s="3"/>
      <c r="GMH31" s="3"/>
      <c r="GMI31" s="3"/>
      <c r="GMJ31" s="3"/>
      <c r="GMK31" s="3"/>
      <c r="GML31" s="3"/>
      <c r="GMM31" s="3"/>
      <c r="GMN31" s="3"/>
      <c r="GMO31" s="3"/>
      <c r="GMP31" s="3"/>
      <c r="GMQ31" s="3"/>
      <c r="GMR31" s="3"/>
      <c r="GMS31" s="3"/>
      <c r="GMT31" s="3"/>
      <c r="GMU31" s="3"/>
      <c r="GMV31" s="3"/>
      <c r="GMW31" s="3"/>
      <c r="GMX31" s="3"/>
      <c r="GMY31" s="3"/>
      <c r="GMZ31" s="3"/>
      <c r="GNA31" s="3"/>
      <c r="GNB31" s="3"/>
      <c r="GNC31" s="3"/>
      <c r="GND31" s="3"/>
      <c r="GNE31" s="3"/>
      <c r="GNF31" s="3"/>
      <c r="GNG31" s="3"/>
      <c r="GNH31" s="3"/>
      <c r="GNI31" s="3"/>
      <c r="GNJ31" s="3"/>
      <c r="GNK31" s="3"/>
      <c r="GNL31" s="3"/>
      <c r="GNM31" s="3"/>
      <c r="GNN31" s="3"/>
      <c r="GNO31" s="3"/>
      <c r="GNP31" s="3"/>
      <c r="GNQ31" s="3"/>
      <c r="GNR31" s="3"/>
      <c r="GNS31" s="3"/>
      <c r="GNT31" s="3"/>
      <c r="GNU31" s="3"/>
      <c r="GNV31" s="3"/>
      <c r="GNW31" s="3"/>
      <c r="GNX31" s="3"/>
      <c r="GNY31" s="3"/>
      <c r="GNZ31" s="3"/>
      <c r="GOA31" s="3"/>
      <c r="GOB31" s="3"/>
      <c r="GOC31" s="3"/>
      <c r="GOD31" s="3"/>
      <c r="GOE31" s="3"/>
      <c r="GOF31" s="3"/>
      <c r="GOG31" s="3"/>
      <c r="GOH31" s="3"/>
      <c r="GOI31" s="3"/>
      <c r="GOJ31" s="3"/>
      <c r="GOK31" s="3"/>
      <c r="GOL31" s="3"/>
      <c r="GOM31" s="3"/>
      <c r="GON31" s="3"/>
      <c r="GOO31" s="3"/>
      <c r="GOP31" s="3"/>
      <c r="GOQ31" s="3"/>
      <c r="GOR31" s="3"/>
      <c r="GOS31" s="3"/>
      <c r="GOT31" s="3"/>
      <c r="GOU31" s="3"/>
      <c r="GOV31" s="3"/>
      <c r="GOW31" s="3"/>
      <c r="GOX31" s="3"/>
      <c r="GOY31" s="3"/>
      <c r="GOZ31" s="3"/>
      <c r="GPA31" s="3"/>
      <c r="GPB31" s="3"/>
      <c r="GPC31" s="3"/>
      <c r="GPD31" s="3"/>
      <c r="GPE31" s="3"/>
      <c r="GPF31" s="3"/>
      <c r="GPG31" s="3"/>
      <c r="GPH31" s="3"/>
      <c r="GPI31" s="3"/>
      <c r="GPJ31" s="3"/>
      <c r="GPK31" s="3"/>
      <c r="GPL31" s="3"/>
      <c r="GPM31" s="3"/>
      <c r="GPN31" s="3"/>
      <c r="GPO31" s="3"/>
      <c r="GPP31" s="3"/>
      <c r="GPQ31" s="3"/>
      <c r="GPR31" s="3"/>
      <c r="GPS31" s="3"/>
      <c r="GPT31" s="3"/>
      <c r="GPU31" s="3"/>
      <c r="GPV31" s="3"/>
      <c r="GPW31" s="3"/>
      <c r="GPX31" s="3"/>
      <c r="GPY31" s="3"/>
      <c r="GPZ31" s="3"/>
      <c r="GQA31" s="3"/>
      <c r="GQB31" s="3"/>
      <c r="GQC31" s="3"/>
      <c r="GQD31" s="3"/>
      <c r="GQE31" s="3"/>
      <c r="GQF31" s="3"/>
      <c r="GQG31" s="3"/>
      <c r="GQH31" s="3"/>
      <c r="GQI31" s="3"/>
      <c r="GQJ31" s="3"/>
      <c r="GQK31" s="3"/>
      <c r="GQL31" s="3"/>
      <c r="GQM31" s="3"/>
      <c r="GQN31" s="3"/>
      <c r="GQO31" s="3"/>
      <c r="GQP31" s="3"/>
      <c r="GQQ31" s="3"/>
      <c r="GQR31" s="3"/>
      <c r="GQS31" s="3"/>
      <c r="GQT31" s="3"/>
      <c r="GQU31" s="3"/>
      <c r="GQV31" s="3"/>
      <c r="GQW31" s="3"/>
      <c r="GQX31" s="3"/>
      <c r="GQY31" s="3"/>
      <c r="GQZ31" s="3"/>
      <c r="GRA31" s="3"/>
      <c r="GRB31" s="3"/>
      <c r="GRC31" s="3"/>
      <c r="GRD31" s="3"/>
      <c r="GRE31" s="3"/>
      <c r="GRF31" s="3"/>
      <c r="GRG31" s="3"/>
      <c r="GRH31" s="3"/>
      <c r="GRI31" s="3"/>
      <c r="GRJ31" s="3"/>
      <c r="GRK31" s="3"/>
      <c r="GRL31" s="3"/>
      <c r="GRM31" s="3"/>
      <c r="GRN31" s="3"/>
      <c r="GRO31" s="3"/>
      <c r="GRP31" s="3"/>
      <c r="GRQ31" s="3"/>
      <c r="GRR31" s="3"/>
      <c r="GRS31" s="3"/>
      <c r="GRT31" s="3"/>
      <c r="GRU31" s="3"/>
      <c r="GRV31" s="3"/>
      <c r="GRW31" s="3"/>
      <c r="GRX31" s="3"/>
      <c r="GRY31" s="3"/>
      <c r="GRZ31" s="3"/>
      <c r="GSA31" s="3"/>
      <c r="GSB31" s="3"/>
      <c r="GSC31" s="3"/>
      <c r="GSD31" s="3"/>
      <c r="GSE31" s="3"/>
      <c r="GSF31" s="3"/>
      <c r="GSG31" s="3"/>
      <c r="GSH31" s="3"/>
      <c r="GSI31" s="3"/>
      <c r="GSJ31" s="3"/>
      <c r="GSK31" s="3"/>
      <c r="GSL31" s="3"/>
      <c r="GSM31" s="3"/>
      <c r="GSN31" s="3"/>
      <c r="GSO31" s="3"/>
      <c r="GSP31" s="3"/>
      <c r="GSQ31" s="3"/>
      <c r="GSR31" s="3"/>
      <c r="GSS31" s="3"/>
      <c r="GST31" s="3"/>
      <c r="GSU31" s="3"/>
      <c r="GSV31" s="3"/>
      <c r="GSW31" s="3"/>
      <c r="GSX31" s="3"/>
      <c r="GSY31" s="3"/>
      <c r="GSZ31" s="3"/>
      <c r="GTA31" s="3"/>
      <c r="GTB31" s="3"/>
      <c r="GTC31" s="3"/>
      <c r="GTD31" s="3"/>
      <c r="GTE31" s="3"/>
      <c r="GTF31" s="3"/>
      <c r="GTG31" s="3"/>
      <c r="GTH31" s="3"/>
      <c r="GTI31" s="3"/>
      <c r="GTJ31" s="3"/>
      <c r="GTK31" s="3"/>
      <c r="GTL31" s="3"/>
      <c r="GTM31" s="3"/>
      <c r="GTN31" s="3"/>
      <c r="GTO31" s="3"/>
      <c r="GTP31" s="3"/>
      <c r="GTQ31" s="3"/>
      <c r="GTR31" s="3"/>
      <c r="GTS31" s="3"/>
      <c r="GTT31" s="3"/>
      <c r="GTU31" s="3"/>
      <c r="GTV31" s="3"/>
      <c r="GTW31" s="3"/>
      <c r="GTX31" s="3"/>
      <c r="GTY31" s="3"/>
      <c r="GTZ31" s="3"/>
      <c r="GUA31" s="3"/>
      <c r="GUB31" s="3"/>
      <c r="GUC31" s="3"/>
      <c r="GUD31" s="3"/>
      <c r="GUE31" s="3"/>
      <c r="GUF31" s="3"/>
      <c r="GUG31" s="3"/>
      <c r="GUH31" s="3"/>
      <c r="GUI31" s="3"/>
      <c r="GUJ31" s="3"/>
      <c r="GUK31" s="3"/>
      <c r="GUL31" s="3"/>
      <c r="GUM31" s="3"/>
      <c r="GUN31" s="3"/>
      <c r="GUO31" s="3"/>
      <c r="GUP31" s="3"/>
      <c r="GUQ31" s="3"/>
      <c r="GUR31" s="3"/>
      <c r="GUS31" s="3"/>
      <c r="GUT31" s="3"/>
      <c r="GUU31" s="3"/>
      <c r="GUV31" s="3"/>
      <c r="GUW31" s="3"/>
      <c r="GUX31" s="3"/>
      <c r="GUY31" s="3"/>
      <c r="GUZ31" s="3"/>
      <c r="GVA31" s="3"/>
      <c r="GVB31" s="3"/>
      <c r="GVC31" s="3"/>
      <c r="GVD31" s="3"/>
      <c r="GVE31" s="3"/>
      <c r="GVF31" s="3"/>
      <c r="GVG31" s="3"/>
      <c r="GVH31" s="3"/>
      <c r="GVI31" s="3"/>
      <c r="GVJ31" s="3"/>
      <c r="GVK31" s="3"/>
      <c r="GVL31" s="3"/>
      <c r="GVM31" s="3"/>
      <c r="GVN31" s="3"/>
      <c r="GVO31" s="3"/>
      <c r="GVP31" s="3"/>
      <c r="GVQ31" s="3"/>
      <c r="GVR31" s="3"/>
      <c r="GVS31" s="3"/>
      <c r="GVT31" s="3"/>
      <c r="GVU31" s="3"/>
      <c r="GVV31" s="3"/>
      <c r="GVW31" s="3"/>
      <c r="GVX31" s="3"/>
      <c r="GVY31" s="3"/>
      <c r="GVZ31" s="3"/>
      <c r="GWA31" s="3"/>
      <c r="GWB31" s="3"/>
      <c r="GWC31" s="3"/>
      <c r="GWD31" s="3"/>
      <c r="GWE31" s="3"/>
      <c r="GWF31" s="3"/>
      <c r="GWG31" s="3"/>
      <c r="GWH31" s="3"/>
      <c r="GWI31" s="3"/>
      <c r="GWJ31" s="3"/>
      <c r="GWK31" s="3"/>
      <c r="GWL31" s="3"/>
      <c r="GWM31" s="3"/>
      <c r="GWN31" s="3"/>
      <c r="GWO31" s="3"/>
      <c r="GWP31" s="3"/>
      <c r="GWQ31" s="3"/>
      <c r="GWR31" s="3"/>
      <c r="GWS31" s="3"/>
      <c r="GWT31" s="3"/>
      <c r="GWU31" s="3"/>
      <c r="GWV31" s="3"/>
      <c r="GWW31" s="3"/>
      <c r="GWX31" s="3"/>
      <c r="GWY31" s="3"/>
      <c r="GWZ31" s="3"/>
      <c r="GXA31" s="3"/>
      <c r="GXB31" s="3"/>
      <c r="GXC31" s="3"/>
      <c r="GXD31" s="3"/>
      <c r="GXE31" s="3"/>
      <c r="GXF31" s="3"/>
      <c r="GXG31" s="3"/>
      <c r="GXH31" s="3"/>
      <c r="GXI31" s="3"/>
      <c r="GXJ31" s="3"/>
      <c r="GXK31" s="3"/>
      <c r="GXL31" s="3"/>
      <c r="GXM31" s="3"/>
      <c r="GXN31" s="3"/>
      <c r="GXO31" s="3"/>
      <c r="GXP31" s="3"/>
      <c r="GXQ31" s="3"/>
      <c r="GXR31" s="3"/>
      <c r="GXS31" s="3"/>
      <c r="GXT31" s="3"/>
      <c r="GXU31" s="3"/>
      <c r="GXV31" s="3"/>
      <c r="GXW31" s="3"/>
      <c r="GXX31" s="3"/>
      <c r="GXY31" s="3"/>
      <c r="GXZ31" s="3"/>
      <c r="GYA31" s="3"/>
      <c r="GYB31" s="3"/>
      <c r="GYC31" s="3"/>
      <c r="GYD31" s="3"/>
      <c r="GYE31" s="3"/>
      <c r="GYF31" s="3"/>
      <c r="GYG31" s="3"/>
      <c r="GYH31" s="3"/>
      <c r="GYI31" s="3"/>
      <c r="GYJ31" s="3"/>
      <c r="GYK31" s="3"/>
      <c r="GYL31" s="3"/>
      <c r="GYM31" s="3"/>
      <c r="GYN31" s="3"/>
      <c r="GYO31" s="3"/>
      <c r="GYP31" s="3"/>
      <c r="GYQ31" s="3"/>
      <c r="GYR31" s="3"/>
      <c r="GYS31" s="3"/>
      <c r="GYT31" s="3"/>
      <c r="GYU31" s="3"/>
      <c r="GYV31" s="3"/>
      <c r="GYW31" s="3"/>
      <c r="GYX31" s="3"/>
      <c r="GYY31" s="3"/>
      <c r="GYZ31" s="3"/>
      <c r="GZA31" s="3"/>
      <c r="GZB31" s="3"/>
      <c r="GZC31" s="3"/>
      <c r="GZD31" s="3"/>
      <c r="GZE31" s="3"/>
      <c r="GZF31" s="3"/>
      <c r="GZG31" s="3"/>
      <c r="GZH31" s="3"/>
      <c r="GZI31" s="3"/>
      <c r="GZJ31" s="3"/>
      <c r="GZK31" s="3"/>
      <c r="GZL31" s="3"/>
      <c r="GZM31" s="3"/>
      <c r="GZN31" s="3"/>
      <c r="GZO31" s="3"/>
      <c r="GZP31" s="3"/>
      <c r="GZQ31" s="3"/>
      <c r="GZR31" s="3"/>
      <c r="GZS31" s="3"/>
      <c r="GZT31" s="3"/>
      <c r="GZU31" s="3"/>
      <c r="GZV31" s="3"/>
      <c r="GZW31" s="3"/>
      <c r="GZX31" s="3"/>
      <c r="GZY31" s="3"/>
      <c r="GZZ31" s="3"/>
      <c r="HAA31" s="3"/>
      <c r="HAB31" s="3"/>
      <c r="HAC31" s="3"/>
      <c r="HAD31" s="3"/>
      <c r="HAE31" s="3"/>
      <c r="HAF31" s="3"/>
      <c r="HAG31" s="3"/>
      <c r="HAH31" s="3"/>
      <c r="HAI31" s="3"/>
      <c r="HAJ31" s="3"/>
      <c r="HAK31" s="3"/>
      <c r="HAL31" s="3"/>
      <c r="HAM31" s="3"/>
      <c r="HAN31" s="3"/>
      <c r="HAO31" s="3"/>
      <c r="HAP31" s="3"/>
      <c r="HAQ31" s="3"/>
      <c r="HAR31" s="3"/>
      <c r="HAS31" s="3"/>
      <c r="HAT31" s="3"/>
      <c r="HAU31" s="3"/>
      <c r="HAV31" s="3"/>
      <c r="HAW31" s="3"/>
      <c r="HAX31" s="3"/>
      <c r="HAY31" s="3"/>
      <c r="HAZ31" s="3"/>
      <c r="HBA31" s="3"/>
      <c r="HBB31" s="3"/>
      <c r="HBC31" s="3"/>
      <c r="HBD31" s="3"/>
      <c r="HBE31" s="3"/>
      <c r="HBF31" s="3"/>
      <c r="HBG31" s="3"/>
      <c r="HBH31" s="3"/>
      <c r="HBI31" s="3"/>
      <c r="HBJ31" s="3"/>
      <c r="HBK31" s="3"/>
      <c r="HBL31" s="3"/>
      <c r="HBM31" s="3"/>
      <c r="HBN31" s="3"/>
      <c r="HBO31" s="3"/>
      <c r="HBP31" s="3"/>
      <c r="HBQ31" s="3"/>
      <c r="HBR31" s="3"/>
      <c r="HBS31" s="3"/>
      <c r="HBT31" s="3"/>
      <c r="HBU31" s="3"/>
      <c r="HBV31" s="3"/>
      <c r="HBW31" s="3"/>
      <c r="HBX31" s="3"/>
      <c r="HBY31" s="3"/>
      <c r="HBZ31" s="3"/>
      <c r="HCA31" s="3"/>
      <c r="HCB31" s="3"/>
      <c r="HCC31" s="3"/>
      <c r="HCD31" s="3"/>
      <c r="HCE31" s="3"/>
      <c r="HCF31" s="3"/>
      <c r="HCG31" s="3"/>
      <c r="HCH31" s="3"/>
      <c r="HCI31" s="3"/>
      <c r="HCJ31" s="3"/>
      <c r="HCK31" s="3"/>
      <c r="HCL31" s="3"/>
      <c r="HCM31" s="3"/>
      <c r="HCN31" s="3"/>
      <c r="HCO31" s="3"/>
      <c r="HCP31" s="3"/>
      <c r="HCQ31" s="3"/>
      <c r="HCR31" s="3"/>
      <c r="HCS31" s="3"/>
      <c r="HCT31" s="3"/>
      <c r="HCU31" s="3"/>
      <c r="HCV31" s="3"/>
      <c r="HCW31" s="3"/>
      <c r="HCX31" s="3"/>
      <c r="HCY31" s="3"/>
      <c r="HCZ31" s="3"/>
      <c r="HDA31" s="3"/>
      <c r="HDB31" s="3"/>
      <c r="HDC31" s="3"/>
      <c r="HDD31" s="3"/>
      <c r="HDE31" s="3"/>
      <c r="HDF31" s="3"/>
      <c r="HDG31" s="3"/>
      <c r="HDH31" s="3"/>
      <c r="HDI31" s="3"/>
      <c r="HDJ31" s="3"/>
      <c r="HDK31" s="3"/>
      <c r="HDL31" s="3"/>
      <c r="HDM31" s="3"/>
      <c r="HDN31" s="3"/>
      <c r="HDO31" s="3"/>
      <c r="HDP31" s="3"/>
      <c r="HDQ31" s="3"/>
      <c r="HDR31" s="3"/>
      <c r="HDS31" s="3"/>
      <c r="HDT31" s="3"/>
      <c r="HDU31" s="3"/>
      <c r="HDV31" s="3"/>
      <c r="HDW31" s="3"/>
      <c r="HDX31" s="3"/>
      <c r="HDY31" s="3"/>
      <c r="HDZ31" s="3"/>
      <c r="HEA31" s="3"/>
      <c r="HEB31" s="3"/>
      <c r="HEC31" s="3"/>
      <c r="HED31" s="3"/>
      <c r="HEE31" s="3"/>
      <c r="HEF31" s="3"/>
      <c r="HEG31" s="3"/>
      <c r="HEH31" s="3"/>
      <c r="HEI31" s="3"/>
      <c r="HEJ31" s="3"/>
      <c r="HEK31" s="3"/>
      <c r="HEL31" s="3"/>
      <c r="HEM31" s="3"/>
      <c r="HEN31" s="3"/>
      <c r="HEO31" s="3"/>
      <c r="HEP31" s="3"/>
      <c r="HEQ31" s="3"/>
      <c r="HER31" s="3"/>
      <c r="HES31" s="3"/>
      <c r="HET31" s="3"/>
      <c r="HEU31" s="3"/>
      <c r="HEV31" s="3"/>
      <c r="HEW31" s="3"/>
      <c r="HEX31" s="3"/>
      <c r="HEY31" s="3"/>
      <c r="HEZ31" s="3"/>
      <c r="HFA31" s="3"/>
      <c r="HFB31" s="3"/>
      <c r="HFC31" s="3"/>
      <c r="HFD31" s="3"/>
      <c r="HFE31" s="3"/>
      <c r="HFF31" s="3"/>
      <c r="HFG31" s="3"/>
      <c r="HFH31" s="3"/>
      <c r="HFI31" s="3"/>
      <c r="HFJ31" s="3"/>
      <c r="HFK31" s="3"/>
      <c r="HFL31" s="3"/>
      <c r="HFM31" s="3"/>
      <c r="HFN31" s="3"/>
      <c r="HFO31" s="3"/>
      <c r="HFP31" s="3"/>
      <c r="HFQ31" s="3"/>
      <c r="HFR31" s="3"/>
      <c r="HFS31" s="3"/>
      <c r="HFT31" s="3"/>
      <c r="HFU31" s="3"/>
      <c r="HFV31" s="3"/>
      <c r="HFW31" s="3"/>
      <c r="HFX31" s="3"/>
      <c r="HFY31" s="3"/>
      <c r="HFZ31" s="3"/>
      <c r="HGA31" s="3"/>
      <c r="HGB31" s="3"/>
      <c r="HGC31" s="3"/>
      <c r="HGD31" s="3"/>
      <c r="HGE31" s="3"/>
      <c r="HGF31" s="3"/>
      <c r="HGG31" s="3"/>
      <c r="HGH31" s="3"/>
      <c r="HGI31" s="3"/>
      <c r="HGJ31" s="3"/>
      <c r="HGK31" s="3"/>
      <c r="HGL31" s="3"/>
      <c r="HGM31" s="3"/>
      <c r="HGN31" s="3"/>
      <c r="HGO31" s="3"/>
      <c r="HGP31" s="3"/>
      <c r="HGQ31" s="3"/>
      <c r="HGR31" s="3"/>
      <c r="HGS31" s="3"/>
      <c r="HGT31" s="3"/>
      <c r="HGU31" s="3"/>
      <c r="HGV31" s="3"/>
      <c r="HGW31" s="3"/>
      <c r="HGX31" s="3"/>
      <c r="HGY31" s="3"/>
      <c r="HGZ31" s="3"/>
      <c r="HHA31" s="3"/>
      <c r="HHB31" s="3"/>
      <c r="HHC31" s="3"/>
      <c r="HHD31" s="3"/>
      <c r="HHE31" s="3"/>
      <c r="HHF31" s="3"/>
      <c r="HHG31" s="3"/>
      <c r="HHH31" s="3"/>
      <c r="HHI31" s="3"/>
      <c r="HHJ31" s="3"/>
      <c r="HHK31" s="3"/>
      <c r="HHL31" s="3"/>
      <c r="HHM31" s="3"/>
      <c r="HHN31" s="3"/>
      <c r="HHO31" s="3"/>
      <c r="HHP31" s="3"/>
      <c r="HHQ31" s="3"/>
      <c r="HHR31" s="3"/>
      <c r="HHS31" s="3"/>
      <c r="HHT31" s="3"/>
      <c r="HHU31" s="3"/>
      <c r="HHV31" s="3"/>
      <c r="HHW31" s="3"/>
      <c r="HHX31" s="3"/>
      <c r="HHY31" s="3"/>
      <c r="HHZ31" s="3"/>
      <c r="HIA31" s="3"/>
      <c r="HIB31" s="3"/>
      <c r="HIC31" s="3"/>
      <c r="HID31" s="3"/>
      <c r="HIE31" s="3"/>
      <c r="HIF31" s="3"/>
      <c r="HIG31" s="3"/>
      <c r="HIH31" s="3"/>
      <c r="HII31" s="3"/>
      <c r="HIJ31" s="3"/>
      <c r="HIK31" s="3"/>
      <c r="HIL31" s="3"/>
      <c r="HIM31" s="3"/>
      <c r="HIN31" s="3"/>
      <c r="HIO31" s="3"/>
      <c r="HIP31" s="3"/>
      <c r="HIQ31" s="3"/>
      <c r="HIR31" s="3"/>
      <c r="HIS31" s="3"/>
      <c r="HIT31" s="3"/>
      <c r="HIU31" s="3"/>
      <c r="HIV31" s="3"/>
      <c r="HIW31" s="3"/>
      <c r="HIX31" s="3"/>
      <c r="HIY31" s="3"/>
      <c r="HIZ31" s="3"/>
      <c r="HJA31" s="3"/>
      <c r="HJB31" s="3"/>
      <c r="HJC31" s="3"/>
      <c r="HJD31" s="3"/>
      <c r="HJE31" s="3"/>
      <c r="HJF31" s="3"/>
      <c r="HJG31" s="3"/>
      <c r="HJH31" s="3"/>
      <c r="HJI31" s="3"/>
      <c r="HJJ31" s="3"/>
      <c r="HJK31" s="3"/>
      <c r="HJL31" s="3"/>
      <c r="HJM31" s="3"/>
      <c r="HJN31" s="3"/>
      <c r="HJO31" s="3"/>
      <c r="HJP31" s="3"/>
      <c r="HJQ31" s="3"/>
      <c r="HJR31" s="3"/>
      <c r="HJS31" s="3"/>
      <c r="HJT31" s="3"/>
      <c r="HJU31" s="3"/>
      <c r="HJV31" s="3"/>
      <c r="HJW31" s="3"/>
      <c r="HJX31" s="3"/>
      <c r="HJY31" s="3"/>
      <c r="HJZ31" s="3"/>
      <c r="HKA31" s="3"/>
      <c r="HKB31" s="3"/>
      <c r="HKC31" s="3"/>
      <c r="HKD31" s="3"/>
      <c r="HKE31" s="3"/>
      <c r="HKF31" s="3"/>
      <c r="HKG31" s="3"/>
      <c r="HKH31" s="3"/>
      <c r="HKI31" s="3"/>
      <c r="HKJ31" s="3"/>
      <c r="HKK31" s="3"/>
      <c r="HKL31" s="3"/>
      <c r="HKM31" s="3"/>
      <c r="HKN31" s="3"/>
      <c r="HKO31" s="3"/>
      <c r="HKP31" s="3"/>
      <c r="HKQ31" s="3"/>
      <c r="HKR31" s="3"/>
      <c r="HKS31" s="3"/>
      <c r="HKT31" s="3"/>
      <c r="HKU31" s="3"/>
      <c r="HKV31" s="3"/>
      <c r="HKW31" s="3"/>
      <c r="HKX31" s="3"/>
      <c r="HKY31" s="3"/>
      <c r="HKZ31" s="3"/>
      <c r="HLA31" s="3"/>
      <c r="HLB31" s="3"/>
      <c r="HLC31" s="3"/>
      <c r="HLD31" s="3"/>
      <c r="HLE31" s="3"/>
      <c r="HLF31" s="3"/>
      <c r="HLG31" s="3"/>
      <c r="HLH31" s="3"/>
      <c r="HLI31" s="3"/>
      <c r="HLJ31" s="3"/>
      <c r="HLK31" s="3"/>
      <c r="HLL31" s="3"/>
      <c r="HLM31" s="3"/>
      <c r="HLN31" s="3"/>
      <c r="HLO31" s="3"/>
      <c r="HLP31" s="3"/>
      <c r="HLQ31" s="3"/>
      <c r="HLR31" s="3"/>
      <c r="HLS31" s="3"/>
      <c r="HLT31" s="3"/>
      <c r="HLU31" s="3"/>
      <c r="HLV31" s="3"/>
      <c r="HLW31" s="3"/>
      <c r="HLX31" s="3"/>
      <c r="HLY31" s="3"/>
      <c r="HLZ31" s="3"/>
      <c r="HMA31" s="3"/>
      <c r="HMB31" s="3"/>
      <c r="HMC31" s="3"/>
      <c r="HMD31" s="3"/>
      <c r="HME31" s="3"/>
      <c r="HMF31" s="3"/>
      <c r="HMG31" s="3"/>
      <c r="HMH31" s="3"/>
      <c r="HMI31" s="3"/>
      <c r="HMJ31" s="3"/>
      <c r="HMK31" s="3"/>
      <c r="HML31" s="3"/>
      <c r="HMM31" s="3"/>
      <c r="HMN31" s="3"/>
      <c r="HMO31" s="3"/>
      <c r="HMP31" s="3"/>
      <c r="HMQ31" s="3"/>
      <c r="HMR31" s="3"/>
      <c r="HMS31" s="3"/>
      <c r="HMT31" s="3"/>
      <c r="HMU31" s="3"/>
      <c r="HMV31" s="3"/>
      <c r="HMW31" s="3"/>
      <c r="HMX31" s="3"/>
      <c r="HMY31" s="3"/>
      <c r="HMZ31" s="3"/>
      <c r="HNA31" s="3"/>
      <c r="HNB31" s="3"/>
      <c r="HNC31" s="3"/>
      <c r="HND31" s="3"/>
      <c r="HNE31" s="3"/>
      <c r="HNF31" s="3"/>
      <c r="HNG31" s="3"/>
      <c r="HNH31" s="3"/>
      <c r="HNI31" s="3"/>
      <c r="HNJ31" s="3"/>
      <c r="HNK31" s="3"/>
      <c r="HNL31" s="3"/>
      <c r="HNM31" s="3"/>
      <c r="HNN31" s="3"/>
      <c r="HNO31" s="3"/>
      <c r="HNP31" s="3"/>
      <c r="HNQ31" s="3"/>
      <c r="HNR31" s="3"/>
      <c r="HNS31" s="3"/>
      <c r="HNT31" s="3"/>
      <c r="HNU31" s="3"/>
      <c r="HNV31" s="3"/>
      <c r="HNW31" s="3"/>
      <c r="HNX31" s="3"/>
      <c r="HNY31" s="3"/>
      <c r="HNZ31" s="3"/>
      <c r="HOA31" s="3"/>
      <c r="HOB31" s="3"/>
      <c r="HOC31" s="3"/>
      <c r="HOD31" s="3"/>
      <c r="HOE31" s="3"/>
      <c r="HOF31" s="3"/>
      <c r="HOG31" s="3"/>
      <c r="HOH31" s="3"/>
      <c r="HOI31" s="3"/>
      <c r="HOJ31" s="3"/>
      <c r="HOK31" s="3"/>
      <c r="HOL31" s="3"/>
      <c r="HOM31" s="3"/>
      <c r="HON31" s="3"/>
      <c r="HOO31" s="3"/>
      <c r="HOP31" s="3"/>
      <c r="HOQ31" s="3"/>
      <c r="HOR31" s="3"/>
      <c r="HOS31" s="3"/>
      <c r="HOT31" s="3"/>
      <c r="HOU31" s="3"/>
      <c r="HOV31" s="3"/>
      <c r="HOW31" s="3"/>
      <c r="HOX31" s="3"/>
      <c r="HOY31" s="3"/>
      <c r="HOZ31" s="3"/>
      <c r="HPA31" s="3"/>
      <c r="HPB31" s="3"/>
      <c r="HPC31" s="3"/>
      <c r="HPD31" s="3"/>
      <c r="HPE31" s="3"/>
      <c r="HPF31" s="3"/>
      <c r="HPG31" s="3"/>
      <c r="HPH31" s="3"/>
      <c r="HPI31" s="3"/>
      <c r="HPJ31" s="3"/>
      <c r="HPK31" s="3"/>
      <c r="HPL31" s="3"/>
      <c r="HPM31" s="3"/>
      <c r="HPN31" s="3"/>
      <c r="HPO31" s="3"/>
      <c r="HPP31" s="3"/>
      <c r="HPQ31" s="3"/>
      <c r="HPR31" s="3"/>
      <c r="HPS31" s="3"/>
      <c r="HPT31" s="3"/>
      <c r="HPU31" s="3"/>
      <c r="HPV31" s="3"/>
      <c r="HPW31" s="3"/>
      <c r="HPX31" s="3"/>
      <c r="HPY31" s="3"/>
      <c r="HPZ31" s="3"/>
      <c r="HQA31" s="3"/>
      <c r="HQB31" s="3"/>
      <c r="HQC31" s="3"/>
      <c r="HQD31" s="3"/>
      <c r="HQE31" s="3"/>
      <c r="HQF31" s="3"/>
      <c r="HQG31" s="3"/>
      <c r="HQH31" s="3"/>
      <c r="HQI31" s="3"/>
      <c r="HQJ31" s="3"/>
      <c r="HQK31" s="3"/>
      <c r="HQL31" s="3"/>
      <c r="HQM31" s="3"/>
      <c r="HQN31" s="3"/>
      <c r="HQO31" s="3"/>
      <c r="HQP31" s="3"/>
      <c r="HQQ31" s="3"/>
      <c r="HQR31" s="3"/>
      <c r="HQS31" s="3"/>
      <c r="HQT31" s="3"/>
      <c r="HQU31" s="3"/>
      <c r="HQV31" s="3"/>
      <c r="HQW31" s="3"/>
      <c r="HQX31" s="3"/>
      <c r="HQY31" s="3"/>
      <c r="HQZ31" s="3"/>
      <c r="HRA31" s="3"/>
      <c r="HRB31" s="3"/>
      <c r="HRC31" s="3"/>
      <c r="HRD31" s="3"/>
      <c r="HRE31" s="3"/>
      <c r="HRF31" s="3"/>
      <c r="HRG31" s="3"/>
      <c r="HRH31" s="3"/>
      <c r="HRI31" s="3"/>
      <c r="HRJ31" s="3"/>
      <c r="HRK31" s="3"/>
      <c r="HRL31" s="3"/>
      <c r="HRM31" s="3"/>
      <c r="HRN31" s="3"/>
      <c r="HRO31" s="3"/>
      <c r="HRP31" s="3"/>
      <c r="HRQ31" s="3"/>
      <c r="HRR31" s="3"/>
      <c r="HRS31" s="3"/>
      <c r="HRT31" s="3"/>
      <c r="HRU31" s="3"/>
      <c r="HRV31" s="3"/>
      <c r="HRW31" s="3"/>
      <c r="HRX31" s="3"/>
      <c r="HRY31" s="3"/>
      <c r="HRZ31" s="3"/>
      <c r="HSA31" s="3"/>
      <c r="HSB31" s="3"/>
      <c r="HSC31" s="3"/>
      <c r="HSD31" s="3"/>
      <c r="HSE31" s="3"/>
      <c r="HSF31" s="3"/>
      <c r="HSG31" s="3"/>
      <c r="HSH31" s="3"/>
      <c r="HSI31" s="3"/>
      <c r="HSJ31" s="3"/>
      <c r="HSK31" s="3"/>
      <c r="HSL31" s="3"/>
      <c r="HSM31" s="3"/>
      <c r="HSN31" s="3"/>
      <c r="HSO31" s="3"/>
      <c r="HSP31" s="3"/>
      <c r="HSQ31" s="3"/>
      <c r="HSR31" s="3"/>
      <c r="HSS31" s="3"/>
      <c r="HST31" s="3"/>
      <c r="HSU31" s="3"/>
      <c r="HSV31" s="3"/>
      <c r="HSW31" s="3"/>
      <c r="HSX31" s="3"/>
      <c r="HSY31" s="3"/>
      <c r="HSZ31" s="3"/>
      <c r="HTA31" s="3"/>
      <c r="HTB31" s="3"/>
      <c r="HTC31" s="3"/>
      <c r="HTD31" s="3"/>
      <c r="HTE31" s="3"/>
      <c r="HTF31" s="3"/>
      <c r="HTG31" s="3"/>
      <c r="HTH31" s="3"/>
      <c r="HTI31" s="3"/>
      <c r="HTJ31" s="3"/>
      <c r="HTK31" s="3"/>
      <c r="HTL31" s="3"/>
      <c r="HTM31" s="3"/>
      <c r="HTN31" s="3"/>
      <c r="HTO31" s="3"/>
      <c r="HTP31" s="3"/>
      <c r="HTQ31" s="3"/>
      <c r="HTR31" s="3"/>
      <c r="HTS31" s="3"/>
      <c r="HTT31" s="3"/>
      <c r="HTU31" s="3"/>
      <c r="HTV31" s="3"/>
      <c r="HTW31" s="3"/>
      <c r="HTX31" s="3"/>
      <c r="HTY31" s="3"/>
      <c r="HTZ31" s="3"/>
      <c r="HUA31" s="3"/>
      <c r="HUB31" s="3"/>
      <c r="HUC31" s="3"/>
      <c r="HUD31" s="3"/>
      <c r="HUE31" s="3"/>
      <c r="HUF31" s="3"/>
      <c r="HUG31" s="3"/>
      <c r="HUH31" s="3"/>
      <c r="HUI31" s="3"/>
      <c r="HUJ31" s="3"/>
      <c r="HUK31" s="3"/>
      <c r="HUL31" s="3"/>
      <c r="HUM31" s="3"/>
      <c r="HUN31" s="3"/>
      <c r="HUO31" s="3"/>
      <c r="HUP31" s="3"/>
      <c r="HUQ31" s="3"/>
      <c r="HUR31" s="3"/>
      <c r="HUS31" s="3"/>
      <c r="HUT31" s="3"/>
      <c r="HUU31" s="3"/>
      <c r="HUV31" s="3"/>
      <c r="HUW31" s="3"/>
      <c r="HUX31" s="3"/>
      <c r="HUY31" s="3"/>
      <c r="HUZ31" s="3"/>
      <c r="HVA31" s="3"/>
      <c r="HVB31" s="3"/>
      <c r="HVC31" s="3"/>
      <c r="HVD31" s="3"/>
      <c r="HVE31" s="3"/>
      <c r="HVF31" s="3"/>
      <c r="HVG31" s="3"/>
      <c r="HVH31" s="3"/>
      <c r="HVI31" s="3"/>
      <c r="HVJ31" s="3"/>
      <c r="HVK31" s="3"/>
      <c r="HVL31" s="3"/>
      <c r="HVM31" s="3"/>
      <c r="HVN31" s="3"/>
      <c r="HVO31" s="3"/>
      <c r="HVP31" s="3"/>
      <c r="HVQ31" s="3"/>
      <c r="HVR31" s="3"/>
      <c r="HVS31" s="3"/>
      <c r="HVT31" s="3"/>
      <c r="HVU31" s="3"/>
      <c r="HVV31" s="3"/>
      <c r="HVW31" s="3"/>
      <c r="HVX31" s="3"/>
      <c r="HVY31" s="3"/>
      <c r="HVZ31" s="3"/>
      <c r="HWA31" s="3"/>
      <c r="HWB31" s="3"/>
      <c r="HWC31" s="3"/>
      <c r="HWD31" s="3"/>
      <c r="HWE31" s="3"/>
      <c r="HWF31" s="3"/>
      <c r="HWG31" s="3"/>
      <c r="HWH31" s="3"/>
      <c r="HWI31" s="3"/>
      <c r="HWJ31" s="3"/>
      <c r="HWK31" s="3"/>
      <c r="HWL31" s="3"/>
      <c r="HWM31" s="3"/>
      <c r="HWN31" s="3"/>
      <c r="HWO31" s="3"/>
      <c r="HWP31" s="3"/>
      <c r="HWQ31" s="3"/>
      <c r="HWR31" s="3"/>
      <c r="HWS31" s="3"/>
      <c r="HWT31" s="3"/>
      <c r="HWU31" s="3"/>
      <c r="HWV31" s="3"/>
      <c r="HWW31" s="3"/>
      <c r="HWX31" s="3"/>
      <c r="HWY31" s="3"/>
      <c r="HWZ31" s="3"/>
      <c r="HXA31" s="3"/>
      <c r="HXB31" s="3"/>
      <c r="HXC31" s="3"/>
      <c r="HXD31" s="3"/>
      <c r="HXE31" s="3"/>
      <c r="HXF31" s="3"/>
      <c r="HXG31" s="3"/>
      <c r="HXH31" s="3"/>
      <c r="HXI31" s="3"/>
      <c r="HXJ31" s="3"/>
      <c r="HXK31" s="3"/>
      <c r="HXL31" s="3"/>
      <c r="HXM31" s="3"/>
      <c r="HXN31" s="3"/>
      <c r="HXO31" s="3"/>
      <c r="HXP31" s="3"/>
      <c r="HXQ31" s="3"/>
      <c r="HXR31" s="3"/>
      <c r="HXS31" s="3"/>
      <c r="HXT31" s="3"/>
      <c r="HXU31" s="3"/>
      <c r="HXV31" s="3"/>
      <c r="HXW31" s="3"/>
      <c r="HXX31" s="3"/>
      <c r="HXY31" s="3"/>
      <c r="HXZ31" s="3"/>
      <c r="HYA31" s="3"/>
      <c r="HYB31" s="3"/>
      <c r="HYC31" s="3"/>
      <c r="HYD31" s="3"/>
      <c r="HYE31" s="3"/>
      <c r="HYF31" s="3"/>
      <c r="HYG31" s="3"/>
      <c r="HYH31" s="3"/>
      <c r="HYI31" s="3"/>
      <c r="HYJ31" s="3"/>
      <c r="HYK31" s="3"/>
      <c r="HYL31" s="3"/>
      <c r="HYM31" s="3"/>
      <c r="HYN31" s="3"/>
      <c r="HYO31" s="3"/>
      <c r="HYP31" s="3"/>
      <c r="HYQ31" s="3"/>
      <c r="HYR31" s="3"/>
      <c r="HYS31" s="3"/>
      <c r="HYT31" s="3"/>
      <c r="HYU31" s="3"/>
      <c r="HYV31" s="3"/>
      <c r="HYW31" s="3"/>
      <c r="HYX31" s="3"/>
      <c r="HYY31" s="3"/>
      <c r="HYZ31" s="3"/>
      <c r="HZA31" s="3"/>
      <c r="HZB31" s="3"/>
      <c r="HZC31" s="3"/>
      <c r="HZD31" s="3"/>
      <c r="HZE31" s="3"/>
      <c r="HZF31" s="3"/>
      <c r="HZG31" s="3"/>
      <c r="HZH31" s="3"/>
      <c r="HZI31" s="3"/>
      <c r="HZJ31" s="3"/>
      <c r="HZK31" s="3"/>
      <c r="HZL31" s="3"/>
      <c r="HZM31" s="3"/>
      <c r="HZN31" s="3"/>
      <c r="HZO31" s="3"/>
      <c r="HZP31" s="3"/>
      <c r="HZQ31" s="3"/>
      <c r="HZR31" s="3"/>
      <c r="HZS31" s="3"/>
      <c r="HZT31" s="3"/>
      <c r="HZU31" s="3"/>
      <c r="HZV31" s="3"/>
      <c r="HZW31" s="3"/>
      <c r="HZX31" s="3"/>
      <c r="HZY31" s="3"/>
      <c r="HZZ31" s="3"/>
      <c r="IAA31" s="3"/>
      <c r="IAB31" s="3"/>
      <c r="IAC31" s="3"/>
      <c r="IAD31" s="3"/>
      <c r="IAE31" s="3"/>
      <c r="IAF31" s="3"/>
      <c r="IAG31" s="3"/>
      <c r="IAH31" s="3"/>
      <c r="IAI31" s="3"/>
      <c r="IAJ31" s="3"/>
      <c r="IAK31" s="3"/>
      <c r="IAL31" s="3"/>
      <c r="IAM31" s="3"/>
      <c r="IAN31" s="3"/>
      <c r="IAO31" s="3"/>
      <c r="IAP31" s="3"/>
      <c r="IAQ31" s="3"/>
      <c r="IAR31" s="3"/>
      <c r="IAS31" s="3"/>
      <c r="IAT31" s="3"/>
      <c r="IAU31" s="3"/>
      <c r="IAV31" s="3"/>
      <c r="IAW31" s="3"/>
      <c r="IAX31" s="3"/>
      <c r="IAY31" s="3"/>
      <c r="IAZ31" s="3"/>
      <c r="IBA31" s="3"/>
      <c r="IBB31" s="3"/>
      <c r="IBC31" s="3"/>
      <c r="IBD31" s="3"/>
      <c r="IBE31" s="3"/>
      <c r="IBF31" s="3"/>
      <c r="IBG31" s="3"/>
      <c r="IBH31" s="3"/>
      <c r="IBI31" s="3"/>
      <c r="IBJ31" s="3"/>
      <c r="IBK31" s="3"/>
      <c r="IBL31" s="3"/>
      <c r="IBM31" s="3"/>
      <c r="IBN31" s="3"/>
      <c r="IBO31" s="3"/>
      <c r="IBP31" s="3"/>
      <c r="IBQ31" s="3"/>
      <c r="IBR31" s="3"/>
      <c r="IBS31" s="3"/>
      <c r="IBT31" s="3"/>
      <c r="IBU31" s="3"/>
      <c r="IBV31" s="3"/>
      <c r="IBW31" s="3"/>
      <c r="IBX31" s="3"/>
      <c r="IBY31" s="3"/>
      <c r="IBZ31" s="3"/>
      <c r="ICA31" s="3"/>
      <c r="ICB31" s="3"/>
      <c r="ICC31" s="3"/>
      <c r="ICD31" s="3"/>
      <c r="ICE31" s="3"/>
      <c r="ICF31" s="3"/>
      <c r="ICG31" s="3"/>
      <c r="ICH31" s="3"/>
      <c r="ICI31" s="3"/>
      <c r="ICJ31" s="3"/>
      <c r="ICK31" s="3"/>
      <c r="ICL31" s="3"/>
      <c r="ICM31" s="3"/>
      <c r="ICN31" s="3"/>
      <c r="ICO31" s="3"/>
      <c r="ICP31" s="3"/>
      <c r="ICQ31" s="3"/>
      <c r="ICR31" s="3"/>
      <c r="ICS31" s="3"/>
      <c r="ICT31" s="3"/>
      <c r="ICU31" s="3"/>
      <c r="ICV31" s="3"/>
      <c r="ICW31" s="3"/>
      <c r="ICX31" s="3"/>
      <c r="ICY31" s="3"/>
      <c r="ICZ31" s="3"/>
      <c r="IDA31" s="3"/>
      <c r="IDB31" s="3"/>
      <c r="IDC31" s="3"/>
      <c r="IDD31" s="3"/>
      <c r="IDE31" s="3"/>
      <c r="IDF31" s="3"/>
      <c r="IDG31" s="3"/>
      <c r="IDH31" s="3"/>
      <c r="IDI31" s="3"/>
      <c r="IDJ31" s="3"/>
      <c r="IDK31" s="3"/>
      <c r="IDL31" s="3"/>
      <c r="IDM31" s="3"/>
      <c r="IDN31" s="3"/>
      <c r="IDO31" s="3"/>
      <c r="IDP31" s="3"/>
      <c r="IDQ31" s="3"/>
      <c r="IDR31" s="3"/>
      <c r="IDS31" s="3"/>
      <c r="IDT31" s="3"/>
      <c r="IDU31" s="3"/>
      <c r="IDV31" s="3"/>
      <c r="IDW31" s="3"/>
      <c r="IDX31" s="3"/>
      <c r="IDY31" s="3"/>
      <c r="IDZ31" s="3"/>
      <c r="IEA31" s="3"/>
      <c r="IEB31" s="3"/>
      <c r="IEC31" s="3"/>
      <c r="IED31" s="3"/>
      <c r="IEE31" s="3"/>
      <c r="IEF31" s="3"/>
      <c r="IEG31" s="3"/>
      <c r="IEH31" s="3"/>
      <c r="IEI31" s="3"/>
      <c r="IEJ31" s="3"/>
      <c r="IEK31" s="3"/>
      <c r="IEL31" s="3"/>
      <c r="IEM31" s="3"/>
      <c r="IEN31" s="3"/>
      <c r="IEO31" s="3"/>
      <c r="IEP31" s="3"/>
      <c r="IEQ31" s="3"/>
      <c r="IER31" s="3"/>
      <c r="IES31" s="3"/>
      <c r="IET31" s="3"/>
      <c r="IEU31" s="3"/>
      <c r="IEV31" s="3"/>
      <c r="IEW31" s="3"/>
      <c r="IEX31" s="3"/>
      <c r="IEY31" s="3"/>
      <c r="IEZ31" s="3"/>
      <c r="IFA31" s="3"/>
      <c r="IFB31" s="3"/>
      <c r="IFC31" s="3"/>
      <c r="IFD31" s="3"/>
      <c r="IFE31" s="3"/>
      <c r="IFF31" s="3"/>
      <c r="IFG31" s="3"/>
      <c r="IFH31" s="3"/>
      <c r="IFI31" s="3"/>
      <c r="IFJ31" s="3"/>
      <c r="IFK31" s="3"/>
      <c r="IFL31" s="3"/>
      <c r="IFM31" s="3"/>
      <c r="IFN31" s="3"/>
      <c r="IFO31" s="3"/>
      <c r="IFP31" s="3"/>
      <c r="IFQ31" s="3"/>
      <c r="IFR31" s="3"/>
      <c r="IFS31" s="3"/>
      <c r="IFT31" s="3"/>
      <c r="IFU31" s="3"/>
      <c r="IFV31" s="3"/>
      <c r="IFW31" s="3"/>
      <c r="IFX31" s="3"/>
      <c r="IFY31" s="3"/>
      <c r="IFZ31" s="3"/>
      <c r="IGA31" s="3"/>
      <c r="IGB31" s="3"/>
      <c r="IGC31" s="3"/>
      <c r="IGD31" s="3"/>
      <c r="IGE31" s="3"/>
      <c r="IGF31" s="3"/>
      <c r="IGG31" s="3"/>
      <c r="IGH31" s="3"/>
      <c r="IGI31" s="3"/>
      <c r="IGJ31" s="3"/>
      <c r="IGK31" s="3"/>
      <c r="IGL31" s="3"/>
      <c r="IGM31" s="3"/>
      <c r="IGN31" s="3"/>
      <c r="IGO31" s="3"/>
      <c r="IGP31" s="3"/>
      <c r="IGQ31" s="3"/>
      <c r="IGR31" s="3"/>
      <c r="IGS31" s="3"/>
      <c r="IGT31" s="3"/>
      <c r="IGU31" s="3"/>
      <c r="IGV31" s="3"/>
      <c r="IGW31" s="3"/>
      <c r="IGX31" s="3"/>
      <c r="IGY31" s="3"/>
      <c r="IGZ31" s="3"/>
      <c r="IHA31" s="3"/>
      <c r="IHB31" s="3"/>
      <c r="IHC31" s="3"/>
      <c r="IHD31" s="3"/>
      <c r="IHE31" s="3"/>
      <c r="IHF31" s="3"/>
      <c r="IHG31" s="3"/>
      <c r="IHH31" s="3"/>
      <c r="IHI31" s="3"/>
      <c r="IHJ31" s="3"/>
      <c r="IHK31" s="3"/>
      <c r="IHL31" s="3"/>
      <c r="IHM31" s="3"/>
      <c r="IHN31" s="3"/>
      <c r="IHO31" s="3"/>
      <c r="IHP31" s="3"/>
      <c r="IHQ31" s="3"/>
      <c r="IHR31" s="3"/>
      <c r="IHS31" s="3"/>
      <c r="IHT31" s="3"/>
      <c r="IHU31" s="3"/>
      <c r="IHV31" s="3"/>
      <c r="IHW31" s="3"/>
      <c r="IHX31" s="3"/>
      <c r="IHY31" s="3"/>
      <c r="IHZ31" s="3"/>
      <c r="IIA31" s="3"/>
      <c r="IIB31" s="3"/>
      <c r="IIC31" s="3"/>
      <c r="IID31" s="3"/>
      <c r="IIE31" s="3"/>
      <c r="IIF31" s="3"/>
      <c r="IIG31" s="3"/>
      <c r="IIH31" s="3"/>
      <c r="III31" s="3"/>
      <c r="IIJ31" s="3"/>
      <c r="IIK31" s="3"/>
      <c r="IIL31" s="3"/>
      <c r="IIM31" s="3"/>
      <c r="IIN31" s="3"/>
      <c r="IIO31" s="3"/>
      <c r="IIP31" s="3"/>
      <c r="IIQ31" s="3"/>
      <c r="IIR31" s="3"/>
      <c r="IIS31" s="3"/>
      <c r="IIT31" s="3"/>
      <c r="IIU31" s="3"/>
      <c r="IIV31" s="3"/>
      <c r="IIW31" s="3"/>
      <c r="IIX31" s="3"/>
      <c r="IIY31" s="3"/>
      <c r="IIZ31" s="3"/>
      <c r="IJA31" s="3"/>
      <c r="IJB31" s="3"/>
      <c r="IJC31" s="3"/>
      <c r="IJD31" s="3"/>
      <c r="IJE31" s="3"/>
      <c r="IJF31" s="3"/>
      <c r="IJG31" s="3"/>
      <c r="IJH31" s="3"/>
      <c r="IJI31" s="3"/>
      <c r="IJJ31" s="3"/>
      <c r="IJK31" s="3"/>
      <c r="IJL31" s="3"/>
      <c r="IJM31" s="3"/>
      <c r="IJN31" s="3"/>
      <c r="IJO31" s="3"/>
      <c r="IJP31" s="3"/>
      <c r="IJQ31" s="3"/>
      <c r="IJR31" s="3"/>
      <c r="IJS31" s="3"/>
      <c r="IJT31" s="3"/>
      <c r="IJU31" s="3"/>
      <c r="IJV31" s="3"/>
      <c r="IJW31" s="3"/>
      <c r="IJX31" s="3"/>
      <c r="IJY31" s="3"/>
      <c r="IJZ31" s="3"/>
      <c r="IKA31" s="3"/>
      <c r="IKB31" s="3"/>
      <c r="IKC31" s="3"/>
      <c r="IKD31" s="3"/>
      <c r="IKE31" s="3"/>
      <c r="IKF31" s="3"/>
      <c r="IKG31" s="3"/>
      <c r="IKH31" s="3"/>
      <c r="IKI31" s="3"/>
      <c r="IKJ31" s="3"/>
      <c r="IKK31" s="3"/>
      <c r="IKL31" s="3"/>
      <c r="IKM31" s="3"/>
      <c r="IKN31" s="3"/>
      <c r="IKO31" s="3"/>
      <c r="IKP31" s="3"/>
      <c r="IKQ31" s="3"/>
      <c r="IKR31" s="3"/>
      <c r="IKS31" s="3"/>
      <c r="IKT31" s="3"/>
      <c r="IKU31" s="3"/>
      <c r="IKV31" s="3"/>
      <c r="IKW31" s="3"/>
      <c r="IKX31" s="3"/>
      <c r="IKY31" s="3"/>
      <c r="IKZ31" s="3"/>
      <c r="ILA31" s="3"/>
      <c r="ILB31" s="3"/>
      <c r="ILC31" s="3"/>
      <c r="ILD31" s="3"/>
      <c r="ILE31" s="3"/>
      <c r="ILF31" s="3"/>
      <c r="ILG31" s="3"/>
      <c r="ILH31" s="3"/>
      <c r="ILI31" s="3"/>
      <c r="ILJ31" s="3"/>
      <c r="ILK31" s="3"/>
      <c r="ILL31" s="3"/>
      <c r="ILM31" s="3"/>
      <c r="ILN31" s="3"/>
      <c r="ILO31" s="3"/>
      <c r="ILP31" s="3"/>
      <c r="ILQ31" s="3"/>
      <c r="ILR31" s="3"/>
      <c r="ILS31" s="3"/>
      <c r="ILT31" s="3"/>
      <c r="ILU31" s="3"/>
      <c r="ILV31" s="3"/>
      <c r="ILW31" s="3"/>
      <c r="ILX31" s="3"/>
      <c r="ILY31" s="3"/>
      <c r="ILZ31" s="3"/>
      <c r="IMA31" s="3"/>
      <c r="IMB31" s="3"/>
      <c r="IMC31" s="3"/>
      <c r="IMD31" s="3"/>
      <c r="IME31" s="3"/>
      <c r="IMF31" s="3"/>
      <c r="IMG31" s="3"/>
      <c r="IMH31" s="3"/>
      <c r="IMI31" s="3"/>
      <c r="IMJ31" s="3"/>
      <c r="IMK31" s="3"/>
      <c r="IML31" s="3"/>
      <c r="IMM31" s="3"/>
      <c r="IMN31" s="3"/>
      <c r="IMO31" s="3"/>
      <c r="IMP31" s="3"/>
      <c r="IMQ31" s="3"/>
      <c r="IMR31" s="3"/>
      <c r="IMS31" s="3"/>
      <c r="IMT31" s="3"/>
      <c r="IMU31" s="3"/>
      <c r="IMV31" s="3"/>
      <c r="IMW31" s="3"/>
      <c r="IMX31" s="3"/>
      <c r="IMY31" s="3"/>
      <c r="IMZ31" s="3"/>
      <c r="INA31" s="3"/>
      <c r="INB31" s="3"/>
      <c r="INC31" s="3"/>
      <c r="IND31" s="3"/>
      <c r="INE31" s="3"/>
      <c r="INF31" s="3"/>
      <c r="ING31" s="3"/>
      <c r="INH31" s="3"/>
      <c r="INI31" s="3"/>
      <c r="INJ31" s="3"/>
      <c r="INK31" s="3"/>
      <c r="INL31" s="3"/>
      <c r="INM31" s="3"/>
      <c r="INN31" s="3"/>
      <c r="INO31" s="3"/>
      <c r="INP31" s="3"/>
      <c r="INQ31" s="3"/>
      <c r="INR31" s="3"/>
      <c r="INS31" s="3"/>
      <c r="INT31" s="3"/>
      <c r="INU31" s="3"/>
      <c r="INV31" s="3"/>
      <c r="INW31" s="3"/>
      <c r="INX31" s="3"/>
      <c r="INY31" s="3"/>
      <c r="INZ31" s="3"/>
      <c r="IOA31" s="3"/>
      <c r="IOB31" s="3"/>
      <c r="IOC31" s="3"/>
      <c r="IOD31" s="3"/>
      <c r="IOE31" s="3"/>
      <c r="IOF31" s="3"/>
      <c r="IOG31" s="3"/>
      <c r="IOH31" s="3"/>
      <c r="IOI31" s="3"/>
      <c r="IOJ31" s="3"/>
      <c r="IOK31" s="3"/>
      <c r="IOL31" s="3"/>
      <c r="IOM31" s="3"/>
      <c r="ION31" s="3"/>
      <c r="IOO31" s="3"/>
      <c r="IOP31" s="3"/>
      <c r="IOQ31" s="3"/>
      <c r="IOR31" s="3"/>
      <c r="IOS31" s="3"/>
      <c r="IOT31" s="3"/>
      <c r="IOU31" s="3"/>
      <c r="IOV31" s="3"/>
      <c r="IOW31" s="3"/>
      <c r="IOX31" s="3"/>
      <c r="IOY31" s="3"/>
      <c r="IOZ31" s="3"/>
      <c r="IPA31" s="3"/>
      <c r="IPB31" s="3"/>
      <c r="IPC31" s="3"/>
      <c r="IPD31" s="3"/>
      <c r="IPE31" s="3"/>
      <c r="IPF31" s="3"/>
      <c r="IPG31" s="3"/>
      <c r="IPH31" s="3"/>
      <c r="IPI31" s="3"/>
      <c r="IPJ31" s="3"/>
      <c r="IPK31" s="3"/>
      <c r="IPL31" s="3"/>
      <c r="IPM31" s="3"/>
      <c r="IPN31" s="3"/>
      <c r="IPO31" s="3"/>
      <c r="IPP31" s="3"/>
      <c r="IPQ31" s="3"/>
      <c r="IPR31" s="3"/>
      <c r="IPS31" s="3"/>
      <c r="IPT31" s="3"/>
      <c r="IPU31" s="3"/>
      <c r="IPV31" s="3"/>
      <c r="IPW31" s="3"/>
      <c r="IPX31" s="3"/>
      <c r="IPY31" s="3"/>
      <c r="IPZ31" s="3"/>
      <c r="IQA31" s="3"/>
      <c r="IQB31" s="3"/>
      <c r="IQC31" s="3"/>
      <c r="IQD31" s="3"/>
      <c r="IQE31" s="3"/>
      <c r="IQF31" s="3"/>
      <c r="IQG31" s="3"/>
      <c r="IQH31" s="3"/>
      <c r="IQI31" s="3"/>
      <c r="IQJ31" s="3"/>
      <c r="IQK31" s="3"/>
      <c r="IQL31" s="3"/>
      <c r="IQM31" s="3"/>
      <c r="IQN31" s="3"/>
      <c r="IQO31" s="3"/>
      <c r="IQP31" s="3"/>
      <c r="IQQ31" s="3"/>
      <c r="IQR31" s="3"/>
      <c r="IQS31" s="3"/>
      <c r="IQT31" s="3"/>
      <c r="IQU31" s="3"/>
      <c r="IQV31" s="3"/>
      <c r="IQW31" s="3"/>
      <c r="IQX31" s="3"/>
      <c r="IQY31" s="3"/>
      <c r="IQZ31" s="3"/>
      <c r="IRA31" s="3"/>
      <c r="IRB31" s="3"/>
      <c r="IRC31" s="3"/>
      <c r="IRD31" s="3"/>
      <c r="IRE31" s="3"/>
      <c r="IRF31" s="3"/>
      <c r="IRG31" s="3"/>
      <c r="IRH31" s="3"/>
      <c r="IRI31" s="3"/>
      <c r="IRJ31" s="3"/>
      <c r="IRK31" s="3"/>
      <c r="IRL31" s="3"/>
      <c r="IRM31" s="3"/>
      <c r="IRN31" s="3"/>
      <c r="IRO31" s="3"/>
      <c r="IRP31" s="3"/>
      <c r="IRQ31" s="3"/>
      <c r="IRR31" s="3"/>
      <c r="IRS31" s="3"/>
      <c r="IRT31" s="3"/>
      <c r="IRU31" s="3"/>
      <c r="IRV31" s="3"/>
      <c r="IRW31" s="3"/>
      <c r="IRX31" s="3"/>
      <c r="IRY31" s="3"/>
      <c r="IRZ31" s="3"/>
      <c r="ISA31" s="3"/>
      <c r="ISB31" s="3"/>
      <c r="ISC31" s="3"/>
      <c r="ISD31" s="3"/>
      <c r="ISE31" s="3"/>
      <c r="ISF31" s="3"/>
      <c r="ISG31" s="3"/>
      <c r="ISH31" s="3"/>
      <c r="ISI31" s="3"/>
      <c r="ISJ31" s="3"/>
      <c r="ISK31" s="3"/>
      <c r="ISL31" s="3"/>
      <c r="ISM31" s="3"/>
      <c r="ISN31" s="3"/>
      <c r="ISO31" s="3"/>
      <c r="ISP31" s="3"/>
      <c r="ISQ31" s="3"/>
      <c r="ISR31" s="3"/>
      <c r="ISS31" s="3"/>
      <c r="IST31" s="3"/>
      <c r="ISU31" s="3"/>
      <c r="ISV31" s="3"/>
      <c r="ISW31" s="3"/>
      <c r="ISX31" s="3"/>
      <c r="ISY31" s="3"/>
      <c r="ISZ31" s="3"/>
      <c r="ITA31" s="3"/>
      <c r="ITB31" s="3"/>
      <c r="ITC31" s="3"/>
      <c r="ITD31" s="3"/>
      <c r="ITE31" s="3"/>
      <c r="ITF31" s="3"/>
      <c r="ITG31" s="3"/>
      <c r="ITH31" s="3"/>
      <c r="ITI31" s="3"/>
      <c r="ITJ31" s="3"/>
      <c r="ITK31" s="3"/>
      <c r="ITL31" s="3"/>
      <c r="ITM31" s="3"/>
      <c r="ITN31" s="3"/>
      <c r="ITO31" s="3"/>
      <c r="ITP31" s="3"/>
      <c r="ITQ31" s="3"/>
      <c r="ITR31" s="3"/>
      <c r="ITS31" s="3"/>
      <c r="ITT31" s="3"/>
      <c r="ITU31" s="3"/>
      <c r="ITV31" s="3"/>
      <c r="ITW31" s="3"/>
      <c r="ITX31" s="3"/>
      <c r="ITY31" s="3"/>
      <c r="ITZ31" s="3"/>
      <c r="IUA31" s="3"/>
      <c r="IUB31" s="3"/>
      <c r="IUC31" s="3"/>
      <c r="IUD31" s="3"/>
      <c r="IUE31" s="3"/>
      <c r="IUF31" s="3"/>
      <c r="IUG31" s="3"/>
      <c r="IUH31" s="3"/>
      <c r="IUI31" s="3"/>
      <c r="IUJ31" s="3"/>
      <c r="IUK31" s="3"/>
      <c r="IUL31" s="3"/>
      <c r="IUM31" s="3"/>
      <c r="IUN31" s="3"/>
      <c r="IUO31" s="3"/>
      <c r="IUP31" s="3"/>
      <c r="IUQ31" s="3"/>
      <c r="IUR31" s="3"/>
      <c r="IUS31" s="3"/>
      <c r="IUT31" s="3"/>
      <c r="IUU31" s="3"/>
      <c r="IUV31" s="3"/>
      <c r="IUW31" s="3"/>
      <c r="IUX31" s="3"/>
      <c r="IUY31" s="3"/>
      <c r="IUZ31" s="3"/>
      <c r="IVA31" s="3"/>
      <c r="IVB31" s="3"/>
      <c r="IVC31" s="3"/>
      <c r="IVD31" s="3"/>
      <c r="IVE31" s="3"/>
      <c r="IVF31" s="3"/>
      <c r="IVG31" s="3"/>
      <c r="IVH31" s="3"/>
      <c r="IVI31" s="3"/>
      <c r="IVJ31" s="3"/>
      <c r="IVK31" s="3"/>
      <c r="IVL31" s="3"/>
      <c r="IVM31" s="3"/>
      <c r="IVN31" s="3"/>
      <c r="IVO31" s="3"/>
      <c r="IVP31" s="3"/>
      <c r="IVQ31" s="3"/>
      <c r="IVR31" s="3"/>
      <c r="IVS31" s="3"/>
      <c r="IVT31" s="3"/>
      <c r="IVU31" s="3"/>
      <c r="IVV31" s="3"/>
      <c r="IVW31" s="3"/>
      <c r="IVX31" s="3"/>
      <c r="IVY31" s="3"/>
      <c r="IVZ31" s="3"/>
      <c r="IWA31" s="3"/>
      <c r="IWB31" s="3"/>
      <c r="IWC31" s="3"/>
      <c r="IWD31" s="3"/>
      <c r="IWE31" s="3"/>
      <c r="IWF31" s="3"/>
      <c r="IWG31" s="3"/>
      <c r="IWH31" s="3"/>
      <c r="IWI31" s="3"/>
      <c r="IWJ31" s="3"/>
      <c r="IWK31" s="3"/>
      <c r="IWL31" s="3"/>
      <c r="IWM31" s="3"/>
      <c r="IWN31" s="3"/>
      <c r="IWO31" s="3"/>
      <c r="IWP31" s="3"/>
      <c r="IWQ31" s="3"/>
      <c r="IWR31" s="3"/>
      <c r="IWS31" s="3"/>
      <c r="IWT31" s="3"/>
      <c r="IWU31" s="3"/>
      <c r="IWV31" s="3"/>
      <c r="IWW31" s="3"/>
      <c r="IWX31" s="3"/>
      <c r="IWY31" s="3"/>
      <c r="IWZ31" s="3"/>
      <c r="IXA31" s="3"/>
      <c r="IXB31" s="3"/>
      <c r="IXC31" s="3"/>
      <c r="IXD31" s="3"/>
      <c r="IXE31" s="3"/>
      <c r="IXF31" s="3"/>
      <c r="IXG31" s="3"/>
      <c r="IXH31" s="3"/>
      <c r="IXI31" s="3"/>
      <c r="IXJ31" s="3"/>
      <c r="IXK31" s="3"/>
      <c r="IXL31" s="3"/>
      <c r="IXM31" s="3"/>
      <c r="IXN31" s="3"/>
      <c r="IXO31" s="3"/>
      <c r="IXP31" s="3"/>
      <c r="IXQ31" s="3"/>
      <c r="IXR31" s="3"/>
      <c r="IXS31" s="3"/>
      <c r="IXT31" s="3"/>
      <c r="IXU31" s="3"/>
      <c r="IXV31" s="3"/>
      <c r="IXW31" s="3"/>
      <c r="IXX31" s="3"/>
      <c r="IXY31" s="3"/>
      <c r="IXZ31" s="3"/>
      <c r="IYA31" s="3"/>
      <c r="IYB31" s="3"/>
      <c r="IYC31" s="3"/>
      <c r="IYD31" s="3"/>
      <c r="IYE31" s="3"/>
      <c r="IYF31" s="3"/>
      <c r="IYG31" s="3"/>
      <c r="IYH31" s="3"/>
      <c r="IYI31" s="3"/>
      <c r="IYJ31" s="3"/>
      <c r="IYK31" s="3"/>
      <c r="IYL31" s="3"/>
      <c r="IYM31" s="3"/>
      <c r="IYN31" s="3"/>
      <c r="IYO31" s="3"/>
      <c r="IYP31" s="3"/>
      <c r="IYQ31" s="3"/>
      <c r="IYR31" s="3"/>
      <c r="IYS31" s="3"/>
      <c r="IYT31" s="3"/>
      <c r="IYU31" s="3"/>
      <c r="IYV31" s="3"/>
      <c r="IYW31" s="3"/>
      <c r="IYX31" s="3"/>
      <c r="IYY31" s="3"/>
      <c r="IYZ31" s="3"/>
      <c r="IZA31" s="3"/>
      <c r="IZB31" s="3"/>
      <c r="IZC31" s="3"/>
      <c r="IZD31" s="3"/>
      <c r="IZE31" s="3"/>
      <c r="IZF31" s="3"/>
      <c r="IZG31" s="3"/>
      <c r="IZH31" s="3"/>
      <c r="IZI31" s="3"/>
      <c r="IZJ31" s="3"/>
      <c r="IZK31" s="3"/>
      <c r="IZL31" s="3"/>
      <c r="IZM31" s="3"/>
      <c r="IZN31" s="3"/>
      <c r="IZO31" s="3"/>
      <c r="IZP31" s="3"/>
      <c r="IZQ31" s="3"/>
      <c r="IZR31" s="3"/>
      <c r="IZS31" s="3"/>
      <c r="IZT31" s="3"/>
      <c r="IZU31" s="3"/>
      <c r="IZV31" s="3"/>
      <c r="IZW31" s="3"/>
      <c r="IZX31" s="3"/>
      <c r="IZY31" s="3"/>
      <c r="IZZ31" s="3"/>
      <c r="JAA31" s="3"/>
      <c r="JAB31" s="3"/>
      <c r="JAC31" s="3"/>
      <c r="JAD31" s="3"/>
      <c r="JAE31" s="3"/>
      <c r="JAF31" s="3"/>
      <c r="JAG31" s="3"/>
      <c r="JAH31" s="3"/>
      <c r="JAI31" s="3"/>
      <c r="JAJ31" s="3"/>
      <c r="JAK31" s="3"/>
      <c r="JAL31" s="3"/>
      <c r="JAM31" s="3"/>
      <c r="JAN31" s="3"/>
      <c r="JAO31" s="3"/>
      <c r="JAP31" s="3"/>
      <c r="JAQ31" s="3"/>
      <c r="JAR31" s="3"/>
      <c r="JAS31" s="3"/>
      <c r="JAT31" s="3"/>
      <c r="JAU31" s="3"/>
      <c r="JAV31" s="3"/>
      <c r="JAW31" s="3"/>
      <c r="JAX31" s="3"/>
      <c r="JAY31" s="3"/>
      <c r="JAZ31" s="3"/>
      <c r="JBA31" s="3"/>
      <c r="JBB31" s="3"/>
      <c r="JBC31" s="3"/>
      <c r="JBD31" s="3"/>
      <c r="JBE31" s="3"/>
      <c r="JBF31" s="3"/>
      <c r="JBG31" s="3"/>
      <c r="JBH31" s="3"/>
      <c r="JBI31" s="3"/>
      <c r="JBJ31" s="3"/>
      <c r="JBK31" s="3"/>
      <c r="JBL31" s="3"/>
      <c r="JBM31" s="3"/>
      <c r="JBN31" s="3"/>
      <c r="JBO31" s="3"/>
      <c r="JBP31" s="3"/>
      <c r="JBQ31" s="3"/>
      <c r="JBR31" s="3"/>
      <c r="JBS31" s="3"/>
      <c r="JBT31" s="3"/>
      <c r="JBU31" s="3"/>
      <c r="JBV31" s="3"/>
      <c r="JBW31" s="3"/>
      <c r="JBX31" s="3"/>
      <c r="JBY31" s="3"/>
      <c r="JBZ31" s="3"/>
      <c r="JCA31" s="3"/>
      <c r="JCB31" s="3"/>
      <c r="JCC31" s="3"/>
      <c r="JCD31" s="3"/>
      <c r="JCE31" s="3"/>
      <c r="JCF31" s="3"/>
      <c r="JCG31" s="3"/>
      <c r="JCH31" s="3"/>
      <c r="JCI31" s="3"/>
      <c r="JCJ31" s="3"/>
      <c r="JCK31" s="3"/>
      <c r="JCL31" s="3"/>
      <c r="JCM31" s="3"/>
      <c r="JCN31" s="3"/>
      <c r="JCO31" s="3"/>
      <c r="JCP31" s="3"/>
      <c r="JCQ31" s="3"/>
      <c r="JCR31" s="3"/>
      <c r="JCS31" s="3"/>
      <c r="JCT31" s="3"/>
      <c r="JCU31" s="3"/>
      <c r="JCV31" s="3"/>
      <c r="JCW31" s="3"/>
      <c r="JCX31" s="3"/>
      <c r="JCY31" s="3"/>
      <c r="JCZ31" s="3"/>
      <c r="JDA31" s="3"/>
      <c r="JDB31" s="3"/>
      <c r="JDC31" s="3"/>
      <c r="JDD31" s="3"/>
      <c r="JDE31" s="3"/>
      <c r="JDF31" s="3"/>
      <c r="JDG31" s="3"/>
      <c r="JDH31" s="3"/>
      <c r="JDI31" s="3"/>
      <c r="JDJ31" s="3"/>
      <c r="JDK31" s="3"/>
      <c r="JDL31" s="3"/>
      <c r="JDM31" s="3"/>
      <c r="JDN31" s="3"/>
      <c r="JDO31" s="3"/>
      <c r="JDP31" s="3"/>
      <c r="JDQ31" s="3"/>
      <c r="JDR31" s="3"/>
      <c r="JDS31" s="3"/>
      <c r="JDT31" s="3"/>
      <c r="JDU31" s="3"/>
      <c r="JDV31" s="3"/>
      <c r="JDW31" s="3"/>
      <c r="JDX31" s="3"/>
      <c r="JDY31" s="3"/>
      <c r="JDZ31" s="3"/>
      <c r="JEA31" s="3"/>
      <c r="JEB31" s="3"/>
      <c r="JEC31" s="3"/>
      <c r="JED31" s="3"/>
      <c r="JEE31" s="3"/>
      <c r="JEF31" s="3"/>
      <c r="JEG31" s="3"/>
      <c r="JEH31" s="3"/>
      <c r="JEI31" s="3"/>
      <c r="JEJ31" s="3"/>
      <c r="JEK31" s="3"/>
      <c r="JEL31" s="3"/>
      <c r="JEM31" s="3"/>
      <c r="JEN31" s="3"/>
      <c r="JEO31" s="3"/>
      <c r="JEP31" s="3"/>
      <c r="JEQ31" s="3"/>
      <c r="JER31" s="3"/>
      <c r="JES31" s="3"/>
      <c r="JET31" s="3"/>
      <c r="JEU31" s="3"/>
      <c r="JEV31" s="3"/>
      <c r="JEW31" s="3"/>
      <c r="JEX31" s="3"/>
      <c r="JEY31" s="3"/>
      <c r="JEZ31" s="3"/>
      <c r="JFA31" s="3"/>
      <c r="JFB31" s="3"/>
      <c r="JFC31" s="3"/>
      <c r="JFD31" s="3"/>
      <c r="JFE31" s="3"/>
      <c r="JFF31" s="3"/>
      <c r="JFG31" s="3"/>
      <c r="JFH31" s="3"/>
      <c r="JFI31" s="3"/>
      <c r="JFJ31" s="3"/>
      <c r="JFK31" s="3"/>
      <c r="JFL31" s="3"/>
      <c r="JFM31" s="3"/>
      <c r="JFN31" s="3"/>
      <c r="JFO31" s="3"/>
      <c r="JFP31" s="3"/>
      <c r="JFQ31" s="3"/>
      <c r="JFR31" s="3"/>
      <c r="JFS31" s="3"/>
      <c r="JFT31" s="3"/>
      <c r="JFU31" s="3"/>
      <c r="JFV31" s="3"/>
      <c r="JFW31" s="3"/>
      <c r="JFX31" s="3"/>
      <c r="JFY31" s="3"/>
      <c r="JFZ31" s="3"/>
      <c r="JGA31" s="3"/>
      <c r="JGB31" s="3"/>
      <c r="JGC31" s="3"/>
      <c r="JGD31" s="3"/>
      <c r="JGE31" s="3"/>
      <c r="JGF31" s="3"/>
      <c r="JGG31" s="3"/>
      <c r="JGH31" s="3"/>
      <c r="JGI31" s="3"/>
      <c r="JGJ31" s="3"/>
      <c r="JGK31" s="3"/>
      <c r="JGL31" s="3"/>
      <c r="JGM31" s="3"/>
      <c r="JGN31" s="3"/>
      <c r="JGO31" s="3"/>
      <c r="JGP31" s="3"/>
      <c r="JGQ31" s="3"/>
      <c r="JGR31" s="3"/>
      <c r="JGS31" s="3"/>
      <c r="JGT31" s="3"/>
      <c r="JGU31" s="3"/>
      <c r="JGV31" s="3"/>
      <c r="JGW31" s="3"/>
      <c r="JGX31" s="3"/>
      <c r="JGY31" s="3"/>
      <c r="JGZ31" s="3"/>
      <c r="JHA31" s="3"/>
      <c r="JHB31" s="3"/>
      <c r="JHC31" s="3"/>
      <c r="JHD31" s="3"/>
      <c r="JHE31" s="3"/>
      <c r="JHF31" s="3"/>
      <c r="JHG31" s="3"/>
      <c r="JHH31" s="3"/>
      <c r="JHI31" s="3"/>
      <c r="JHJ31" s="3"/>
      <c r="JHK31" s="3"/>
      <c r="JHL31" s="3"/>
      <c r="JHM31" s="3"/>
      <c r="JHN31" s="3"/>
      <c r="JHO31" s="3"/>
      <c r="JHP31" s="3"/>
      <c r="JHQ31" s="3"/>
      <c r="JHR31" s="3"/>
      <c r="JHS31" s="3"/>
      <c r="JHT31" s="3"/>
      <c r="JHU31" s="3"/>
      <c r="JHV31" s="3"/>
      <c r="JHW31" s="3"/>
      <c r="JHX31" s="3"/>
      <c r="JHY31" s="3"/>
      <c r="JHZ31" s="3"/>
      <c r="JIA31" s="3"/>
      <c r="JIB31" s="3"/>
      <c r="JIC31" s="3"/>
      <c r="JID31" s="3"/>
      <c r="JIE31" s="3"/>
      <c r="JIF31" s="3"/>
      <c r="JIG31" s="3"/>
      <c r="JIH31" s="3"/>
      <c r="JII31" s="3"/>
      <c r="JIJ31" s="3"/>
      <c r="JIK31" s="3"/>
      <c r="JIL31" s="3"/>
      <c r="JIM31" s="3"/>
      <c r="JIN31" s="3"/>
      <c r="JIO31" s="3"/>
      <c r="JIP31" s="3"/>
      <c r="JIQ31" s="3"/>
      <c r="JIR31" s="3"/>
      <c r="JIS31" s="3"/>
      <c r="JIT31" s="3"/>
      <c r="JIU31" s="3"/>
      <c r="JIV31" s="3"/>
      <c r="JIW31" s="3"/>
      <c r="JIX31" s="3"/>
      <c r="JIY31" s="3"/>
      <c r="JIZ31" s="3"/>
      <c r="JJA31" s="3"/>
      <c r="JJB31" s="3"/>
      <c r="JJC31" s="3"/>
      <c r="JJD31" s="3"/>
      <c r="JJE31" s="3"/>
      <c r="JJF31" s="3"/>
      <c r="JJG31" s="3"/>
      <c r="JJH31" s="3"/>
      <c r="JJI31" s="3"/>
      <c r="JJJ31" s="3"/>
      <c r="JJK31" s="3"/>
      <c r="JJL31" s="3"/>
      <c r="JJM31" s="3"/>
      <c r="JJN31" s="3"/>
      <c r="JJO31" s="3"/>
      <c r="JJP31" s="3"/>
      <c r="JJQ31" s="3"/>
      <c r="JJR31" s="3"/>
      <c r="JJS31" s="3"/>
      <c r="JJT31" s="3"/>
      <c r="JJU31" s="3"/>
      <c r="JJV31" s="3"/>
      <c r="JJW31" s="3"/>
      <c r="JJX31" s="3"/>
      <c r="JJY31" s="3"/>
      <c r="JJZ31" s="3"/>
      <c r="JKA31" s="3"/>
      <c r="JKB31" s="3"/>
      <c r="JKC31" s="3"/>
      <c r="JKD31" s="3"/>
      <c r="JKE31" s="3"/>
      <c r="JKF31" s="3"/>
      <c r="JKG31" s="3"/>
      <c r="JKH31" s="3"/>
      <c r="JKI31" s="3"/>
      <c r="JKJ31" s="3"/>
      <c r="JKK31" s="3"/>
      <c r="JKL31" s="3"/>
      <c r="JKM31" s="3"/>
      <c r="JKN31" s="3"/>
      <c r="JKO31" s="3"/>
      <c r="JKP31" s="3"/>
      <c r="JKQ31" s="3"/>
      <c r="JKR31" s="3"/>
      <c r="JKS31" s="3"/>
      <c r="JKT31" s="3"/>
      <c r="JKU31" s="3"/>
      <c r="JKV31" s="3"/>
      <c r="JKW31" s="3"/>
      <c r="JKX31" s="3"/>
      <c r="JKY31" s="3"/>
      <c r="JKZ31" s="3"/>
      <c r="JLA31" s="3"/>
      <c r="JLB31" s="3"/>
      <c r="JLC31" s="3"/>
      <c r="JLD31" s="3"/>
      <c r="JLE31" s="3"/>
      <c r="JLF31" s="3"/>
      <c r="JLG31" s="3"/>
      <c r="JLH31" s="3"/>
      <c r="JLI31" s="3"/>
      <c r="JLJ31" s="3"/>
      <c r="JLK31" s="3"/>
      <c r="JLL31" s="3"/>
      <c r="JLM31" s="3"/>
      <c r="JLN31" s="3"/>
      <c r="JLO31" s="3"/>
      <c r="JLP31" s="3"/>
      <c r="JLQ31" s="3"/>
      <c r="JLR31" s="3"/>
      <c r="JLS31" s="3"/>
      <c r="JLT31" s="3"/>
      <c r="JLU31" s="3"/>
      <c r="JLV31" s="3"/>
      <c r="JLW31" s="3"/>
      <c r="JLX31" s="3"/>
      <c r="JLY31" s="3"/>
      <c r="JLZ31" s="3"/>
      <c r="JMA31" s="3"/>
      <c r="JMB31" s="3"/>
      <c r="JMC31" s="3"/>
      <c r="JMD31" s="3"/>
      <c r="JME31" s="3"/>
      <c r="JMF31" s="3"/>
      <c r="JMG31" s="3"/>
      <c r="JMH31" s="3"/>
      <c r="JMI31" s="3"/>
      <c r="JMJ31" s="3"/>
      <c r="JMK31" s="3"/>
      <c r="JML31" s="3"/>
      <c r="JMM31" s="3"/>
      <c r="JMN31" s="3"/>
      <c r="JMO31" s="3"/>
      <c r="JMP31" s="3"/>
      <c r="JMQ31" s="3"/>
      <c r="JMR31" s="3"/>
      <c r="JMS31" s="3"/>
      <c r="JMT31" s="3"/>
      <c r="JMU31" s="3"/>
      <c r="JMV31" s="3"/>
      <c r="JMW31" s="3"/>
      <c r="JMX31" s="3"/>
      <c r="JMY31" s="3"/>
      <c r="JMZ31" s="3"/>
      <c r="JNA31" s="3"/>
      <c r="JNB31" s="3"/>
      <c r="JNC31" s="3"/>
      <c r="JND31" s="3"/>
      <c r="JNE31" s="3"/>
      <c r="JNF31" s="3"/>
      <c r="JNG31" s="3"/>
      <c r="JNH31" s="3"/>
      <c r="JNI31" s="3"/>
      <c r="JNJ31" s="3"/>
      <c r="JNK31" s="3"/>
      <c r="JNL31" s="3"/>
      <c r="JNM31" s="3"/>
      <c r="JNN31" s="3"/>
      <c r="JNO31" s="3"/>
      <c r="JNP31" s="3"/>
      <c r="JNQ31" s="3"/>
      <c r="JNR31" s="3"/>
      <c r="JNS31" s="3"/>
      <c r="JNT31" s="3"/>
      <c r="JNU31" s="3"/>
      <c r="JNV31" s="3"/>
      <c r="JNW31" s="3"/>
      <c r="JNX31" s="3"/>
      <c r="JNY31" s="3"/>
      <c r="JNZ31" s="3"/>
      <c r="JOA31" s="3"/>
      <c r="JOB31" s="3"/>
      <c r="JOC31" s="3"/>
      <c r="JOD31" s="3"/>
      <c r="JOE31" s="3"/>
      <c r="JOF31" s="3"/>
      <c r="JOG31" s="3"/>
      <c r="JOH31" s="3"/>
      <c r="JOI31" s="3"/>
      <c r="JOJ31" s="3"/>
      <c r="JOK31" s="3"/>
      <c r="JOL31" s="3"/>
      <c r="JOM31" s="3"/>
      <c r="JON31" s="3"/>
      <c r="JOO31" s="3"/>
      <c r="JOP31" s="3"/>
      <c r="JOQ31" s="3"/>
      <c r="JOR31" s="3"/>
      <c r="JOS31" s="3"/>
      <c r="JOT31" s="3"/>
      <c r="JOU31" s="3"/>
      <c r="JOV31" s="3"/>
      <c r="JOW31" s="3"/>
      <c r="JOX31" s="3"/>
      <c r="JOY31" s="3"/>
      <c r="JOZ31" s="3"/>
      <c r="JPA31" s="3"/>
      <c r="JPB31" s="3"/>
      <c r="JPC31" s="3"/>
      <c r="JPD31" s="3"/>
      <c r="JPE31" s="3"/>
      <c r="JPF31" s="3"/>
      <c r="JPG31" s="3"/>
      <c r="JPH31" s="3"/>
      <c r="JPI31" s="3"/>
      <c r="JPJ31" s="3"/>
      <c r="JPK31" s="3"/>
      <c r="JPL31" s="3"/>
      <c r="JPM31" s="3"/>
      <c r="JPN31" s="3"/>
      <c r="JPO31" s="3"/>
      <c r="JPP31" s="3"/>
      <c r="JPQ31" s="3"/>
      <c r="JPR31" s="3"/>
      <c r="JPS31" s="3"/>
      <c r="JPT31" s="3"/>
      <c r="JPU31" s="3"/>
      <c r="JPV31" s="3"/>
      <c r="JPW31" s="3"/>
      <c r="JPX31" s="3"/>
      <c r="JPY31" s="3"/>
      <c r="JPZ31" s="3"/>
      <c r="JQA31" s="3"/>
      <c r="JQB31" s="3"/>
      <c r="JQC31" s="3"/>
      <c r="JQD31" s="3"/>
      <c r="JQE31" s="3"/>
      <c r="JQF31" s="3"/>
      <c r="JQG31" s="3"/>
      <c r="JQH31" s="3"/>
      <c r="JQI31" s="3"/>
      <c r="JQJ31" s="3"/>
      <c r="JQK31" s="3"/>
      <c r="JQL31" s="3"/>
      <c r="JQM31" s="3"/>
      <c r="JQN31" s="3"/>
      <c r="JQO31" s="3"/>
      <c r="JQP31" s="3"/>
      <c r="JQQ31" s="3"/>
      <c r="JQR31" s="3"/>
      <c r="JQS31" s="3"/>
      <c r="JQT31" s="3"/>
      <c r="JQU31" s="3"/>
      <c r="JQV31" s="3"/>
      <c r="JQW31" s="3"/>
      <c r="JQX31" s="3"/>
      <c r="JQY31" s="3"/>
      <c r="JQZ31" s="3"/>
      <c r="JRA31" s="3"/>
      <c r="JRB31" s="3"/>
      <c r="JRC31" s="3"/>
      <c r="JRD31" s="3"/>
      <c r="JRE31" s="3"/>
      <c r="JRF31" s="3"/>
      <c r="JRG31" s="3"/>
      <c r="JRH31" s="3"/>
      <c r="JRI31" s="3"/>
      <c r="JRJ31" s="3"/>
      <c r="JRK31" s="3"/>
      <c r="JRL31" s="3"/>
      <c r="JRM31" s="3"/>
      <c r="JRN31" s="3"/>
      <c r="JRO31" s="3"/>
      <c r="JRP31" s="3"/>
      <c r="JRQ31" s="3"/>
      <c r="JRR31" s="3"/>
      <c r="JRS31" s="3"/>
      <c r="JRT31" s="3"/>
      <c r="JRU31" s="3"/>
      <c r="JRV31" s="3"/>
      <c r="JRW31" s="3"/>
      <c r="JRX31" s="3"/>
      <c r="JRY31" s="3"/>
      <c r="JRZ31" s="3"/>
      <c r="JSA31" s="3"/>
      <c r="JSB31" s="3"/>
      <c r="JSC31" s="3"/>
      <c r="JSD31" s="3"/>
      <c r="JSE31" s="3"/>
      <c r="JSF31" s="3"/>
      <c r="JSG31" s="3"/>
      <c r="JSH31" s="3"/>
      <c r="JSI31" s="3"/>
      <c r="JSJ31" s="3"/>
      <c r="JSK31" s="3"/>
      <c r="JSL31" s="3"/>
      <c r="JSM31" s="3"/>
      <c r="JSN31" s="3"/>
      <c r="JSO31" s="3"/>
      <c r="JSP31" s="3"/>
      <c r="JSQ31" s="3"/>
      <c r="JSR31" s="3"/>
      <c r="JSS31" s="3"/>
      <c r="JST31" s="3"/>
      <c r="JSU31" s="3"/>
      <c r="JSV31" s="3"/>
      <c r="JSW31" s="3"/>
      <c r="JSX31" s="3"/>
      <c r="JSY31" s="3"/>
      <c r="JSZ31" s="3"/>
      <c r="JTA31" s="3"/>
      <c r="JTB31" s="3"/>
      <c r="JTC31" s="3"/>
      <c r="JTD31" s="3"/>
      <c r="JTE31" s="3"/>
      <c r="JTF31" s="3"/>
      <c r="JTG31" s="3"/>
      <c r="JTH31" s="3"/>
      <c r="JTI31" s="3"/>
      <c r="JTJ31" s="3"/>
      <c r="JTK31" s="3"/>
      <c r="JTL31" s="3"/>
      <c r="JTM31" s="3"/>
      <c r="JTN31" s="3"/>
      <c r="JTO31" s="3"/>
      <c r="JTP31" s="3"/>
      <c r="JTQ31" s="3"/>
      <c r="JTR31" s="3"/>
      <c r="JTS31" s="3"/>
      <c r="JTT31" s="3"/>
      <c r="JTU31" s="3"/>
      <c r="JTV31" s="3"/>
      <c r="JTW31" s="3"/>
      <c r="JTX31" s="3"/>
      <c r="JTY31" s="3"/>
      <c r="JTZ31" s="3"/>
      <c r="JUA31" s="3"/>
      <c r="JUB31" s="3"/>
      <c r="JUC31" s="3"/>
      <c r="JUD31" s="3"/>
      <c r="JUE31" s="3"/>
      <c r="JUF31" s="3"/>
      <c r="JUG31" s="3"/>
      <c r="JUH31" s="3"/>
      <c r="JUI31" s="3"/>
      <c r="JUJ31" s="3"/>
      <c r="JUK31" s="3"/>
      <c r="JUL31" s="3"/>
      <c r="JUM31" s="3"/>
      <c r="JUN31" s="3"/>
      <c r="JUO31" s="3"/>
      <c r="JUP31" s="3"/>
      <c r="JUQ31" s="3"/>
      <c r="JUR31" s="3"/>
      <c r="JUS31" s="3"/>
      <c r="JUT31" s="3"/>
      <c r="JUU31" s="3"/>
      <c r="JUV31" s="3"/>
      <c r="JUW31" s="3"/>
      <c r="JUX31" s="3"/>
      <c r="JUY31" s="3"/>
      <c r="JUZ31" s="3"/>
      <c r="JVA31" s="3"/>
      <c r="JVB31" s="3"/>
      <c r="JVC31" s="3"/>
      <c r="JVD31" s="3"/>
      <c r="JVE31" s="3"/>
      <c r="JVF31" s="3"/>
      <c r="JVG31" s="3"/>
      <c r="JVH31" s="3"/>
      <c r="JVI31" s="3"/>
      <c r="JVJ31" s="3"/>
      <c r="JVK31" s="3"/>
      <c r="JVL31" s="3"/>
      <c r="JVM31" s="3"/>
      <c r="JVN31" s="3"/>
      <c r="JVO31" s="3"/>
      <c r="JVP31" s="3"/>
      <c r="JVQ31" s="3"/>
      <c r="JVR31" s="3"/>
      <c r="JVS31" s="3"/>
      <c r="JVT31" s="3"/>
      <c r="JVU31" s="3"/>
      <c r="JVV31" s="3"/>
      <c r="JVW31" s="3"/>
      <c r="JVX31" s="3"/>
      <c r="JVY31" s="3"/>
      <c r="JVZ31" s="3"/>
      <c r="JWA31" s="3"/>
      <c r="JWB31" s="3"/>
      <c r="JWC31" s="3"/>
      <c r="JWD31" s="3"/>
      <c r="JWE31" s="3"/>
      <c r="JWF31" s="3"/>
      <c r="JWG31" s="3"/>
      <c r="JWH31" s="3"/>
      <c r="JWI31" s="3"/>
      <c r="JWJ31" s="3"/>
      <c r="JWK31" s="3"/>
      <c r="JWL31" s="3"/>
      <c r="JWM31" s="3"/>
      <c r="JWN31" s="3"/>
      <c r="JWO31" s="3"/>
      <c r="JWP31" s="3"/>
      <c r="JWQ31" s="3"/>
      <c r="JWR31" s="3"/>
      <c r="JWS31" s="3"/>
      <c r="JWT31" s="3"/>
      <c r="JWU31" s="3"/>
      <c r="JWV31" s="3"/>
      <c r="JWW31" s="3"/>
      <c r="JWX31" s="3"/>
      <c r="JWY31" s="3"/>
      <c r="JWZ31" s="3"/>
      <c r="JXA31" s="3"/>
      <c r="JXB31" s="3"/>
      <c r="JXC31" s="3"/>
      <c r="JXD31" s="3"/>
      <c r="JXE31" s="3"/>
      <c r="JXF31" s="3"/>
      <c r="JXG31" s="3"/>
      <c r="JXH31" s="3"/>
      <c r="JXI31" s="3"/>
      <c r="JXJ31" s="3"/>
      <c r="JXK31" s="3"/>
      <c r="JXL31" s="3"/>
      <c r="JXM31" s="3"/>
      <c r="JXN31" s="3"/>
      <c r="JXO31" s="3"/>
      <c r="JXP31" s="3"/>
      <c r="JXQ31" s="3"/>
      <c r="JXR31" s="3"/>
      <c r="JXS31" s="3"/>
      <c r="JXT31" s="3"/>
      <c r="JXU31" s="3"/>
      <c r="JXV31" s="3"/>
      <c r="JXW31" s="3"/>
      <c r="JXX31" s="3"/>
      <c r="JXY31" s="3"/>
      <c r="JXZ31" s="3"/>
      <c r="JYA31" s="3"/>
      <c r="JYB31" s="3"/>
      <c r="JYC31" s="3"/>
      <c r="JYD31" s="3"/>
      <c r="JYE31" s="3"/>
      <c r="JYF31" s="3"/>
      <c r="JYG31" s="3"/>
      <c r="JYH31" s="3"/>
      <c r="JYI31" s="3"/>
      <c r="JYJ31" s="3"/>
      <c r="JYK31" s="3"/>
      <c r="JYL31" s="3"/>
      <c r="JYM31" s="3"/>
      <c r="JYN31" s="3"/>
      <c r="JYO31" s="3"/>
      <c r="JYP31" s="3"/>
      <c r="JYQ31" s="3"/>
      <c r="JYR31" s="3"/>
      <c r="JYS31" s="3"/>
      <c r="JYT31" s="3"/>
      <c r="JYU31" s="3"/>
      <c r="JYV31" s="3"/>
      <c r="JYW31" s="3"/>
      <c r="JYX31" s="3"/>
      <c r="JYY31" s="3"/>
      <c r="JYZ31" s="3"/>
      <c r="JZA31" s="3"/>
      <c r="JZB31" s="3"/>
      <c r="JZC31" s="3"/>
      <c r="JZD31" s="3"/>
      <c r="JZE31" s="3"/>
      <c r="JZF31" s="3"/>
      <c r="JZG31" s="3"/>
      <c r="JZH31" s="3"/>
      <c r="JZI31" s="3"/>
      <c r="JZJ31" s="3"/>
      <c r="JZK31" s="3"/>
      <c r="JZL31" s="3"/>
      <c r="JZM31" s="3"/>
      <c r="JZN31" s="3"/>
      <c r="JZO31" s="3"/>
      <c r="JZP31" s="3"/>
      <c r="JZQ31" s="3"/>
      <c r="JZR31" s="3"/>
      <c r="JZS31" s="3"/>
      <c r="JZT31" s="3"/>
      <c r="JZU31" s="3"/>
      <c r="JZV31" s="3"/>
      <c r="JZW31" s="3"/>
      <c r="JZX31" s="3"/>
      <c r="JZY31" s="3"/>
      <c r="JZZ31" s="3"/>
      <c r="KAA31" s="3"/>
      <c r="KAB31" s="3"/>
      <c r="KAC31" s="3"/>
      <c r="KAD31" s="3"/>
      <c r="KAE31" s="3"/>
      <c r="KAF31" s="3"/>
      <c r="KAG31" s="3"/>
      <c r="KAH31" s="3"/>
      <c r="KAI31" s="3"/>
      <c r="KAJ31" s="3"/>
      <c r="KAK31" s="3"/>
      <c r="KAL31" s="3"/>
      <c r="KAM31" s="3"/>
      <c r="KAN31" s="3"/>
      <c r="KAO31" s="3"/>
      <c r="KAP31" s="3"/>
      <c r="KAQ31" s="3"/>
      <c r="KAR31" s="3"/>
      <c r="KAS31" s="3"/>
      <c r="KAT31" s="3"/>
      <c r="KAU31" s="3"/>
      <c r="KAV31" s="3"/>
      <c r="KAW31" s="3"/>
      <c r="KAX31" s="3"/>
      <c r="KAY31" s="3"/>
      <c r="KAZ31" s="3"/>
      <c r="KBA31" s="3"/>
      <c r="KBB31" s="3"/>
      <c r="KBC31" s="3"/>
      <c r="KBD31" s="3"/>
      <c r="KBE31" s="3"/>
      <c r="KBF31" s="3"/>
      <c r="KBG31" s="3"/>
      <c r="KBH31" s="3"/>
      <c r="KBI31" s="3"/>
      <c r="KBJ31" s="3"/>
      <c r="KBK31" s="3"/>
      <c r="KBL31" s="3"/>
      <c r="KBM31" s="3"/>
      <c r="KBN31" s="3"/>
      <c r="KBO31" s="3"/>
      <c r="KBP31" s="3"/>
      <c r="KBQ31" s="3"/>
      <c r="KBR31" s="3"/>
      <c r="KBS31" s="3"/>
      <c r="KBT31" s="3"/>
      <c r="KBU31" s="3"/>
      <c r="KBV31" s="3"/>
      <c r="KBW31" s="3"/>
      <c r="KBX31" s="3"/>
      <c r="KBY31" s="3"/>
      <c r="KBZ31" s="3"/>
      <c r="KCA31" s="3"/>
      <c r="KCB31" s="3"/>
      <c r="KCC31" s="3"/>
      <c r="KCD31" s="3"/>
      <c r="KCE31" s="3"/>
      <c r="KCF31" s="3"/>
      <c r="KCG31" s="3"/>
      <c r="KCH31" s="3"/>
      <c r="KCI31" s="3"/>
      <c r="KCJ31" s="3"/>
      <c r="KCK31" s="3"/>
      <c r="KCL31" s="3"/>
      <c r="KCM31" s="3"/>
      <c r="KCN31" s="3"/>
      <c r="KCO31" s="3"/>
      <c r="KCP31" s="3"/>
      <c r="KCQ31" s="3"/>
      <c r="KCR31" s="3"/>
      <c r="KCS31" s="3"/>
      <c r="KCT31" s="3"/>
      <c r="KCU31" s="3"/>
      <c r="KCV31" s="3"/>
      <c r="KCW31" s="3"/>
      <c r="KCX31" s="3"/>
      <c r="KCY31" s="3"/>
      <c r="KCZ31" s="3"/>
      <c r="KDA31" s="3"/>
      <c r="KDB31" s="3"/>
      <c r="KDC31" s="3"/>
      <c r="KDD31" s="3"/>
      <c r="KDE31" s="3"/>
      <c r="KDF31" s="3"/>
      <c r="KDG31" s="3"/>
      <c r="KDH31" s="3"/>
      <c r="KDI31" s="3"/>
      <c r="KDJ31" s="3"/>
      <c r="KDK31" s="3"/>
      <c r="KDL31" s="3"/>
      <c r="KDM31" s="3"/>
      <c r="KDN31" s="3"/>
      <c r="KDO31" s="3"/>
      <c r="KDP31" s="3"/>
      <c r="KDQ31" s="3"/>
      <c r="KDR31" s="3"/>
      <c r="KDS31" s="3"/>
      <c r="KDT31" s="3"/>
      <c r="KDU31" s="3"/>
      <c r="KDV31" s="3"/>
      <c r="KDW31" s="3"/>
      <c r="KDX31" s="3"/>
      <c r="KDY31" s="3"/>
      <c r="KDZ31" s="3"/>
      <c r="KEA31" s="3"/>
      <c r="KEB31" s="3"/>
      <c r="KEC31" s="3"/>
      <c r="KED31" s="3"/>
      <c r="KEE31" s="3"/>
      <c r="KEF31" s="3"/>
      <c r="KEG31" s="3"/>
      <c r="KEH31" s="3"/>
      <c r="KEI31" s="3"/>
      <c r="KEJ31" s="3"/>
      <c r="KEK31" s="3"/>
      <c r="KEL31" s="3"/>
      <c r="KEM31" s="3"/>
      <c r="KEN31" s="3"/>
      <c r="KEO31" s="3"/>
      <c r="KEP31" s="3"/>
      <c r="KEQ31" s="3"/>
      <c r="KER31" s="3"/>
      <c r="KES31" s="3"/>
      <c r="KET31" s="3"/>
      <c r="KEU31" s="3"/>
      <c r="KEV31" s="3"/>
      <c r="KEW31" s="3"/>
      <c r="KEX31" s="3"/>
      <c r="KEY31" s="3"/>
      <c r="KEZ31" s="3"/>
      <c r="KFA31" s="3"/>
      <c r="KFB31" s="3"/>
      <c r="KFC31" s="3"/>
      <c r="KFD31" s="3"/>
      <c r="KFE31" s="3"/>
      <c r="KFF31" s="3"/>
      <c r="KFG31" s="3"/>
      <c r="KFH31" s="3"/>
      <c r="KFI31" s="3"/>
      <c r="KFJ31" s="3"/>
      <c r="KFK31" s="3"/>
      <c r="KFL31" s="3"/>
      <c r="KFM31" s="3"/>
      <c r="KFN31" s="3"/>
      <c r="KFO31" s="3"/>
      <c r="KFP31" s="3"/>
      <c r="KFQ31" s="3"/>
      <c r="KFR31" s="3"/>
      <c r="KFS31" s="3"/>
      <c r="KFT31" s="3"/>
      <c r="KFU31" s="3"/>
      <c r="KFV31" s="3"/>
      <c r="KFW31" s="3"/>
      <c r="KFX31" s="3"/>
      <c r="KFY31" s="3"/>
      <c r="KFZ31" s="3"/>
      <c r="KGA31" s="3"/>
      <c r="KGB31" s="3"/>
      <c r="KGC31" s="3"/>
      <c r="KGD31" s="3"/>
      <c r="KGE31" s="3"/>
      <c r="KGF31" s="3"/>
      <c r="KGG31" s="3"/>
      <c r="KGH31" s="3"/>
      <c r="KGI31" s="3"/>
      <c r="KGJ31" s="3"/>
      <c r="KGK31" s="3"/>
      <c r="KGL31" s="3"/>
      <c r="KGM31" s="3"/>
      <c r="KGN31" s="3"/>
      <c r="KGO31" s="3"/>
      <c r="KGP31" s="3"/>
      <c r="KGQ31" s="3"/>
      <c r="KGR31" s="3"/>
      <c r="KGS31" s="3"/>
      <c r="KGT31" s="3"/>
      <c r="KGU31" s="3"/>
      <c r="KGV31" s="3"/>
      <c r="KGW31" s="3"/>
      <c r="KGX31" s="3"/>
      <c r="KGY31" s="3"/>
      <c r="KGZ31" s="3"/>
      <c r="KHA31" s="3"/>
      <c r="KHB31" s="3"/>
      <c r="KHC31" s="3"/>
      <c r="KHD31" s="3"/>
      <c r="KHE31" s="3"/>
      <c r="KHF31" s="3"/>
      <c r="KHG31" s="3"/>
      <c r="KHH31" s="3"/>
      <c r="KHI31" s="3"/>
      <c r="KHJ31" s="3"/>
      <c r="KHK31" s="3"/>
      <c r="KHL31" s="3"/>
      <c r="KHM31" s="3"/>
      <c r="KHN31" s="3"/>
      <c r="KHO31" s="3"/>
      <c r="KHP31" s="3"/>
      <c r="KHQ31" s="3"/>
      <c r="KHR31" s="3"/>
      <c r="KHS31" s="3"/>
      <c r="KHT31" s="3"/>
      <c r="KHU31" s="3"/>
      <c r="KHV31" s="3"/>
      <c r="KHW31" s="3"/>
      <c r="KHX31" s="3"/>
      <c r="KHY31" s="3"/>
      <c r="KHZ31" s="3"/>
      <c r="KIA31" s="3"/>
      <c r="KIB31" s="3"/>
      <c r="KIC31" s="3"/>
      <c r="KID31" s="3"/>
      <c r="KIE31" s="3"/>
      <c r="KIF31" s="3"/>
      <c r="KIG31" s="3"/>
      <c r="KIH31" s="3"/>
      <c r="KII31" s="3"/>
      <c r="KIJ31" s="3"/>
      <c r="KIK31" s="3"/>
      <c r="KIL31" s="3"/>
      <c r="KIM31" s="3"/>
      <c r="KIN31" s="3"/>
      <c r="KIO31" s="3"/>
      <c r="KIP31" s="3"/>
      <c r="KIQ31" s="3"/>
      <c r="KIR31" s="3"/>
      <c r="KIS31" s="3"/>
      <c r="KIT31" s="3"/>
      <c r="KIU31" s="3"/>
      <c r="KIV31" s="3"/>
      <c r="KIW31" s="3"/>
      <c r="KIX31" s="3"/>
      <c r="KIY31" s="3"/>
      <c r="KIZ31" s="3"/>
      <c r="KJA31" s="3"/>
      <c r="KJB31" s="3"/>
      <c r="KJC31" s="3"/>
      <c r="KJD31" s="3"/>
      <c r="KJE31" s="3"/>
      <c r="KJF31" s="3"/>
      <c r="KJG31" s="3"/>
      <c r="KJH31" s="3"/>
      <c r="KJI31" s="3"/>
      <c r="KJJ31" s="3"/>
      <c r="KJK31" s="3"/>
      <c r="KJL31" s="3"/>
      <c r="KJM31" s="3"/>
      <c r="KJN31" s="3"/>
      <c r="KJO31" s="3"/>
      <c r="KJP31" s="3"/>
      <c r="KJQ31" s="3"/>
      <c r="KJR31" s="3"/>
      <c r="KJS31" s="3"/>
      <c r="KJT31" s="3"/>
      <c r="KJU31" s="3"/>
      <c r="KJV31" s="3"/>
      <c r="KJW31" s="3"/>
      <c r="KJX31" s="3"/>
      <c r="KJY31" s="3"/>
      <c r="KJZ31" s="3"/>
      <c r="KKA31" s="3"/>
      <c r="KKB31" s="3"/>
      <c r="KKC31" s="3"/>
      <c r="KKD31" s="3"/>
      <c r="KKE31" s="3"/>
      <c r="KKF31" s="3"/>
      <c r="KKG31" s="3"/>
      <c r="KKH31" s="3"/>
      <c r="KKI31" s="3"/>
      <c r="KKJ31" s="3"/>
      <c r="KKK31" s="3"/>
      <c r="KKL31" s="3"/>
      <c r="KKM31" s="3"/>
      <c r="KKN31" s="3"/>
      <c r="KKO31" s="3"/>
      <c r="KKP31" s="3"/>
      <c r="KKQ31" s="3"/>
      <c r="KKR31" s="3"/>
      <c r="KKS31" s="3"/>
      <c r="KKT31" s="3"/>
      <c r="KKU31" s="3"/>
      <c r="KKV31" s="3"/>
      <c r="KKW31" s="3"/>
      <c r="KKX31" s="3"/>
      <c r="KKY31" s="3"/>
      <c r="KKZ31" s="3"/>
      <c r="KLA31" s="3"/>
      <c r="KLB31" s="3"/>
      <c r="KLC31" s="3"/>
      <c r="KLD31" s="3"/>
      <c r="KLE31" s="3"/>
      <c r="KLF31" s="3"/>
      <c r="KLG31" s="3"/>
      <c r="KLH31" s="3"/>
      <c r="KLI31" s="3"/>
      <c r="KLJ31" s="3"/>
      <c r="KLK31" s="3"/>
      <c r="KLL31" s="3"/>
      <c r="KLM31" s="3"/>
      <c r="KLN31" s="3"/>
      <c r="KLO31" s="3"/>
      <c r="KLP31" s="3"/>
      <c r="KLQ31" s="3"/>
      <c r="KLR31" s="3"/>
      <c r="KLS31" s="3"/>
      <c r="KLT31" s="3"/>
      <c r="KLU31" s="3"/>
      <c r="KLV31" s="3"/>
      <c r="KLW31" s="3"/>
      <c r="KLX31" s="3"/>
      <c r="KLY31" s="3"/>
      <c r="KLZ31" s="3"/>
      <c r="KMA31" s="3"/>
      <c r="KMB31" s="3"/>
      <c r="KMC31" s="3"/>
      <c r="KMD31" s="3"/>
      <c r="KME31" s="3"/>
      <c r="KMF31" s="3"/>
      <c r="KMG31" s="3"/>
      <c r="KMH31" s="3"/>
      <c r="KMI31" s="3"/>
      <c r="KMJ31" s="3"/>
      <c r="KMK31" s="3"/>
      <c r="KML31" s="3"/>
      <c r="KMM31" s="3"/>
      <c r="KMN31" s="3"/>
      <c r="KMO31" s="3"/>
      <c r="KMP31" s="3"/>
      <c r="KMQ31" s="3"/>
      <c r="KMR31" s="3"/>
      <c r="KMS31" s="3"/>
      <c r="KMT31" s="3"/>
      <c r="KMU31" s="3"/>
      <c r="KMV31" s="3"/>
      <c r="KMW31" s="3"/>
      <c r="KMX31" s="3"/>
      <c r="KMY31" s="3"/>
      <c r="KMZ31" s="3"/>
      <c r="KNA31" s="3"/>
      <c r="KNB31" s="3"/>
      <c r="KNC31" s="3"/>
      <c r="KND31" s="3"/>
      <c r="KNE31" s="3"/>
      <c r="KNF31" s="3"/>
      <c r="KNG31" s="3"/>
      <c r="KNH31" s="3"/>
      <c r="KNI31" s="3"/>
      <c r="KNJ31" s="3"/>
      <c r="KNK31" s="3"/>
      <c r="KNL31" s="3"/>
      <c r="KNM31" s="3"/>
      <c r="KNN31" s="3"/>
      <c r="KNO31" s="3"/>
      <c r="KNP31" s="3"/>
      <c r="KNQ31" s="3"/>
      <c r="KNR31" s="3"/>
      <c r="KNS31" s="3"/>
      <c r="KNT31" s="3"/>
      <c r="KNU31" s="3"/>
      <c r="KNV31" s="3"/>
      <c r="KNW31" s="3"/>
      <c r="KNX31" s="3"/>
      <c r="KNY31" s="3"/>
      <c r="KNZ31" s="3"/>
      <c r="KOA31" s="3"/>
      <c r="KOB31" s="3"/>
      <c r="KOC31" s="3"/>
      <c r="KOD31" s="3"/>
      <c r="KOE31" s="3"/>
      <c r="KOF31" s="3"/>
      <c r="KOG31" s="3"/>
      <c r="KOH31" s="3"/>
      <c r="KOI31" s="3"/>
      <c r="KOJ31" s="3"/>
      <c r="KOK31" s="3"/>
      <c r="KOL31" s="3"/>
      <c r="KOM31" s="3"/>
      <c r="KON31" s="3"/>
      <c r="KOO31" s="3"/>
      <c r="KOP31" s="3"/>
      <c r="KOQ31" s="3"/>
      <c r="KOR31" s="3"/>
      <c r="KOS31" s="3"/>
      <c r="KOT31" s="3"/>
      <c r="KOU31" s="3"/>
      <c r="KOV31" s="3"/>
      <c r="KOW31" s="3"/>
      <c r="KOX31" s="3"/>
      <c r="KOY31" s="3"/>
      <c r="KOZ31" s="3"/>
      <c r="KPA31" s="3"/>
      <c r="KPB31" s="3"/>
      <c r="KPC31" s="3"/>
      <c r="KPD31" s="3"/>
      <c r="KPE31" s="3"/>
      <c r="KPF31" s="3"/>
      <c r="KPG31" s="3"/>
      <c r="KPH31" s="3"/>
      <c r="KPI31" s="3"/>
      <c r="KPJ31" s="3"/>
      <c r="KPK31" s="3"/>
      <c r="KPL31" s="3"/>
      <c r="KPM31" s="3"/>
      <c r="KPN31" s="3"/>
      <c r="KPO31" s="3"/>
      <c r="KPP31" s="3"/>
      <c r="KPQ31" s="3"/>
      <c r="KPR31" s="3"/>
      <c r="KPS31" s="3"/>
      <c r="KPT31" s="3"/>
      <c r="KPU31" s="3"/>
      <c r="KPV31" s="3"/>
      <c r="KPW31" s="3"/>
      <c r="KPX31" s="3"/>
      <c r="KPY31" s="3"/>
      <c r="KPZ31" s="3"/>
      <c r="KQA31" s="3"/>
      <c r="KQB31" s="3"/>
      <c r="KQC31" s="3"/>
      <c r="KQD31" s="3"/>
      <c r="KQE31" s="3"/>
      <c r="KQF31" s="3"/>
      <c r="KQG31" s="3"/>
      <c r="KQH31" s="3"/>
      <c r="KQI31" s="3"/>
      <c r="KQJ31" s="3"/>
      <c r="KQK31" s="3"/>
      <c r="KQL31" s="3"/>
      <c r="KQM31" s="3"/>
      <c r="KQN31" s="3"/>
      <c r="KQO31" s="3"/>
      <c r="KQP31" s="3"/>
      <c r="KQQ31" s="3"/>
      <c r="KQR31" s="3"/>
      <c r="KQS31" s="3"/>
      <c r="KQT31" s="3"/>
      <c r="KQU31" s="3"/>
      <c r="KQV31" s="3"/>
      <c r="KQW31" s="3"/>
      <c r="KQX31" s="3"/>
      <c r="KQY31" s="3"/>
      <c r="KQZ31" s="3"/>
      <c r="KRA31" s="3"/>
      <c r="KRB31" s="3"/>
      <c r="KRC31" s="3"/>
      <c r="KRD31" s="3"/>
      <c r="KRE31" s="3"/>
      <c r="KRF31" s="3"/>
      <c r="KRG31" s="3"/>
      <c r="KRH31" s="3"/>
      <c r="KRI31" s="3"/>
      <c r="KRJ31" s="3"/>
      <c r="KRK31" s="3"/>
      <c r="KRL31" s="3"/>
      <c r="KRM31" s="3"/>
      <c r="KRN31" s="3"/>
      <c r="KRO31" s="3"/>
      <c r="KRP31" s="3"/>
      <c r="KRQ31" s="3"/>
      <c r="KRR31" s="3"/>
      <c r="KRS31" s="3"/>
      <c r="KRT31" s="3"/>
      <c r="KRU31" s="3"/>
      <c r="KRV31" s="3"/>
      <c r="KRW31" s="3"/>
      <c r="KRX31" s="3"/>
      <c r="KRY31" s="3"/>
      <c r="KRZ31" s="3"/>
      <c r="KSA31" s="3"/>
      <c r="KSB31" s="3"/>
      <c r="KSC31" s="3"/>
      <c r="KSD31" s="3"/>
      <c r="KSE31" s="3"/>
      <c r="KSF31" s="3"/>
      <c r="KSG31" s="3"/>
      <c r="KSH31" s="3"/>
      <c r="KSI31" s="3"/>
      <c r="KSJ31" s="3"/>
      <c r="KSK31" s="3"/>
      <c r="KSL31" s="3"/>
      <c r="KSM31" s="3"/>
      <c r="KSN31" s="3"/>
      <c r="KSO31" s="3"/>
      <c r="KSP31" s="3"/>
      <c r="KSQ31" s="3"/>
      <c r="KSR31" s="3"/>
      <c r="KSS31" s="3"/>
      <c r="KST31" s="3"/>
      <c r="KSU31" s="3"/>
      <c r="KSV31" s="3"/>
      <c r="KSW31" s="3"/>
      <c r="KSX31" s="3"/>
      <c r="KSY31" s="3"/>
      <c r="KSZ31" s="3"/>
      <c r="KTA31" s="3"/>
      <c r="KTB31" s="3"/>
      <c r="KTC31" s="3"/>
      <c r="KTD31" s="3"/>
      <c r="KTE31" s="3"/>
      <c r="KTF31" s="3"/>
      <c r="KTG31" s="3"/>
      <c r="KTH31" s="3"/>
      <c r="KTI31" s="3"/>
      <c r="KTJ31" s="3"/>
      <c r="KTK31" s="3"/>
      <c r="KTL31" s="3"/>
      <c r="KTM31" s="3"/>
      <c r="KTN31" s="3"/>
      <c r="KTO31" s="3"/>
      <c r="KTP31" s="3"/>
      <c r="KTQ31" s="3"/>
      <c r="KTR31" s="3"/>
      <c r="KTS31" s="3"/>
      <c r="KTT31" s="3"/>
      <c r="KTU31" s="3"/>
      <c r="KTV31" s="3"/>
      <c r="KTW31" s="3"/>
      <c r="KTX31" s="3"/>
      <c r="KTY31" s="3"/>
      <c r="KTZ31" s="3"/>
      <c r="KUA31" s="3"/>
      <c r="KUB31" s="3"/>
      <c r="KUC31" s="3"/>
      <c r="KUD31" s="3"/>
      <c r="KUE31" s="3"/>
      <c r="KUF31" s="3"/>
      <c r="KUG31" s="3"/>
      <c r="KUH31" s="3"/>
      <c r="KUI31" s="3"/>
      <c r="KUJ31" s="3"/>
      <c r="KUK31" s="3"/>
      <c r="KUL31" s="3"/>
      <c r="KUM31" s="3"/>
      <c r="KUN31" s="3"/>
      <c r="KUO31" s="3"/>
      <c r="KUP31" s="3"/>
      <c r="KUQ31" s="3"/>
      <c r="KUR31" s="3"/>
      <c r="KUS31" s="3"/>
      <c r="KUT31" s="3"/>
      <c r="KUU31" s="3"/>
      <c r="KUV31" s="3"/>
      <c r="KUW31" s="3"/>
      <c r="KUX31" s="3"/>
      <c r="KUY31" s="3"/>
      <c r="KUZ31" s="3"/>
      <c r="KVA31" s="3"/>
      <c r="KVB31" s="3"/>
      <c r="KVC31" s="3"/>
      <c r="KVD31" s="3"/>
      <c r="KVE31" s="3"/>
      <c r="KVF31" s="3"/>
      <c r="KVG31" s="3"/>
      <c r="KVH31" s="3"/>
      <c r="KVI31" s="3"/>
      <c r="KVJ31" s="3"/>
      <c r="KVK31" s="3"/>
      <c r="KVL31" s="3"/>
      <c r="KVM31" s="3"/>
      <c r="KVN31" s="3"/>
      <c r="KVO31" s="3"/>
      <c r="KVP31" s="3"/>
      <c r="KVQ31" s="3"/>
      <c r="KVR31" s="3"/>
      <c r="KVS31" s="3"/>
      <c r="KVT31" s="3"/>
      <c r="KVU31" s="3"/>
      <c r="KVV31" s="3"/>
      <c r="KVW31" s="3"/>
      <c r="KVX31" s="3"/>
      <c r="KVY31" s="3"/>
      <c r="KVZ31" s="3"/>
      <c r="KWA31" s="3"/>
      <c r="KWB31" s="3"/>
      <c r="KWC31" s="3"/>
      <c r="KWD31" s="3"/>
      <c r="KWE31" s="3"/>
      <c r="KWF31" s="3"/>
      <c r="KWG31" s="3"/>
      <c r="KWH31" s="3"/>
      <c r="KWI31" s="3"/>
      <c r="KWJ31" s="3"/>
      <c r="KWK31" s="3"/>
      <c r="KWL31" s="3"/>
      <c r="KWM31" s="3"/>
      <c r="KWN31" s="3"/>
      <c r="KWO31" s="3"/>
      <c r="KWP31" s="3"/>
      <c r="KWQ31" s="3"/>
      <c r="KWR31" s="3"/>
      <c r="KWS31" s="3"/>
      <c r="KWT31" s="3"/>
      <c r="KWU31" s="3"/>
      <c r="KWV31" s="3"/>
      <c r="KWW31" s="3"/>
      <c r="KWX31" s="3"/>
      <c r="KWY31" s="3"/>
      <c r="KWZ31" s="3"/>
      <c r="KXA31" s="3"/>
      <c r="KXB31" s="3"/>
      <c r="KXC31" s="3"/>
      <c r="KXD31" s="3"/>
      <c r="KXE31" s="3"/>
      <c r="KXF31" s="3"/>
      <c r="KXG31" s="3"/>
      <c r="KXH31" s="3"/>
      <c r="KXI31" s="3"/>
      <c r="KXJ31" s="3"/>
      <c r="KXK31" s="3"/>
      <c r="KXL31" s="3"/>
      <c r="KXM31" s="3"/>
      <c r="KXN31" s="3"/>
      <c r="KXO31" s="3"/>
      <c r="KXP31" s="3"/>
      <c r="KXQ31" s="3"/>
      <c r="KXR31" s="3"/>
      <c r="KXS31" s="3"/>
      <c r="KXT31" s="3"/>
      <c r="KXU31" s="3"/>
      <c r="KXV31" s="3"/>
      <c r="KXW31" s="3"/>
      <c r="KXX31" s="3"/>
      <c r="KXY31" s="3"/>
      <c r="KXZ31" s="3"/>
      <c r="KYA31" s="3"/>
      <c r="KYB31" s="3"/>
      <c r="KYC31" s="3"/>
      <c r="KYD31" s="3"/>
      <c r="KYE31" s="3"/>
      <c r="KYF31" s="3"/>
      <c r="KYG31" s="3"/>
      <c r="KYH31" s="3"/>
      <c r="KYI31" s="3"/>
      <c r="KYJ31" s="3"/>
      <c r="KYK31" s="3"/>
      <c r="KYL31" s="3"/>
      <c r="KYM31" s="3"/>
      <c r="KYN31" s="3"/>
      <c r="KYO31" s="3"/>
      <c r="KYP31" s="3"/>
      <c r="KYQ31" s="3"/>
      <c r="KYR31" s="3"/>
      <c r="KYS31" s="3"/>
      <c r="KYT31" s="3"/>
      <c r="KYU31" s="3"/>
      <c r="KYV31" s="3"/>
      <c r="KYW31" s="3"/>
      <c r="KYX31" s="3"/>
      <c r="KYY31" s="3"/>
      <c r="KYZ31" s="3"/>
      <c r="KZA31" s="3"/>
      <c r="KZB31" s="3"/>
      <c r="KZC31" s="3"/>
      <c r="KZD31" s="3"/>
      <c r="KZE31" s="3"/>
      <c r="KZF31" s="3"/>
      <c r="KZG31" s="3"/>
      <c r="KZH31" s="3"/>
      <c r="KZI31" s="3"/>
      <c r="KZJ31" s="3"/>
      <c r="KZK31" s="3"/>
      <c r="KZL31" s="3"/>
      <c r="KZM31" s="3"/>
      <c r="KZN31" s="3"/>
      <c r="KZO31" s="3"/>
      <c r="KZP31" s="3"/>
      <c r="KZQ31" s="3"/>
      <c r="KZR31" s="3"/>
      <c r="KZS31" s="3"/>
      <c r="KZT31" s="3"/>
      <c r="KZU31" s="3"/>
      <c r="KZV31" s="3"/>
      <c r="KZW31" s="3"/>
      <c r="KZX31" s="3"/>
      <c r="KZY31" s="3"/>
      <c r="KZZ31" s="3"/>
      <c r="LAA31" s="3"/>
      <c r="LAB31" s="3"/>
      <c r="LAC31" s="3"/>
      <c r="LAD31" s="3"/>
      <c r="LAE31" s="3"/>
      <c r="LAF31" s="3"/>
      <c r="LAG31" s="3"/>
      <c r="LAH31" s="3"/>
      <c r="LAI31" s="3"/>
      <c r="LAJ31" s="3"/>
      <c r="LAK31" s="3"/>
      <c r="LAL31" s="3"/>
      <c r="LAM31" s="3"/>
      <c r="LAN31" s="3"/>
      <c r="LAO31" s="3"/>
      <c r="LAP31" s="3"/>
      <c r="LAQ31" s="3"/>
      <c r="LAR31" s="3"/>
      <c r="LAS31" s="3"/>
      <c r="LAT31" s="3"/>
      <c r="LAU31" s="3"/>
      <c r="LAV31" s="3"/>
      <c r="LAW31" s="3"/>
      <c r="LAX31" s="3"/>
      <c r="LAY31" s="3"/>
      <c r="LAZ31" s="3"/>
      <c r="LBA31" s="3"/>
      <c r="LBB31" s="3"/>
      <c r="LBC31" s="3"/>
      <c r="LBD31" s="3"/>
      <c r="LBE31" s="3"/>
      <c r="LBF31" s="3"/>
      <c r="LBG31" s="3"/>
      <c r="LBH31" s="3"/>
      <c r="LBI31" s="3"/>
      <c r="LBJ31" s="3"/>
      <c r="LBK31" s="3"/>
      <c r="LBL31" s="3"/>
      <c r="LBM31" s="3"/>
      <c r="LBN31" s="3"/>
      <c r="LBO31" s="3"/>
      <c r="LBP31" s="3"/>
      <c r="LBQ31" s="3"/>
      <c r="LBR31" s="3"/>
      <c r="LBS31" s="3"/>
      <c r="LBT31" s="3"/>
      <c r="LBU31" s="3"/>
      <c r="LBV31" s="3"/>
      <c r="LBW31" s="3"/>
      <c r="LBX31" s="3"/>
      <c r="LBY31" s="3"/>
      <c r="LBZ31" s="3"/>
      <c r="LCA31" s="3"/>
      <c r="LCB31" s="3"/>
      <c r="LCC31" s="3"/>
      <c r="LCD31" s="3"/>
      <c r="LCE31" s="3"/>
      <c r="LCF31" s="3"/>
      <c r="LCG31" s="3"/>
      <c r="LCH31" s="3"/>
      <c r="LCI31" s="3"/>
      <c r="LCJ31" s="3"/>
      <c r="LCK31" s="3"/>
      <c r="LCL31" s="3"/>
      <c r="LCM31" s="3"/>
      <c r="LCN31" s="3"/>
      <c r="LCO31" s="3"/>
      <c r="LCP31" s="3"/>
      <c r="LCQ31" s="3"/>
      <c r="LCR31" s="3"/>
      <c r="LCS31" s="3"/>
      <c r="LCT31" s="3"/>
      <c r="LCU31" s="3"/>
      <c r="LCV31" s="3"/>
      <c r="LCW31" s="3"/>
      <c r="LCX31" s="3"/>
      <c r="LCY31" s="3"/>
      <c r="LCZ31" s="3"/>
      <c r="LDA31" s="3"/>
      <c r="LDB31" s="3"/>
      <c r="LDC31" s="3"/>
      <c r="LDD31" s="3"/>
      <c r="LDE31" s="3"/>
      <c r="LDF31" s="3"/>
      <c r="LDG31" s="3"/>
      <c r="LDH31" s="3"/>
      <c r="LDI31" s="3"/>
      <c r="LDJ31" s="3"/>
      <c r="LDK31" s="3"/>
      <c r="LDL31" s="3"/>
      <c r="LDM31" s="3"/>
      <c r="LDN31" s="3"/>
      <c r="LDO31" s="3"/>
      <c r="LDP31" s="3"/>
      <c r="LDQ31" s="3"/>
      <c r="LDR31" s="3"/>
      <c r="LDS31" s="3"/>
      <c r="LDT31" s="3"/>
      <c r="LDU31" s="3"/>
      <c r="LDV31" s="3"/>
      <c r="LDW31" s="3"/>
      <c r="LDX31" s="3"/>
      <c r="LDY31" s="3"/>
      <c r="LDZ31" s="3"/>
      <c r="LEA31" s="3"/>
      <c r="LEB31" s="3"/>
      <c r="LEC31" s="3"/>
      <c r="LED31" s="3"/>
      <c r="LEE31" s="3"/>
      <c r="LEF31" s="3"/>
      <c r="LEG31" s="3"/>
      <c r="LEH31" s="3"/>
      <c r="LEI31" s="3"/>
      <c r="LEJ31" s="3"/>
      <c r="LEK31" s="3"/>
      <c r="LEL31" s="3"/>
      <c r="LEM31" s="3"/>
      <c r="LEN31" s="3"/>
      <c r="LEO31" s="3"/>
      <c r="LEP31" s="3"/>
      <c r="LEQ31" s="3"/>
      <c r="LER31" s="3"/>
      <c r="LES31" s="3"/>
      <c r="LET31" s="3"/>
      <c r="LEU31" s="3"/>
      <c r="LEV31" s="3"/>
      <c r="LEW31" s="3"/>
      <c r="LEX31" s="3"/>
      <c r="LEY31" s="3"/>
      <c r="LEZ31" s="3"/>
      <c r="LFA31" s="3"/>
      <c r="LFB31" s="3"/>
      <c r="LFC31" s="3"/>
      <c r="LFD31" s="3"/>
      <c r="LFE31" s="3"/>
      <c r="LFF31" s="3"/>
      <c r="LFG31" s="3"/>
      <c r="LFH31" s="3"/>
      <c r="LFI31" s="3"/>
      <c r="LFJ31" s="3"/>
      <c r="LFK31" s="3"/>
      <c r="LFL31" s="3"/>
      <c r="LFM31" s="3"/>
      <c r="LFN31" s="3"/>
      <c r="LFO31" s="3"/>
      <c r="LFP31" s="3"/>
      <c r="LFQ31" s="3"/>
      <c r="LFR31" s="3"/>
      <c r="LFS31" s="3"/>
      <c r="LFT31" s="3"/>
      <c r="LFU31" s="3"/>
      <c r="LFV31" s="3"/>
      <c r="LFW31" s="3"/>
      <c r="LFX31" s="3"/>
      <c r="LFY31" s="3"/>
      <c r="LFZ31" s="3"/>
      <c r="LGA31" s="3"/>
      <c r="LGB31" s="3"/>
      <c r="LGC31" s="3"/>
      <c r="LGD31" s="3"/>
      <c r="LGE31" s="3"/>
      <c r="LGF31" s="3"/>
      <c r="LGG31" s="3"/>
      <c r="LGH31" s="3"/>
      <c r="LGI31" s="3"/>
      <c r="LGJ31" s="3"/>
      <c r="LGK31" s="3"/>
      <c r="LGL31" s="3"/>
      <c r="LGM31" s="3"/>
      <c r="LGN31" s="3"/>
      <c r="LGO31" s="3"/>
      <c r="LGP31" s="3"/>
      <c r="LGQ31" s="3"/>
      <c r="LGR31" s="3"/>
      <c r="LGS31" s="3"/>
      <c r="LGT31" s="3"/>
      <c r="LGU31" s="3"/>
      <c r="LGV31" s="3"/>
      <c r="LGW31" s="3"/>
      <c r="LGX31" s="3"/>
      <c r="LGY31" s="3"/>
      <c r="LGZ31" s="3"/>
      <c r="LHA31" s="3"/>
      <c r="LHB31" s="3"/>
      <c r="LHC31" s="3"/>
      <c r="LHD31" s="3"/>
      <c r="LHE31" s="3"/>
      <c r="LHF31" s="3"/>
      <c r="LHG31" s="3"/>
      <c r="LHH31" s="3"/>
      <c r="LHI31" s="3"/>
      <c r="LHJ31" s="3"/>
      <c r="LHK31" s="3"/>
      <c r="LHL31" s="3"/>
      <c r="LHM31" s="3"/>
      <c r="LHN31" s="3"/>
      <c r="LHO31" s="3"/>
      <c r="LHP31" s="3"/>
      <c r="LHQ31" s="3"/>
      <c r="LHR31" s="3"/>
      <c r="LHS31" s="3"/>
      <c r="LHT31" s="3"/>
      <c r="LHU31" s="3"/>
      <c r="LHV31" s="3"/>
      <c r="LHW31" s="3"/>
      <c r="LHX31" s="3"/>
      <c r="LHY31" s="3"/>
      <c r="LHZ31" s="3"/>
      <c r="LIA31" s="3"/>
      <c r="LIB31" s="3"/>
      <c r="LIC31" s="3"/>
      <c r="LID31" s="3"/>
      <c r="LIE31" s="3"/>
      <c r="LIF31" s="3"/>
      <c r="LIG31" s="3"/>
      <c r="LIH31" s="3"/>
      <c r="LII31" s="3"/>
      <c r="LIJ31" s="3"/>
      <c r="LIK31" s="3"/>
      <c r="LIL31" s="3"/>
      <c r="LIM31" s="3"/>
      <c r="LIN31" s="3"/>
      <c r="LIO31" s="3"/>
      <c r="LIP31" s="3"/>
      <c r="LIQ31" s="3"/>
      <c r="LIR31" s="3"/>
      <c r="LIS31" s="3"/>
      <c r="LIT31" s="3"/>
      <c r="LIU31" s="3"/>
      <c r="LIV31" s="3"/>
      <c r="LIW31" s="3"/>
      <c r="LIX31" s="3"/>
      <c r="LIY31" s="3"/>
      <c r="LIZ31" s="3"/>
      <c r="LJA31" s="3"/>
      <c r="LJB31" s="3"/>
      <c r="LJC31" s="3"/>
      <c r="LJD31" s="3"/>
      <c r="LJE31" s="3"/>
      <c r="LJF31" s="3"/>
      <c r="LJG31" s="3"/>
      <c r="LJH31" s="3"/>
      <c r="LJI31" s="3"/>
      <c r="LJJ31" s="3"/>
      <c r="LJK31" s="3"/>
      <c r="LJL31" s="3"/>
      <c r="LJM31" s="3"/>
      <c r="LJN31" s="3"/>
      <c r="LJO31" s="3"/>
      <c r="LJP31" s="3"/>
      <c r="LJQ31" s="3"/>
      <c r="LJR31" s="3"/>
      <c r="LJS31" s="3"/>
      <c r="LJT31" s="3"/>
      <c r="LJU31" s="3"/>
      <c r="LJV31" s="3"/>
      <c r="LJW31" s="3"/>
      <c r="LJX31" s="3"/>
      <c r="LJY31" s="3"/>
      <c r="LJZ31" s="3"/>
      <c r="LKA31" s="3"/>
      <c r="LKB31" s="3"/>
      <c r="LKC31" s="3"/>
      <c r="LKD31" s="3"/>
      <c r="LKE31" s="3"/>
      <c r="LKF31" s="3"/>
      <c r="LKG31" s="3"/>
      <c r="LKH31" s="3"/>
      <c r="LKI31" s="3"/>
      <c r="LKJ31" s="3"/>
      <c r="LKK31" s="3"/>
      <c r="LKL31" s="3"/>
      <c r="LKM31" s="3"/>
      <c r="LKN31" s="3"/>
      <c r="LKO31" s="3"/>
      <c r="LKP31" s="3"/>
      <c r="LKQ31" s="3"/>
      <c r="LKR31" s="3"/>
      <c r="LKS31" s="3"/>
      <c r="LKT31" s="3"/>
      <c r="LKU31" s="3"/>
      <c r="LKV31" s="3"/>
      <c r="LKW31" s="3"/>
      <c r="LKX31" s="3"/>
      <c r="LKY31" s="3"/>
      <c r="LKZ31" s="3"/>
      <c r="LLA31" s="3"/>
      <c r="LLB31" s="3"/>
      <c r="LLC31" s="3"/>
      <c r="LLD31" s="3"/>
      <c r="LLE31" s="3"/>
      <c r="LLF31" s="3"/>
      <c r="LLG31" s="3"/>
      <c r="LLH31" s="3"/>
      <c r="LLI31" s="3"/>
      <c r="LLJ31" s="3"/>
      <c r="LLK31" s="3"/>
      <c r="LLL31" s="3"/>
      <c r="LLM31" s="3"/>
      <c r="LLN31" s="3"/>
      <c r="LLO31" s="3"/>
      <c r="LLP31" s="3"/>
      <c r="LLQ31" s="3"/>
      <c r="LLR31" s="3"/>
      <c r="LLS31" s="3"/>
      <c r="LLT31" s="3"/>
      <c r="LLU31" s="3"/>
      <c r="LLV31" s="3"/>
      <c r="LLW31" s="3"/>
      <c r="LLX31" s="3"/>
      <c r="LLY31" s="3"/>
      <c r="LLZ31" s="3"/>
      <c r="LMA31" s="3"/>
      <c r="LMB31" s="3"/>
      <c r="LMC31" s="3"/>
      <c r="LMD31" s="3"/>
      <c r="LME31" s="3"/>
      <c r="LMF31" s="3"/>
      <c r="LMG31" s="3"/>
      <c r="LMH31" s="3"/>
      <c r="LMI31" s="3"/>
      <c r="LMJ31" s="3"/>
      <c r="LMK31" s="3"/>
      <c r="LML31" s="3"/>
      <c r="LMM31" s="3"/>
      <c r="LMN31" s="3"/>
      <c r="LMO31" s="3"/>
      <c r="LMP31" s="3"/>
      <c r="LMQ31" s="3"/>
      <c r="LMR31" s="3"/>
      <c r="LMS31" s="3"/>
      <c r="LMT31" s="3"/>
      <c r="LMU31" s="3"/>
      <c r="LMV31" s="3"/>
      <c r="LMW31" s="3"/>
      <c r="LMX31" s="3"/>
      <c r="LMY31" s="3"/>
      <c r="LMZ31" s="3"/>
      <c r="LNA31" s="3"/>
      <c r="LNB31" s="3"/>
      <c r="LNC31" s="3"/>
      <c r="LND31" s="3"/>
      <c r="LNE31" s="3"/>
      <c r="LNF31" s="3"/>
      <c r="LNG31" s="3"/>
      <c r="LNH31" s="3"/>
      <c r="LNI31" s="3"/>
      <c r="LNJ31" s="3"/>
      <c r="LNK31" s="3"/>
      <c r="LNL31" s="3"/>
      <c r="LNM31" s="3"/>
      <c r="LNN31" s="3"/>
      <c r="LNO31" s="3"/>
      <c r="LNP31" s="3"/>
      <c r="LNQ31" s="3"/>
      <c r="LNR31" s="3"/>
      <c r="LNS31" s="3"/>
      <c r="LNT31" s="3"/>
      <c r="LNU31" s="3"/>
      <c r="LNV31" s="3"/>
      <c r="LNW31" s="3"/>
      <c r="LNX31" s="3"/>
      <c r="LNY31" s="3"/>
      <c r="LNZ31" s="3"/>
      <c r="LOA31" s="3"/>
      <c r="LOB31" s="3"/>
      <c r="LOC31" s="3"/>
      <c r="LOD31" s="3"/>
      <c r="LOE31" s="3"/>
      <c r="LOF31" s="3"/>
      <c r="LOG31" s="3"/>
      <c r="LOH31" s="3"/>
      <c r="LOI31" s="3"/>
      <c r="LOJ31" s="3"/>
      <c r="LOK31" s="3"/>
      <c r="LOL31" s="3"/>
      <c r="LOM31" s="3"/>
      <c r="LON31" s="3"/>
      <c r="LOO31" s="3"/>
      <c r="LOP31" s="3"/>
      <c r="LOQ31" s="3"/>
      <c r="LOR31" s="3"/>
      <c r="LOS31" s="3"/>
      <c r="LOT31" s="3"/>
      <c r="LOU31" s="3"/>
      <c r="LOV31" s="3"/>
      <c r="LOW31" s="3"/>
      <c r="LOX31" s="3"/>
      <c r="LOY31" s="3"/>
      <c r="LOZ31" s="3"/>
      <c r="LPA31" s="3"/>
      <c r="LPB31" s="3"/>
      <c r="LPC31" s="3"/>
      <c r="LPD31" s="3"/>
      <c r="LPE31" s="3"/>
      <c r="LPF31" s="3"/>
      <c r="LPG31" s="3"/>
      <c r="LPH31" s="3"/>
      <c r="LPI31" s="3"/>
      <c r="LPJ31" s="3"/>
      <c r="LPK31" s="3"/>
      <c r="LPL31" s="3"/>
      <c r="LPM31" s="3"/>
      <c r="LPN31" s="3"/>
      <c r="LPO31" s="3"/>
      <c r="LPP31" s="3"/>
      <c r="LPQ31" s="3"/>
      <c r="LPR31" s="3"/>
      <c r="LPS31" s="3"/>
      <c r="LPT31" s="3"/>
      <c r="LPU31" s="3"/>
      <c r="LPV31" s="3"/>
      <c r="LPW31" s="3"/>
      <c r="LPX31" s="3"/>
      <c r="LPY31" s="3"/>
      <c r="LPZ31" s="3"/>
      <c r="LQA31" s="3"/>
      <c r="LQB31" s="3"/>
      <c r="LQC31" s="3"/>
      <c r="LQD31" s="3"/>
      <c r="LQE31" s="3"/>
      <c r="LQF31" s="3"/>
      <c r="LQG31" s="3"/>
      <c r="LQH31" s="3"/>
      <c r="LQI31" s="3"/>
      <c r="LQJ31" s="3"/>
      <c r="LQK31" s="3"/>
      <c r="LQL31" s="3"/>
      <c r="LQM31" s="3"/>
      <c r="LQN31" s="3"/>
      <c r="LQO31" s="3"/>
      <c r="LQP31" s="3"/>
      <c r="LQQ31" s="3"/>
      <c r="LQR31" s="3"/>
      <c r="LQS31" s="3"/>
      <c r="LQT31" s="3"/>
      <c r="LQU31" s="3"/>
      <c r="LQV31" s="3"/>
      <c r="LQW31" s="3"/>
      <c r="LQX31" s="3"/>
      <c r="LQY31" s="3"/>
      <c r="LQZ31" s="3"/>
      <c r="LRA31" s="3"/>
      <c r="LRB31" s="3"/>
      <c r="LRC31" s="3"/>
      <c r="LRD31" s="3"/>
      <c r="LRE31" s="3"/>
      <c r="LRF31" s="3"/>
      <c r="LRG31" s="3"/>
      <c r="LRH31" s="3"/>
      <c r="LRI31" s="3"/>
      <c r="LRJ31" s="3"/>
      <c r="LRK31" s="3"/>
      <c r="LRL31" s="3"/>
      <c r="LRM31" s="3"/>
      <c r="LRN31" s="3"/>
      <c r="LRO31" s="3"/>
      <c r="LRP31" s="3"/>
      <c r="LRQ31" s="3"/>
      <c r="LRR31" s="3"/>
      <c r="LRS31" s="3"/>
      <c r="LRT31" s="3"/>
      <c r="LRU31" s="3"/>
      <c r="LRV31" s="3"/>
      <c r="LRW31" s="3"/>
      <c r="LRX31" s="3"/>
      <c r="LRY31" s="3"/>
      <c r="LRZ31" s="3"/>
      <c r="LSA31" s="3"/>
      <c r="LSB31" s="3"/>
      <c r="LSC31" s="3"/>
      <c r="LSD31" s="3"/>
      <c r="LSE31" s="3"/>
      <c r="LSF31" s="3"/>
      <c r="LSG31" s="3"/>
      <c r="LSH31" s="3"/>
      <c r="LSI31" s="3"/>
      <c r="LSJ31" s="3"/>
      <c r="LSK31" s="3"/>
      <c r="LSL31" s="3"/>
      <c r="LSM31" s="3"/>
      <c r="LSN31" s="3"/>
      <c r="LSO31" s="3"/>
      <c r="LSP31" s="3"/>
      <c r="LSQ31" s="3"/>
      <c r="LSR31" s="3"/>
      <c r="LSS31" s="3"/>
      <c r="LST31" s="3"/>
      <c r="LSU31" s="3"/>
      <c r="LSV31" s="3"/>
      <c r="LSW31" s="3"/>
      <c r="LSX31" s="3"/>
      <c r="LSY31" s="3"/>
      <c r="LSZ31" s="3"/>
      <c r="LTA31" s="3"/>
      <c r="LTB31" s="3"/>
      <c r="LTC31" s="3"/>
      <c r="LTD31" s="3"/>
      <c r="LTE31" s="3"/>
      <c r="LTF31" s="3"/>
      <c r="LTG31" s="3"/>
      <c r="LTH31" s="3"/>
      <c r="LTI31" s="3"/>
      <c r="LTJ31" s="3"/>
      <c r="LTK31" s="3"/>
      <c r="LTL31" s="3"/>
      <c r="LTM31" s="3"/>
      <c r="LTN31" s="3"/>
      <c r="LTO31" s="3"/>
      <c r="LTP31" s="3"/>
      <c r="LTQ31" s="3"/>
      <c r="LTR31" s="3"/>
      <c r="LTS31" s="3"/>
      <c r="LTT31" s="3"/>
      <c r="LTU31" s="3"/>
      <c r="LTV31" s="3"/>
      <c r="LTW31" s="3"/>
      <c r="LTX31" s="3"/>
      <c r="LTY31" s="3"/>
      <c r="LTZ31" s="3"/>
      <c r="LUA31" s="3"/>
      <c r="LUB31" s="3"/>
      <c r="LUC31" s="3"/>
      <c r="LUD31" s="3"/>
      <c r="LUE31" s="3"/>
      <c r="LUF31" s="3"/>
      <c r="LUG31" s="3"/>
      <c r="LUH31" s="3"/>
      <c r="LUI31" s="3"/>
      <c r="LUJ31" s="3"/>
      <c r="LUK31" s="3"/>
      <c r="LUL31" s="3"/>
      <c r="LUM31" s="3"/>
      <c r="LUN31" s="3"/>
      <c r="LUO31" s="3"/>
      <c r="LUP31" s="3"/>
      <c r="LUQ31" s="3"/>
      <c r="LUR31" s="3"/>
      <c r="LUS31" s="3"/>
      <c r="LUT31" s="3"/>
      <c r="LUU31" s="3"/>
      <c r="LUV31" s="3"/>
      <c r="LUW31" s="3"/>
      <c r="LUX31" s="3"/>
      <c r="LUY31" s="3"/>
      <c r="LUZ31" s="3"/>
      <c r="LVA31" s="3"/>
      <c r="LVB31" s="3"/>
      <c r="LVC31" s="3"/>
      <c r="LVD31" s="3"/>
      <c r="LVE31" s="3"/>
      <c r="LVF31" s="3"/>
      <c r="LVG31" s="3"/>
      <c r="LVH31" s="3"/>
      <c r="LVI31" s="3"/>
      <c r="LVJ31" s="3"/>
      <c r="LVK31" s="3"/>
      <c r="LVL31" s="3"/>
      <c r="LVM31" s="3"/>
      <c r="LVN31" s="3"/>
      <c r="LVO31" s="3"/>
      <c r="LVP31" s="3"/>
      <c r="LVQ31" s="3"/>
      <c r="LVR31" s="3"/>
      <c r="LVS31" s="3"/>
      <c r="LVT31" s="3"/>
      <c r="LVU31" s="3"/>
      <c r="LVV31" s="3"/>
      <c r="LVW31" s="3"/>
      <c r="LVX31" s="3"/>
      <c r="LVY31" s="3"/>
      <c r="LVZ31" s="3"/>
      <c r="LWA31" s="3"/>
      <c r="LWB31" s="3"/>
      <c r="LWC31" s="3"/>
      <c r="LWD31" s="3"/>
      <c r="LWE31" s="3"/>
      <c r="LWF31" s="3"/>
      <c r="LWG31" s="3"/>
      <c r="LWH31" s="3"/>
      <c r="LWI31" s="3"/>
      <c r="LWJ31" s="3"/>
      <c r="LWK31" s="3"/>
      <c r="LWL31" s="3"/>
      <c r="LWM31" s="3"/>
      <c r="LWN31" s="3"/>
      <c r="LWO31" s="3"/>
      <c r="LWP31" s="3"/>
      <c r="LWQ31" s="3"/>
      <c r="LWR31" s="3"/>
      <c r="LWS31" s="3"/>
      <c r="LWT31" s="3"/>
      <c r="LWU31" s="3"/>
      <c r="LWV31" s="3"/>
      <c r="LWW31" s="3"/>
      <c r="LWX31" s="3"/>
      <c r="LWY31" s="3"/>
      <c r="LWZ31" s="3"/>
      <c r="LXA31" s="3"/>
      <c r="LXB31" s="3"/>
      <c r="LXC31" s="3"/>
      <c r="LXD31" s="3"/>
      <c r="LXE31" s="3"/>
      <c r="LXF31" s="3"/>
      <c r="LXG31" s="3"/>
      <c r="LXH31" s="3"/>
      <c r="LXI31" s="3"/>
      <c r="LXJ31" s="3"/>
      <c r="LXK31" s="3"/>
      <c r="LXL31" s="3"/>
      <c r="LXM31" s="3"/>
      <c r="LXN31" s="3"/>
      <c r="LXO31" s="3"/>
      <c r="LXP31" s="3"/>
      <c r="LXQ31" s="3"/>
      <c r="LXR31" s="3"/>
      <c r="LXS31" s="3"/>
      <c r="LXT31" s="3"/>
      <c r="LXU31" s="3"/>
      <c r="LXV31" s="3"/>
      <c r="LXW31" s="3"/>
      <c r="LXX31" s="3"/>
      <c r="LXY31" s="3"/>
      <c r="LXZ31" s="3"/>
      <c r="LYA31" s="3"/>
      <c r="LYB31" s="3"/>
      <c r="LYC31" s="3"/>
      <c r="LYD31" s="3"/>
      <c r="LYE31" s="3"/>
      <c r="LYF31" s="3"/>
      <c r="LYG31" s="3"/>
      <c r="LYH31" s="3"/>
      <c r="LYI31" s="3"/>
      <c r="LYJ31" s="3"/>
      <c r="LYK31" s="3"/>
      <c r="LYL31" s="3"/>
      <c r="LYM31" s="3"/>
      <c r="LYN31" s="3"/>
      <c r="LYO31" s="3"/>
      <c r="LYP31" s="3"/>
      <c r="LYQ31" s="3"/>
      <c r="LYR31" s="3"/>
      <c r="LYS31" s="3"/>
      <c r="LYT31" s="3"/>
      <c r="LYU31" s="3"/>
      <c r="LYV31" s="3"/>
      <c r="LYW31" s="3"/>
      <c r="LYX31" s="3"/>
      <c r="LYY31" s="3"/>
      <c r="LYZ31" s="3"/>
      <c r="LZA31" s="3"/>
      <c r="LZB31" s="3"/>
      <c r="LZC31" s="3"/>
      <c r="LZD31" s="3"/>
      <c r="LZE31" s="3"/>
      <c r="LZF31" s="3"/>
      <c r="LZG31" s="3"/>
      <c r="LZH31" s="3"/>
      <c r="LZI31" s="3"/>
      <c r="LZJ31" s="3"/>
      <c r="LZK31" s="3"/>
      <c r="LZL31" s="3"/>
      <c r="LZM31" s="3"/>
      <c r="LZN31" s="3"/>
      <c r="LZO31" s="3"/>
      <c r="LZP31" s="3"/>
      <c r="LZQ31" s="3"/>
      <c r="LZR31" s="3"/>
      <c r="LZS31" s="3"/>
      <c r="LZT31" s="3"/>
      <c r="LZU31" s="3"/>
      <c r="LZV31" s="3"/>
      <c r="LZW31" s="3"/>
      <c r="LZX31" s="3"/>
      <c r="LZY31" s="3"/>
      <c r="LZZ31" s="3"/>
      <c r="MAA31" s="3"/>
      <c r="MAB31" s="3"/>
      <c r="MAC31" s="3"/>
      <c r="MAD31" s="3"/>
      <c r="MAE31" s="3"/>
      <c r="MAF31" s="3"/>
      <c r="MAG31" s="3"/>
      <c r="MAH31" s="3"/>
      <c r="MAI31" s="3"/>
      <c r="MAJ31" s="3"/>
      <c r="MAK31" s="3"/>
      <c r="MAL31" s="3"/>
      <c r="MAM31" s="3"/>
      <c r="MAN31" s="3"/>
      <c r="MAO31" s="3"/>
      <c r="MAP31" s="3"/>
      <c r="MAQ31" s="3"/>
      <c r="MAR31" s="3"/>
      <c r="MAS31" s="3"/>
      <c r="MAT31" s="3"/>
      <c r="MAU31" s="3"/>
      <c r="MAV31" s="3"/>
      <c r="MAW31" s="3"/>
      <c r="MAX31" s="3"/>
      <c r="MAY31" s="3"/>
      <c r="MAZ31" s="3"/>
      <c r="MBA31" s="3"/>
      <c r="MBB31" s="3"/>
      <c r="MBC31" s="3"/>
      <c r="MBD31" s="3"/>
      <c r="MBE31" s="3"/>
      <c r="MBF31" s="3"/>
      <c r="MBG31" s="3"/>
      <c r="MBH31" s="3"/>
      <c r="MBI31" s="3"/>
      <c r="MBJ31" s="3"/>
      <c r="MBK31" s="3"/>
      <c r="MBL31" s="3"/>
      <c r="MBM31" s="3"/>
      <c r="MBN31" s="3"/>
      <c r="MBO31" s="3"/>
      <c r="MBP31" s="3"/>
      <c r="MBQ31" s="3"/>
      <c r="MBR31" s="3"/>
      <c r="MBS31" s="3"/>
      <c r="MBT31" s="3"/>
      <c r="MBU31" s="3"/>
      <c r="MBV31" s="3"/>
      <c r="MBW31" s="3"/>
      <c r="MBX31" s="3"/>
      <c r="MBY31" s="3"/>
      <c r="MBZ31" s="3"/>
      <c r="MCA31" s="3"/>
      <c r="MCB31" s="3"/>
      <c r="MCC31" s="3"/>
      <c r="MCD31" s="3"/>
      <c r="MCE31" s="3"/>
      <c r="MCF31" s="3"/>
      <c r="MCG31" s="3"/>
      <c r="MCH31" s="3"/>
      <c r="MCI31" s="3"/>
      <c r="MCJ31" s="3"/>
      <c r="MCK31" s="3"/>
      <c r="MCL31" s="3"/>
      <c r="MCM31" s="3"/>
      <c r="MCN31" s="3"/>
      <c r="MCO31" s="3"/>
      <c r="MCP31" s="3"/>
      <c r="MCQ31" s="3"/>
      <c r="MCR31" s="3"/>
      <c r="MCS31" s="3"/>
      <c r="MCT31" s="3"/>
      <c r="MCU31" s="3"/>
      <c r="MCV31" s="3"/>
      <c r="MCW31" s="3"/>
      <c r="MCX31" s="3"/>
      <c r="MCY31" s="3"/>
      <c r="MCZ31" s="3"/>
      <c r="MDA31" s="3"/>
      <c r="MDB31" s="3"/>
      <c r="MDC31" s="3"/>
      <c r="MDD31" s="3"/>
      <c r="MDE31" s="3"/>
      <c r="MDF31" s="3"/>
      <c r="MDG31" s="3"/>
      <c r="MDH31" s="3"/>
      <c r="MDI31" s="3"/>
      <c r="MDJ31" s="3"/>
      <c r="MDK31" s="3"/>
      <c r="MDL31" s="3"/>
      <c r="MDM31" s="3"/>
      <c r="MDN31" s="3"/>
      <c r="MDO31" s="3"/>
      <c r="MDP31" s="3"/>
      <c r="MDQ31" s="3"/>
      <c r="MDR31" s="3"/>
      <c r="MDS31" s="3"/>
      <c r="MDT31" s="3"/>
      <c r="MDU31" s="3"/>
      <c r="MDV31" s="3"/>
      <c r="MDW31" s="3"/>
      <c r="MDX31" s="3"/>
      <c r="MDY31" s="3"/>
      <c r="MDZ31" s="3"/>
      <c r="MEA31" s="3"/>
      <c r="MEB31" s="3"/>
      <c r="MEC31" s="3"/>
      <c r="MED31" s="3"/>
      <c r="MEE31" s="3"/>
      <c r="MEF31" s="3"/>
      <c r="MEG31" s="3"/>
      <c r="MEH31" s="3"/>
      <c r="MEI31" s="3"/>
      <c r="MEJ31" s="3"/>
      <c r="MEK31" s="3"/>
      <c r="MEL31" s="3"/>
      <c r="MEM31" s="3"/>
      <c r="MEN31" s="3"/>
      <c r="MEO31" s="3"/>
      <c r="MEP31" s="3"/>
      <c r="MEQ31" s="3"/>
      <c r="MER31" s="3"/>
      <c r="MES31" s="3"/>
      <c r="MET31" s="3"/>
      <c r="MEU31" s="3"/>
      <c r="MEV31" s="3"/>
      <c r="MEW31" s="3"/>
      <c r="MEX31" s="3"/>
      <c r="MEY31" s="3"/>
      <c r="MEZ31" s="3"/>
      <c r="MFA31" s="3"/>
      <c r="MFB31" s="3"/>
      <c r="MFC31" s="3"/>
      <c r="MFD31" s="3"/>
      <c r="MFE31" s="3"/>
      <c r="MFF31" s="3"/>
      <c r="MFG31" s="3"/>
      <c r="MFH31" s="3"/>
      <c r="MFI31" s="3"/>
      <c r="MFJ31" s="3"/>
      <c r="MFK31" s="3"/>
      <c r="MFL31" s="3"/>
      <c r="MFM31" s="3"/>
      <c r="MFN31" s="3"/>
      <c r="MFO31" s="3"/>
      <c r="MFP31" s="3"/>
      <c r="MFQ31" s="3"/>
      <c r="MFR31" s="3"/>
      <c r="MFS31" s="3"/>
      <c r="MFT31" s="3"/>
      <c r="MFU31" s="3"/>
      <c r="MFV31" s="3"/>
      <c r="MFW31" s="3"/>
      <c r="MFX31" s="3"/>
      <c r="MFY31" s="3"/>
      <c r="MFZ31" s="3"/>
      <c r="MGA31" s="3"/>
      <c r="MGB31" s="3"/>
      <c r="MGC31" s="3"/>
      <c r="MGD31" s="3"/>
      <c r="MGE31" s="3"/>
      <c r="MGF31" s="3"/>
      <c r="MGG31" s="3"/>
      <c r="MGH31" s="3"/>
      <c r="MGI31" s="3"/>
      <c r="MGJ31" s="3"/>
      <c r="MGK31" s="3"/>
      <c r="MGL31" s="3"/>
      <c r="MGM31" s="3"/>
      <c r="MGN31" s="3"/>
      <c r="MGO31" s="3"/>
      <c r="MGP31" s="3"/>
      <c r="MGQ31" s="3"/>
      <c r="MGR31" s="3"/>
      <c r="MGS31" s="3"/>
      <c r="MGT31" s="3"/>
      <c r="MGU31" s="3"/>
      <c r="MGV31" s="3"/>
      <c r="MGW31" s="3"/>
      <c r="MGX31" s="3"/>
      <c r="MGY31" s="3"/>
      <c r="MGZ31" s="3"/>
      <c r="MHA31" s="3"/>
      <c r="MHB31" s="3"/>
      <c r="MHC31" s="3"/>
      <c r="MHD31" s="3"/>
      <c r="MHE31" s="3"/>
      <c r="MHF31" s="3"/>
      <c r="MHG31" s="3"/>
      <c r="MHH31" s="3"/>
      <c r="MHI31" s="3"/>
      <c r="MHJ31" s="3"/>
      <c r="MHK31" s="3"/>
      <c r="MHL31" s="3"/>
      <c r="MHM31" s="3"/>
      <c r="MHN31" s="3"/>
      <c r="MHO31" s="3"/>
      <c r="MHP31" s="3"/>
      <c r="MHQ31" s="3"/>
      <c r="MHR31" s="3"/>
      <c r="MHS31" s="3"/>
      <c r="MHT31" s="3"/>
      <c r="MHU31" s="3"/>
      <c r="MHV31" s="3"/>
      <c r="MHW31" s="3"/>
      <c r="MHX31" s="3"/>
      <c r="MHY31" s="3"/>
      <c r="MHZ31" s="3"/>
      <c r="MIA31" s="3"/>
      <c r="MIB31" s="3"/>
      <c r="MIC31" s="3"/>
      <c r="MID31" s="3"/>
      <c r="MIE31" s="3"/>
      <c r="MIF31" s="3"/>
      <c r="MIG31" s="3"/>
      <c r="MIH31" s="3"/>
      <c r="MII31" s="3"/>
      <c r="MIJ31" s="3"/>
      <c r="MIK31" s="3"/>
      <c r="MIL31" s="3"/>
      <c r="MIM31" s="3"/>
      <c r="MIN31" s="3"/>
      <c r="MIO31" s="3"/>
      <c r="MIP31" s="3"/>
      <c r="MIQ31" s="3"/>
      <c r="MIR31" s="3"/>
      <c r="MIS31" s="3"/>
      <c r="MIT31" s="3"/>
      <c r="MIU31" s="3"/>
      <c r="MIV31" s="3"/>
      <c r="MIW31" s="3"/>
      <c r="MIX31" s="3"/>
      <c r="MIY31" s="3"/>
      <c r="MIZ31" s="3"/>
      <c r="MJA31" s="3"/>
      <c r="MJB31" s="3"/>
      <c r="MJC31" s="3"/>
      <c r="MJD31" s="3"/>
      <c r="MJE31" s="3"/>
      <c r="MJF31" s="3"/>
      <c r="MJG31" s="3"/>
      <c r="MJH31" s="3"/>
      <c r="MJI31" s="3"/>
      <c r="MJJ31" s="3"/>
      <c r="MJK31" s="3"/>
      <c r="MJL31" s="3"/>
      <c r="MJM31" s="3"/>
      <c r="MJN31" s="3"/>
      <c r="MJO31" s="3"/>
      <c r="MJP31" s="3"/>
      <c r="MJQ31" s="3"/>
      <c r="MJR31" s="3"/>
      <c r="MJS31" s="3"/>
      <c r="MJT31" s="3"/>
      <c r="MJU31" s="3"/>
      <c r="MJV31" s="3"/>
      <c r="MJW31" s="3"/>
      <c r="MJX31" s="3"/>
      <c r="MJY31" s="3"/>
      <c r="MJZ31" s="3"/>
      <c r="MKA31" s="3"/>
      <c r="MKB31" s="3"/>
      <c r="MKC31" s="3"/>
      <c r="MKD31" s="3"/>
      <c r="MKE31" s="3"/>
      <c r="MKF31" s="3"/>
      <c r="MKG31" s="3"/>
      <c r="MKH31" s="3"/>
      <c r="MKI31" s="3"/>
      <c r="MKJ31" s="3"/>
      <c r="MKK31" s="3"/>
      <c r="MKL31" s="3"/>
      <c r="MKM31" s="3"/>
      <c r="MKN31" s="3"/>
      <c r="MKO31" s="3"/>
      <c r="MKP31" s="3"/>
      <c r="MKQ31" s="3"/>
      <c r="MKR31" s="3"/>
      <c r="MKS31" s="3"/>
      <c r="MKT31" s="3"/>
      <c r="MKU31" s="3"/>
      <c r="MKV31" s="3"/>
      <c r="MKW31" s="3"/>
      <c r="MKX31" s="3"/>
      <c r="MKY31" s="3"/>
      <c r="MKZ31" s="3"/>
      <c r="MLA31" s="3"/>
      <c r="MLB31" s="3"/>
      <c r="MLC31" s="3"/>
      <c r="MLD31" s="3"/>
      <c r="MLE31" s="3"/>
      <c r="MLF31" s="3"/>
      <c r="MLG31" s="3"/>
      <c r="MLH31" s="3"/>
      <c r="MLI31" s="3"/>
      <c r="MLJ31" s="3"/>
      <c r="MLK31" s="3"/>
      <c r="MLL31" s="3"/>
      <c r="MLM31" s="3"/>
      <c r="MLN31" s="3"/>
      <c r="MLO31" s="3"/>
      <c r="MLP31" s="3"/>
      <c r="MLQ31" s="3"/>
      <c r="MLR31" s="3"/>
      <c r="MLS31" s="3"/>
      <c r="MLT31" s="3"/>
      <c r="MLU31" s="3"/>
      <c r="MLV31" s="3"/>
      <c r="MLW31" s="3"/>
      <c r="MLX31" s="3"/>
      <c r="MLY31" s="3"/>
      <c r="MLZ31" s="3"/>
      <c r="MMA31" s="3"/>
      <c r="MMB31" s="3"/>
      <c r="MMC31" s="3"/>
      <c r="MMD31" s="3"/>
      <c r="MME31" s="3"/>
      <c r="MMF31" s="3"/>
      <c r="MMG31" s="3"/>
      <c r="MMH31" s="3"/>
      <c r="MMI31" s="3"/>
      <c r="MMJ31" s="3"/>
      <c r="MMK31" s="3"/>
      <c r="MML31" s="3"/>
      <c r="MMM31" s="3"/>
      <c r="MMN31" s="3"/>
      <c r="MMO31" s="3"/>
      <c r="MMP31" s="3"/>
      <c r="MMQ31" s="3"/>
      <c r="MMR31" s="3"/>
      <c r="MMS31" s="3"/>
      <c r="MMT31" s="3"/>
      <c r="MMU31" s="3"/>
      <c r="MMV31" s="3"/>
      <c r="MMW31" s="3"/>
      <c r="MMX31" s="3"/>
      <c r="MMY31" s="3"/>
      <c r="MMZ31" s="3"/>
      <c r="MNA31" s="3"/>
      <c r="MNB31" s="3"/>
      <c r="MNC31" s="3"/>
      <c r="MND31" s="3"/>
      <c r="MNE31" s="3"/>
      <c r="MNF31" s="3"/>
      <c r="MNG31" s="3"/>
      <c r="MNH31" s="3"/>
      <c r="MNI31" s="3"/>
      <c r="MNJ31" s="3"/>
      <c r="MNK31" s="3"/>
      <c r="MNL31" s="3"/>
      <c r="MNM31" s="3"/>
      <c r="MNN31" s="3"/>
      <c r="MNO31" s="3"/>
      <c r="MNP31" s="3"/>
      <c r="MNQ31" s="3"/>
      <c r="MNR31" s="3"/>
      <c r="MNS31" s="3"/>
      <c r="MNT31" s="3"/>
      <c r="MNU31" s="3"/>
      <c r="MNV31" s="3"/>
      <c r="MNW31" s="3"/>
      <c r="MNX31" s="3"/>
      <c r="MNY31" s="3"/>
      <c r="MNZ31" s="3"/>
      <c r="MOA31" s="3"/>
      <c r="MOB31" s="3"/>
      <c r="MOC31" s="3"/>
      <c r="MOD31" s="3"/>
      <c r="MOE31" s="3"/>
      <c r="MOF31" s="3"/>
      <c r="MOG31" s="3"/>
      <c r="MOH31" s="3"/>
      <c r="MOI31" s="3"/>
      <c r="MOJ31" s="3"/>
      <c r="MOK31" s="3"/>
      <c r="MOL31" s="3"/>
      <c r="MOM31" s="3"/>
      <c r="MON31" s="3"/>
      <c r="MOO31" s="3"/>
      <c r="MOP31" s="3"/>
      <c r="MOQ31" s="3"/>
      <c r="MOR31" s="3"/>
      <c r="MOS31" s="3"/>
      <c r="MOT31" s="3"/>
      <c r="MOU31" s="3"/>
      <c r="MOV31" s="3"/>
      <c r="MOW31" s="3"/>
      <c r="MOX31" s="3"/>
      <c r="MOY31" s="3"/>
      <c r="MOZ31" s="3"/>
      <c r="MPA31" s="3"/>
      <c r="MPB31" s="3"/>
      <c r="MPC31" s="3"/>
      <c r="MPD31" s="3"/>
      <c r="MPE31" s="3"/>
      <c r="MPF31" s="3"/>
      <c r="MPG31" s="3"/>
      <c r="MPH31" s="3"/>
      <c r="MPI31" s="3"/>
      <c r="MPJ31" s="3"/>
      <c r="MPK31" s="3"/>
      <c r="MPL31" s="3"/>
      <c r="MPM31" s="3"/>
      <c r="MPN31" s="3"/>
      <c r="MPO31" s="3"/>
      <c r="MPP31" s="3"/>
      <c r="MPQ31" s="3"/>
      <c r="MPR31" s="3"/>
      <c r="MPS31" s="3"/>
      <c r="MPT31" s="3"/>
      <c r="MPU31" s="3"/>
      <c r="MPV31" s="3"/>
      <c r="MPW31" s="3"/>
      <c r="MPX31" s="3"/>
      <c r="MPY31" s="3"/>
      <c r="MPZ31" s="3"/>
      <c r="MQA31" s="3"/>
      <c r="MQB31" s="3"/>
      <c r="MQC31" s="3"/>
      <c r="MQD31" s="3"/>
      <c r="MQE31" s="3"/>
      <c r="MQF31" s="3"/>
      <c r="MQG31" s="3"/>
      <c r="MQH31" s="3"/>
      <c r="MQI31" s="3"/>
      <c r="MQJ31" s="3"/>
      <c r="MQK31" s="3"/>
      <c r="MQL31" s="3"/>
      <c r="MQM31" s="3"/>
      <c r="MQN31" s="3"/>
      <c r="MQO31" s="3"/>
      <c r="MQP31" s="3"/>
      <c r="MQQ31" s="3"/>
      <c r="MQR31" s="3"/>
      <c r="MQS31" s="3"/>
      <c r="MQT31" s="3"/>
      <c r="MQU31" s="3"/>
      <c r="MQV31" s="3"/>
      <c r="MQW31" s="3"/>
      <c r="MQX31" s="3"/>
      <c r="MQY31" s="3"/>
      <c r="MQZ31" s="3"/>
      <c r="MRA31" s="3"/>
      <c r="MRB31" s="3"/>
      <c r="MRC31" s="3"/>
      <c r="MRD31" s="3"/>
      <c r="MRE31" s="3"/>
      <c r="MRF31" s="3"/>
      <c r="MRG31" s="3"/>
      <c r="MRH31" s="3"/>
      <c r="MRI31" s="3"/>
      <c r="MRJ31" s="3"/>
      <c r="MRK31" s="3"/>
      <c r="MRL31" s="3"/>
      <c r="MRM31" s="3"/>
      <c r="MRN31" s="3"/>
      <c r="MRO31" s="3"/>
      <c r="MRP31" s="3"/>
      <c r="MRQ31" s="3"/>
      <c r="MRR31" s="3"/>
      <c r="MRS31" s="3"/>
      <c r="MRT31" s="3"/>
      <c r="MRU31" s="3"/>
      <c r="MRV31" s="3"/>
      <c r="MRW31" s="3"/>
      <c r="MRX31" s="3"/>
      <c r="MRY31" s="3"/>
      <c r="MRZ31" s="3"/>
      <c r="MSA31" s="3"/>
      <c r="MSB31" s="3"/>
      <c r="MSC31" s="3"/>
      <c r="MSD31" s="3"/>
      <c r="MSE31" s="3"/>
      <c r="MSF31" s="3"/>
      <c r="MSG31" s="3"/>
      <c r="MSH31" s="3"/>
      <c r="MSI31" s="3"/>
      <c r="MSJ31" s="3"/>
      <c r="MSK31" s="3"/>
      <c r="MSL31" s="3"/>
      <c r="MSM31" s="3"/>
      <c r="MSN31" s="3"/>
      <c r="MSO31" s="3"/>
      <c r="MSP31" s="3"/>
      <c r="MSQ31" s="3"/>
      <c r="MSR31" s="3"/>
      <c r="MSS31" s="3"/>
      <c r="MST31" s="3"/>
      <c r="MSU31" s="3"/>
      <c r="MSV31" s="3"/>
      <c r="MSW31" s="3"/>
      <c r="MSX31" s="3"/>
      <c r="MSY31" s="3"/>
      <c r="MSZ31" s="3"/>
      <c r="MTA31" s="3"/>
      <c r="MTB31" s="3"/>
      <c r="MTC31" s="3"/>
      <c r="MTD31" s="3"/>
      <c r="MTE31" s="3"/>
      <c r="MTF31" s="3"/>
      <c r="MTG31" s="3"/>
      <c r="MTH31" s="3"/>
      <c r="MTI31" s="3"/>
      <c r="MTJ31" s="3"/>
      <c r="MTK31" s="3"/>
      <c r="MTL31" s="3"/>
      <c r="MTM31" s="3"/>
      <c r="MTN31" s="3"/>
      <c r="MTO31" s="3"/>
      <c r="MTP31" s="3"/>
      <c r="MTQ31" s="3"/>
      <c r="MTR31" s="3"/>
      <c r="MTS31" s="3"/>
      <c r="MTT31" s="3"/>
      <c r="MTU31" s="3"/>
      <c r="MTV31" s="3"/>
      <c r="MTW31" s="3"/>
      <c r="MTX31" s="3"/>
      <c r="MTY31" s="3"/>
      <c r="MTZ31" s="3"/>
      <c r="MUA31" s="3"/>
      <c r="MUB31" s="3"/>
      <c r="MUC31" s="3"/>
      <c r="MUD31" s="3"/>
      <c r="MUE31" s="3"/>
      <c r="MUF31" s="3"/>
      <c r="MUG31" s="3"/>
      <c r="MUH31" s="3"/>
      <c r="MUI31" s="3"/>
      <c r="MUJ31" s="3"/>
      <c r="MUK31" s="3"/>
      <c r="MUL31" s="3"/>
      <c r="MUM31" s="3"/>
      <c r="MUN31" s="3"/>
      <c r="MUO31" s="3"/>
      <c r="MUP31" s="3"/>
      <c r="MUQ31" s="3"/>
      <c r="MUR31" s="3"/>
      <c r="MUS31" s="3"/>
      <c r="MUT31" s="3"/>
      <c r="MUU31" s="3"/>
      <c r="MUV31" s="3"/>
      <c r="MUW31" s="3"/>
      <c r="MUX31" s="3"/>
      <c r="MUY31" s="3"/>
      <c r="MUZ31" s="3"/>
      <c r="MVA31" s="3"/>
      <c r="MVB31" s="3"/>
      <c r="MVC31" s="3"/>
      <c r="MVD31" s="3"/>
      <c r="MVE31" s="3"/>
      <c r="MVF31" s="3"/>
      <c r="MVG31" s="3"/>
      <c r="MVH31" s="3"/>
      <c r="MVI31" s="3"/>
      <c r="MVJ31" s="3"/>
      <c r="MVK31" s="3"/>
      <c r="MVL31" s="3"/>
      <c r="MVM31" s="3"/>
      <c r="MVN31" s="3"/>
      <c r="MVO31" s="3"/>
      <c r="MVP31" s="3"/>
      <c r="MVQ31" s="3"/>
      <c r="MVR31" s="3"/>
      <c r="MVS31" s="3"/>
      <c r="MVT31" s="3"/>
      <c r="MVU31" s="3"/>
      <c r="MVV31" s="3"/>
      <c r="MVW31" s="3"/>
      <c r="MVX31" s="3"/>
      <c r="MVY31" s="3"/>
      <c r="MVZ31" s="3"/>
      <c r="MWA31" s="3"/>
      <c r="MWB31" s="3"/>
      <c r="MWC31" s="3"/>
      <c r="MWD31" s="3"/>
      <c r="MWE31" s="3"/>
      <c r="MWF31" s="3"/>
      <c r="MWG31" s="3"/>
      <c r="MWH31" s="3"/>
      <c r="MWI31" s="3"/>
      <c r="MWJ31" s="3"/>
      <c r="MWK31" s="3"/>
      <c r="MWL31" s="3"/>
      <c r="MWM31" s="3"/>
      <c r="MWN31" s="3"/>
      <c r="MWO31" s="3"/>
      <c r="MWP31" s="3"/>
      <c r="MWQ31" s="3"/>
      <c r="MWR31" s="3"/>
      <c r="MWS31" s="3"/>
      <c r="MWT31" s="3"/>
      <c r="MWU31" s="3"/>
      <c r="MWV31" s="3"/>
      <c r="MWW31" s="3"/>
      <c r="MWX31" s="3"/>
      <c r="MWY31" s="3"/>
      <c r="MWZ31" s="3"/>
      <c r="MXA31" s="3"/>
      <c r="MXB31" s="3"/>
      <c r="MXC31" s="3"/>
      <c r="MXD31" s="3"/>
      <c r="MXE31" s="3"/>
      <c r="MXF31" s="3"/>
      <c r="MXG31" s="3"/>
      <c r="MXH31" s="3"/>
      <c r="MXI31" s="3"/>
      <c r="MXJ31" s="3"/>
      <c r="MXK31" s="3"/>
      <c r="MXL31" s="3"/>
      <c r="MXM31" s="3"/>
      <c r="MXN31" s="3"/>
      <c r="MXO31" s="3"/>
      <c r="MXP31" s="3"/>
      <c r="MXQ31" s="3"/>
      <c r="MXR31" s="3"/>
      <c r="MXS31" s="3"/>
      <c r="MXT31" s="3"/>
      <c r="MXU31" s="3"/>
      <c r="MXV31" s="3"/>
      <c r="MXW31" s="3"/>
      <c r="MXX31" s="3"/>
      <c r="MXY31" s="3"/>
      <c r="MXZ31" s="3"/>
      <c r="MYA31" s="3"/>
      <c r="MYB31" s="3"/>
      <c r="MYC31" s="3"/>
      <c r="MYD31" s="3"/>
      <c r="MYE31" s="3"/>
      <c r="MYF31" s="3"/>
      <c r="MYG31" s="3"/>
      <c r="MYH31" s="3"/>
      <c r="MYI31" s="3"/>
      <c r="MYJ31" s="3"/>
      <c r="MYK31" s="3"/>
      <c r="MYL31" s="3"/>
      <c r="MYM31" s="3"/>
      <c r="MYN31" s="3"/>
      <c r="MYO31" s="3"/>
      <c r="MYP31" s="3"/>
      <c r="MYQ31" s="3"/>
      <c r="MYR31" s="3"/>
      <c r="MYS31" s="3"/>
      <c r="MYT31" s="3"/>
      <c r="MYU31" s="3"/>
      <c r="MYV31" s="3"/>
      <c r="MYW31" s="3"/>
      <c r="MYX31" s="3"/>
      <c r="MYY31" s="3"/>
      <c r="MYZ31" s="3"/>
      <c r="MZA31" s="3"/>
      <c r="MZB31" s="3"/>
      <c r="MZC31" s="3"/>
      <c r="MZD31" s="3"/>
      <c r="MZE31" s="3"/>
      <c r="MZF31" s="3"/>
      <c r="MZG31" s="3"/>
      <c r="MZH31" s="3"/>
      <c r="MZI31" s="3"/>
      <c r="MZJ31" s="3"/>
      <c r="MZK31" s="3"/>
      <c r="MZL31" s="3"/>
      <c r="MZM31" s="3"/>
      <c r="MZN31" s="3"/>
      <c r="MZO31" s="3"/>
      <c r="MZP31" s="3"/>
      <c r="MZQ31" s="3"/>
      <c r="MZR31" s="3"/>
      <c r="MZS31" s="3"/>
      <c r="MZT31" s="3"/>
      <c r="MZU31" s="3"/>
      <c r="MZV31" s="3"/>
      <c r="MZW31" s="3"/>
      <c r="MZX31" s="3"/>
      <c r="MZY31" s="3"/>
      <c r="MZZ31" s="3"/>
      <c r="NAA31" s="3"/>
      <c r="NAB31" s="3"/>
      <c r="NAC31" s="3"/>
      <c r="NAD31" s="3"/>
      <c r="NAE31" s="3"/>
      <c r="NAF31" s="3"/>
      <c r="NAG31" s="3"/>
      <c r="NAH31" s="3"/>
      <c r="NAI31" s="3"/>
      <c r="NAJ31" s="3"/>
      <c r="NAK31" s="3"/>
      <c r="NAL31" s="3"/>
      <c r="NAM31" s="3"/>
      <c r="NAN31" s="3"/>
      <c r="NAO31" s="3"/>
      <c r="NAP31" s="3"/>
      <c r="NAQ31" s="3"/>
      <c r="NAR31" s="3"/>
      <c r="NAS31" s="3"/>
      <c r="NAT31" s="3"/>
      <c r="NAU31" s="3"/>
      <c r="NAV31" s="3"/>
      <c r="NAW31" s="3"/>
      <c r="NAX31" s="3"/>
      <c r="NAY31" s="3"/>
      <c r="NAZ31" s="3"/>
      <c r="NBA31" s="3"/>
      <c r="NBB31" s="3"/>
      <c r="NBC31" s="3"/>
      <c r="NBD31" s="3"/>
      <c r="NBE31" s="3"/>
      <c r="NBF31" s="3"/>
      <c r="NBG31" s="3"/>
      <c r="NBH31" s="3"/>
      <c r="NBI31" s="3"/>
      <c r="NBJ31" s="3"/>
      <c r="NBK31" s="3"/>
      <c r="NBL31" s="3"/>
      <c r="NBM31" s="3"/>
      <c r="NBN31" s="3"/>
      <c r="NBO31" s="3"/>
      <c r="NBP31" s="3"/>
      <c r="NBQ31" s="3"/>
      <c r="NBR31" s="3"/>
      <c r="NBS31" s="3"/>
      <c r="NBT31" s="3"/>
      <c r="NBU31" s="3"/>
      <c r="NBV31" s="3"/>
      <c r="NBW31" s="3"/>
      <c r="NBX31" s="3"/>
      <c r="NBY31" s="3"/>
      <c r="NBZ31" s="3"/>
      <c r="NCA31" s="3"/>
      <c r="NCB31" s="3"/>
      <c r="NCC31" s="3"/>
      <c r="NCD31" s="3"/>
      <c r="NCE31" s="3"/>
      <c r="NCF31" s="3"/>
      <c r="NCG31" s="3"/>
      <c r="NCH31" s="3"/>
      <c r="NCI31" s="3"/>
      <c r="NCJ31" s="3"/>
      <c r="NCK31" s="3"/>
      <c r="NCL31" s="3"/>
      <c r="NCM31" s="3"/>
      <c r="NCN31" s="3"/>
      <c r="NCO31" s="3"/>
      <c r="NCP31" s="3"/>
      <c r="NCQ31" s="3"/>
      <c r="NCR31" s="3"/>
      <c r="NCS31" s="3"/>
      <c r="NCT31" s="3"/>
      <c r="NCU31" s="3"/>
      <c r="NCV31" s="3"/>
      <c r="NCW31" s="3"/>
      <c r="NCX31" s="3"/>
      <c r="NCY31" s="3"/>
      <c r="NCZ31" s="3"/>
      <c r="NDA31" s="3"/>
      <c r="NDB31" s="3"/>
      <c r="NDC31" s="3"/>
      <c r="NDD31" s="3"/>
      <c r="NDE31" s="3"/>
      <c r="NDF31" s="3"/>
      <c r="NDG31" s="3"/>
      <c r="NDH31" s="3"/>
      <c r="NDI31" s="3"/>
      <c r="NDJ31" s="3"/>
      <c r="NDK31" s="3"/>
      <c r="NDL31" s="3"/>
      <c r="NDM31" s="3"/>
      <c r="NDN31" s="3"/>
      <c r="NDO31" s="3"/>
      <c r="NDP31" s="3"/>
      <c r="NDQ31" s="3"/>
      <c r="NDR31" s="3"/>
      <c r="NDS31" s="3"/>
      <c r="NDT31" s="3"/>
      <c r="NDU31" s="3"/>
      <c r="NDV31" s="3"/>
      <c r="NDW31" s="3"/>
      <c r="NDX31" s="3"/>
      <c r="NDY31" s="3"/>
      <c r="NDZ31" s="3"/>
      <c r="NEA31" s="3"/>
      <c r="NEB31" s="3"/>
      <c r="NEC31" s="3"/>
      <c r="NED31" s="3"/>
      <c r="NEE31" s="3"/>
      <c r="NEF31" s="3"/>
      <c r="NEG31" s="3"/>
      <c r="NEH31" s="3"/>
      <c r="NEI31" s="3"/>
      <c r="NEJ31" s="3"/>
      <c r="NEK31" s="3"/>
      <c r="NEL31" s="3"/>
      <c r="NEM31" s="3"/>
      <c r="NEN31" s="3"/>
      <c r="NEO31" s="3"/>
      <c r="NEP31" s="3"/>
      <c r="NEQ31" s="3"/>
      <c r="NER31" s="3"/>
      <c r="NES31" s="3"/>
      <c r="NET31" s="3"/>
      <c r="NEU31" s="3"/>
      <c r="NEV31" s="3"/>
      <c r="NEW31" s="3"/>
      <c r="NEX31" s="3"/>
      <c r="NEY31" s="3"/>
      <c r="NEZ31" s="3"/>
      <c r="NFA31" s="3"/>
      <c r="NFB31" s="3"/>
      <c r="NFC31" s="3"/>
      <c r="NFD31" s="3"/>
      <c r="NFE31" s="3"/>
      <c r="NFF31" s="3"/>
      <c r="NFG31" s="3"/>
      <c r="NFH31" s="3"/>
      <c r="NFI31" s="3"/>
      <c r="NFJ31" s="3"/>
      <c r="NFK31" s="3"/>
      <c r="NFL31" s="3"/>
      <c r="NFM31" s="3"/>
      <c r="NFN31" s="3"/>
      <c r="NFO31" s="3"/>
      <c r="NFP31" s="3"/>
      <c r="NFQ31" s="3"/>
      <c r="NFR31" s="3"/>
      <c r="NFS31" s="3"/>
      <c r="NFT31" s="3"/>
      <c r="NFU31" s="3"/>
      <c r="NFV31" s="3"/>
      <c r="NFW31" s="3"/>
      <c r="NFX31" s="3"/>
      <c r="NFY31" s="3"/>
      <c r="NFZ31" s="3"/>
      <c r="NGA31" s="3"/>
      <c r="NGB31" s="3"/>
      <c r="NGC31" s="3"/>
      <c r="NGD31" s="3"/>
      <c r="NGE31" s="3"/>
      <c r="NGF31" s="3"/>
      <c r="NGG31" s="3"/>
      <c r="NGH31" s="3"/>
      <c r="NGI31" s="3"/>
      <c r="NGJ31" s="3"/>
      <c r="NGK31" s="3"/>
      <c r="NGL31" s="3"/>
      <c r="NGM31" s="3"/>
      <c r="NGN31" s="3"/>
      <c r="NGO31" s="3"/>
      <c r="NGP31" s="3"/>
      <c r="NGQ31" s="3"/>
      <c r="NGR31" s="3"/>
      <c r="NGS31" s="3"/>
      <c r="NGT31" s="3"/>
      <c r="NGU31" s="3"/>
      <c r="NGV31" s="3"/>
      <c r="NGW31" s="3"/>
      <c r="NGX31" s="3"/>
      <c r="NGY31" s="3"/>
      <c r="NGZ31" s="3"/>
      <c r="NHA31" s="3"/>
      <c r="NHB31" s="3"/>
      <c r="NHC31" s="3"/>
      <c r="NHD31" s="3"/>
      <c r="NHE31" s="3"/>
      <c r="NHF31" s="3"/>
      <c r="NHG31" s="3"/>
      <c r="NHH31" s="3"/>
      <c r="NHI31" s="3"/>
      <c r="NHJ31" s="3"/>
      <c r="NHK31" s="3"/>
      <c r="NHL31" s="3"/>
      <c r="NHM31" s="3"/>
      <c r="NHN31" s="3"/>
      <c r="NHO31" s="3"/>
      <c r="NHP31" s="3"/>
      <c r="NHQ31" s="3"/>
      <c r="NHR31" s="3"/>
      <c r="NHS31" s="3"/>
      <c r="NHT31" s="3"/>
      <c r="NHU31" s="3"/>
      <c r="NHV31" s="3"/>
      <c r="NHW31" s="3"/>
      <c r="NHX31" s="3"/>
      <c r="NHY31" s="3"/>
      <c r="NHZ31" s="3"/>
      <c r="NIA31" s="3"/>
      <c r="NIB31" s="3"/>
      <c r="NIC31" s="3"/>
      <c r="NID31" s="3"/>
      <c r="NIE31" s="3"/>
      <c r="NIF31" s="3"/>
      <c r="NIG31" s="3"/>
      <c r="NIH31" s="3"/>
      <c r="NII31" s="3"/>
      <c r="NIJ31" s="3"/>
      <c r="NIK31" s="3"/>
      <c r="NIL31" s="3"/>
      <c r="NIM31" s="3"/>
      <c r="NIN31" s="3"/>
      <c r="NIO31" s="3"/>
      <c r="NIP31" s="3"/>
      <c r="NIQ31" s="3"/>
      <c r="NIR31" s="3"/>
      <c r="NIS31" s="3"/>
      <c r="NIT31" s="3"/>
      <c r="NIU31" s="3"/>
      <c r="NIV31" s="3"/>
      <c r="NIW31" s="3"/>
      <c r="NIX31" s="3"/>
      <c r="NIY31" s="3"/>
      <c r="NIZ31" s="3"/>
      <c r="NJA31" s="3"/>
      <c r="NJB31" s="3"/>
      <c r="NJC31" s="3"/>
      <c r="NJD31" s="3"/>
      <c r="NJE31" s="3"/>
      <c r="NJF31" s="3"/>
      <c r="NJG31" s="3"/>
      <c r="NJH31" s="3"/>
      <c r="NJI31" s="3"/>
      <c r="NJJ31" s="3"/>
      <c r="NJK31" s="3"/>
      <c r="NJL31" s="3"/>
      <c r="NJM31" s="3"/>
      <c r="NJN31" s="3"/>
      <c r="NJO31" s="3"/>
      <c r="NJP31" s="3"/>
      <c r="NJQ31" s="3"/>
      <c r="NJR31" s="3"/>
      <c r="NJS31" s="3"/>
      <c r="NJT31" s="3"/>
      <c r="NJU31" s="3"/>
      <c r="NJV31" s="3"/>
      <c r="NJW31" s="3"/>
      <c r="NJX31" s="3"/>
      <c r="NJY31" s="3"/>
      <c r="NJZ31" s="3"/>
      <c r="NKA31" s="3"/>
      <c r="NKB31" s="3"/>
      <c r="NKC31" s="3"/>
      <c r="NKD31" s="3"/>
      <c r="NKE31" s="3"/>
      <c r="NKF31" s="3"/>
      <c r="NKG31" s="3"/>
      <c r="NKH31" s="3"/>
      <c r="NKI31" s="3"/>
      <c r="NKJ31" s="3"/>
      <c r="NKK31" s="3"/>
      <c r="NKL31" s="3"/>
      <c r="NKM31" s="3"/>
      <c r="NKN31" s="3"/>
      <c r="NKO31" s="3"/>
      <c r="NKP31" s="3"/>
      <c r="NKQ31" s="3"/>
      <c r="NKR31" s="3"/>
      <c r="NKS31" s="3"/>
      <c r="NKT31" s="3"/>
      <c r="NKU31" s="3"/>
      <c r="NKV31" s="3"/>
      <c r="NKW31" s="3"/>
      <c r="NKX31" s="3"/>
      <c r="NKY31" s="3"/>
      <c r="NKZ31" s="3"/>
      <c r="NLA31" s="3"/>
      <c r="NLB31" s="3"/>
      <c r="NLC31" s="3"/>
      <c r="NLD31" s="3"/>
      <c r="NLE31" s="3"/>
      <c r="NLF31" s="3"/>
      <c r="NLG31" s="3"/>
      <c r="NLH31" s="3"/>
      <c r="NLI31" s="3"/>
      <c r="NLJ31" s="3"/>
      <c r="NLK31" s="3"/>
      <c r="NLL31" s="3"/>
      <c r="NLM31" s="3"/>
      <c r="NLN31" s="3"/>
      <c r="NLO31" s="3"/>
      <c r="NLP31" s="3"/>
      <c r="NLQ31" s="3"/>
      <c r="NLR31" s="3"/>
      <c r="NLS31" s="3"/>
      <c r="NLT31" s="3"/>
      <c r="NLU31" s="3"/>
      <c r="NLV31" s="3"/>
      <c r="NLW31" s="3"/>
      <c r="NLX31" s="3"/>
      <c r="NLY31" s="3"/>
      <c r="NLZ31" s="3"/>
      <c r="NMA31" s="3"/>
      <c r="NMB31" s="3"/>
      <c r="NMC31" s="3"/>
      <c r="NMD31" s="3"/>
      <c r="NME31" s="3"/>
      <c r="NMF31" s="3"/>
      <c r="NMG31" s="3"/>
      <c r="NMH31" s="3"/>
      <c r="NMI31" s="3"/>
      <c r="NMJ31" s="3"/>
      <c r="NMK31" s="3"/>
      <c r="NML31" s="3"/>
      <c r="NMM31" s="3"/>
      <c r="NMN31" s="3"/>
      <c r="NMO31" s="3"/>
      <c r="NMP31" s="3"/>
      <c r="NMQ31" s="3"/>
      <c r="NMR31" s="3"/>
      <c r="NMS31" s="3"/>
      <c r="NMT31" s="3"/>
      <c r="NMU31" s="3"/>
      <c r="NMV31" s="3"/>
      <c r="NMW31" s="3"/>
      <c r="NMX31" s="3"/>
      <c r="NMY31" s="3"/>
      <c r="NMZ31" s="3"/>
      <c r="NNA31" s="3"/>
      <c r="NNB31" s="3"/>
      <c r="NNC31" s="3"/>
      <c r="NND31" s="3"/>
      <c r="NNE31" s="3"/>
      <c r="NNF31" s="3"/>
      <c r="NNG31" s="3"/>
      <c r="NNH31" s="3"/>
      <c r="NNI31" s="3"/>
      <c r="NNJ31" s="3"/>
      <c r="NNK31" s="3"/>
      <c r="NNL31" s="3"/>
      <c r="NNM31" s="3"/>
      <c r="NNN31" s="3"/>
      <c r="NNO31" s="3"/>
      <c r="NNP31" s="3"/>
      <c r="NNQ31" s="3"/>
      <c r="NNR31" s="3"/>
      <c r="NNS31" s="3"/>
      <c r="NNT31" s="3"/>
      <c r="NNU31" s="3"/>
      <c r="NNV31" s="3"/>
      <c r="NNW31" s="3"/>
      <c r="NNX31" s="3"/>
      <c r="NNY31" s="3"/>
      <c r="NNZ31" s="3"/>
      <c r="NOA31" s="3"/>
      <c r="NOB31" s="3"/>
      <c r="NOC31" s="3"/>
      <c r="NOD31" s="3"/>
      <c r="NOE31" s="3"/>
      <c r="NOF31" s="3"/>
      <c r="NOG31" s="3"/>
      <c r="NOH31" s="3"/>
      <c r="NOI31" s="3"/>
      <c r="NOJ31" s="3"/>
      <c r="NOK31" s="3"/>
      <c r="NOL31" s="3"/>
      <c r="NOM31" s="3"/>
      <c r="NON31" s="3"/>
      <c r="NOO31" s="3"/>
      <c r="NOP31" s="3"/>
      <c r="NOQ31" s="3"/>
      <c r="NOR31" s="3"/>
      <c r="NOS31" s="3"/>
      <c r="NOT31" s="3"/>
      <c r="NOU31" s="3"/>
      <c r="NOV31" s="3"/>
      <c r="NOW31" s="3"/>
      <c r="NOX31" s="3"/>
      <c r="NOY31" s="3"/>
      <c r="NOZ31" s="3"/>
      <c r="NPA31" s="3"/>
      <c r="NPB31" s="3"/>
      <c r="NPC31" s="3"/>
      <c r="NPD31" s="3"/>
      <c r="NPE31" s="3"/>
      <c r="NPF31" s="3"/>
      <c r="NPG31" s="3"/>
      <c r="NPH31" s="3"/>
      <c r="NPI31" s="3"/>
      <c r="NPJ31" s="3"/>
      <c r="NPK31" s="3"/>
      <c r="NPL31" s="3"/>
      <c r="NPM31" s="3"/>
      <c r="NPN31" s="3"/>
      <c r="NPO31" s="3"/>
      <c r="NPP31" s="3"/>
      <c r="NPQ31" s="3"/>
      <c r="NPR31" s="3"/>
      <c r="NPS31" s="3"/>
      <c r="NPT31" s="3"/>
      <c r="NPU31" s="3"/>
      <c r="NPV31" s="3"/>
      <c r="NPW31" s="3"/>
      <c r="NPX31" s="3"/>
      <c r="NPY31" s="3"/>
      <c r="NPZ31" s="3"/>
      <c r="NQA31" s="3"/>
      <c r="NQB31" s="3"/>
      <c r="NQC31" s="3"/>
      <c r="NQD31" s="3"/>
      <c r="NQE31" s="3"/>
      <c r="NQF31" s="3"/>
      <c r="NQG31" s="3"/>
      <c r="NQH31" s="3"/>
      <c r="NQI31" s="3"/>
      <c r="NQJ31" s="3"/>
      <c r="NQK31" s="3"/>
      <c r="NQL31" s="3"/>
      <c r="NQM31" s="3"/>
      <c r="NQN31" s="3"/>
      <c r="NQO31" s="3"/>
      <c r="NQP31" s="3"/>
      <c r="NQQ31" s="3"/>
      <c r="NQR31" s="3"/>
      <c r="NQS31" s="3"/>
      <c r="NQT31" s="3"/>
      <c r="NQU31" s="3"/>
      <c r="NQV31" s="3"/>
      <c r="NQW31" s="3"/>
      <c r="NQX31" s="3"/>
      <c r="NQY31" s="3"/>
      <c r="NQZ31" s="3"/>
      <c r="NRA31" s="3"/>
      <c r="NRB31" s="3"/>
      <c r="NRC31" s="3"/>
      <c r="NRD31" s="3"/>
      <c r="NRE31" s="3"/>
      <c r="NRF31" s="3"/>
      <c r="NRG31" s="3"/>
      <c r="NRH31" s="3"/>
      <c r="NRI31" s="3"/>
      <c r="NRJ31" s="3"/>
      <c r="NRK31" s="3"/>
      <c r="NRL31" s="3"/>
      <c r="NRM31" s="3"/>
      <c r="NRN31" s="3"/>
      <c r="NRO31" s="3"/>
      <c r="NRP31" s="3"/>
      <c r="NRQ31" s="3"/>
      <c r="NRR31" s="3"/>
      <c r="NRS31" s="3"/>
      <c r="NRT31" s="3"/>
      <c r="NRU31" s="3"/>
      <c r="NRV31" s="3"/>
      <c r="NRW31" s="3"/>
      <c r="NRX31" s="3"/>
      <c r="NRY31" s="3"/>
      <c r="NRZ31" s="3"/>
      <c r="NSA31" s="3"/>
      <c r="NSB31" s="3"/>
      <c r="NSC31" s="3"/>
      <c r="NSD31" s="3"/>
      <c r="NSE31" s="3"/>
      <c r="NSF31" s="3"/>
      <c r="NSG31" s="3"/>
      <c r="NSH31" s="3"/>
      <c r="NSI31" s="3"/>
      <c r="NSJ31" s="3"/>
      <c r="NSK31" s="3"/>
      <c r="NSL31" s="3"/>
      <c r="NSM31" s="3"/>
      <c r="NSN31" s="3"/>
      <c r="NSO31" s="3"/>
      <c r="NSP31" s="3"/>
      <c r="NSQ31" s="3"/>
      <c r="NSR31" s="3"/>
      <c r="NSS31" s="3"/>
      <c r="NST31" s="3"/>
      <c r="NSU31" s="3"/>
      <c r="NSV31" s="3"/>
      <c r="NSW31" s="3"/>
      <c r="NSX31" s="3"/>
      <c r="NSY31" s="3"/>
      <c r="NSZ31" s="3"/>
      <c r="NTA31" s="3"/>
      <c r="NTB31" s="3"/>
      <c r="NTC31" s="3"/>
      <c r="NTD31" s="3"/>
      <c r="NTE31" s="3"/>
      <c r="NTF31" s="3"/>
      <c r="NTG31" s="3"/>
      <c r="NTH31" s="3"/>
      <c r="NTI31" s="3"/>
      <c r="NTJ31" s="3"/>
      <c r="NTK31" s="3"/>
      <c r="NTL31" s="3"/>
      <c r="NTM31" s="3"/>
      <c r="NTN31" s="3"/>
      <c r="NTO31" s="3"/>
      <c r="NTP31" s="3"/>
      <c r="NTQ31" s="3"/>
      <c r="NTR31" s="3"/>
      <c r="NTS31" s="3"/>
      <c r="NTT31" s="3"/>
      <c r="NTU31" s="3"/>
      <c r="NTV31" s="3"/>
      <c r="NTW31" s="3"/>
      <c r="NTX31" s="3"/>
      <c r="NTY31" s="3"/>
      <c r="NTZ31" s="3"/>
      <c r="NUA31" s="3"/>
      <c r="NUB31" s="3"/>
      <c r="NUC31" s="3"/>
      <c r="NUD31" s="3"/>
      <c r="NUE31" s="3"/>
      <c r="NUF31" s="3"/>
      <c r="NUG31" s="3"/>
      <c r="NUH31" s="3"/>
      <c r="NUI31" s="3"/>
      <c r="NUJ31" s="3"/>
      <c r="NUK31" s="3"/>
      <c r="NUL31" s="3"/>
      <c r="NUM31" s="3"/>
      <c r="NUN31" s="3"/>
      <c r="NUO31" s="3"/>
      <c r="NUP31" s="3"/>
      <c r="NUQ31" s="3"/>
      <c r="NUR31" s="3"/>
      <c r="NUS31" s="3"/>
      <c r="NUT31" s="3"/>
      <c r="NUU31" s="3"/>
      <c r="NUV31" s="3"/>
      <c r="NUW31" s="3"/>
      <c r="NUX31" s="3"/>
      <c r="NUY31" s="3"/>
      <c r="NUZ31" s="3"/>
      <c r="NVA31" s="3"/>
      <c r="NVB31" s="3"/>
      <c r="NVC31" s="3"/>
      <c r="NVD31" s="3"/>
      <c r="NVE31" s="3"/>
      <c r="NVF31" s="3"/>
      <c r="NVG31" s="3"/>
      <c r="NVH31" s="3"/>
      <c r="NVI31" s="3"/>
      <c r="NVJ31" s="3"/>
      <c r="NVK31" s="3"/>
      <c r="NVL31" s="3"/>
      <c r="NVM31" s="3"/>
      <c r="NVN31" s="3"/>
      <c r="NVO31" s="3"/>
      <c r="NVP31" s="3"/>
      <c r="NVQ31" s="3"/>
      <c r="NVR31" s="3"/>
      <c r="NVS31" s="3"/>
      <c r="NVT31" s="3"/>
      <c r="NVU31" s="3"/>
      <c r="NVV31" s="3"/>
      <c r="NVW31" s="3"/>
      <c r="NVX31" s="3"/>
      <c r="NVY31" s="3"/>
      <c r="NVZ31" s="3"/>
      <c r="NWA31" s="3"/>
      <c r="NWB31" s="3"/>
      <c r="NWC31" s="3"/>
      <c r="NWD31" s="3"/>
      <c r="NWE31" s="3"/>
      <c r="NWF31" s="3"/>
      <c r="NWG31" s="3"/>
      <c r="NWH31" s="3"/>
      <c r="NWI31" s="3"/>
      <c r="NWJ31" s="3"/>
      <c r="NWK31" s="3"/>
      <c r="NWL31" s="3"/>
      <c r="NWM31" s="3"/>
      <c r="NWN31" s="3"/>
      <c r="NWO31" s="3"/>
      <c r="NWP31" s="3"/>
      <c r="NWQ31" s="3"/>
      <c r="NWR31" s="3"/>
      <c r="NWS31" s="3"/>
      <c r="NWT31" s="3"/>
      <c r="NWU31" s="3"/>
      <c r="NWV31" s="3"/>
      <c r="NWW31" s="3"/>
      <c r="NWX31" s="3"/>
      <c r="NWY31" s="3"/>
      <c r="NWZ31" s="3"/>
      <c r="NXA31" s="3"/>
      <c r="NXB31" s="3"/>
      <c r="NXC31" s="3"/>
      <c r="NXD31" s="3"/>
      <c r="NXE31" s="3"/>
      <c r="NXF31" s="3"/>
      <c r="NXG31" s="3"/>
      <c r="NXH31" s="3"/>
      <c r="NXI31" s="3"/>
      <c r="NXJ31" s="3"/>
      <c r="NXK31" s="3"/>
      <c r="NXL31" s="3"/>
      <c r="NXM31" s="3"/>
      <c r="NXN31" s="3"/>
      <c r="NXO31" s="3"/>
      <c r="NXP31" s="3"/>
      <c r="NXQ31" s="3"/>
      <c r="NXR31" s="3"/>
      <c r="NXS31" s="3"/>
      <c r="NXT31" s="3"/>
      <c r="NXU31" s="3"/>
      <c r="NXV31" s="3"/>
      <c r="NXW31" s="3"/>
      <c r="NXX31" s="3"/>
      <c r="NXY31" s="3"/>
      <c r="NXZ31" s="3"/>
      <c r="NYA31" s="3"/>
      <c r="NYB31" s="3"/>
      <c r="NYC31" s="3"/>
      <c r="NYD31" s="3"/>
      <c r="NYE31" s="3"/>
      <c r="NYF31" s="3"/>
      <c r="NYG31" s="3"/>
      <c r="NYH31" s="3"/>
      <c r="NYI31" s="3"/>
      <c r="NYJ31" s="3"/>
      <c r="NYK31" s="3"/>
      <c r="NYL31" s="3"/>
      <c r="NYM31" s="3"/>
      <c r="NYN31" s="3"/>
      <c r="NYO31" s="3"/>
      <c r="NYP31" s="3"/>
      <c r="NYQ31" s="3"/>
      <c r="NYR31" s="3"/>
      <c r="NYS31" s="3"/>
      <c r="NYT31" s="3"/>
      <c r="NYU31" s="3"/>
      <c r="NYV31" s="3"/>
      <c r="NYW31" s="3"/>
      <c r="NYX31" s="3"/>
      <c r="NYY31" s="3"/>
      <c r="NYZ31" s="3"/>
      <c r="NZA31" s="3"/>
      <c r="NZB31" s="3"/>
      <c r="NZC31" s="3"/>
      <c r="NZD31" s="3"/>
      <c r="NZE31" s="3"/>
      <c r="NZF31" s="3"/>
      <c r="NZG31" s="3"/>
      <c r="NZH31" s="3"/>
      <c r="NZI31" s="3"/>
      <c r="NZJ31" s="3"/>
      <c r="NZK31" s="3"/>
      <c r="NZL31" s="3"/>
      <c r="NZM31" s="3"/>
      <c r="NZN31" s="3"/>
      <c r="NZO31" s="3"/>
      <c r="NZP31" s="3"/>
      <c r="NZQ31" s="3"/>
      <c r="NZR31" s="3"/>
      <c r="NZS31" s="3"/>
      <c r="NZT31" s="3"/>
      <c r="NZU31" s="3"/>
      <c r="NZV31" s="3"/>
      <c r="NZW31" s="3"/>
      <c r="NZX31" s="3"/>
      <c r="NZY31" s="3"/>
      <c r="NZZ31" s="3"/>
      <c r="OAA31" s="3"/>
      <c r="OAB31" s="3"/>
      <c r="OAC31" s="3"/>
      <c r="OAD31" s="3"/>
      <c r="OAE31" s="3"/>
      <c r="OAF31" s="3"/>
      <c r="OAG31" s="3"/>
      <c r="OAH31" s="3"/>
      <c r="OAI31" s="3"/>
      <c r="OAJ31" s="3"/>
      <c r="OAK31" s="3"/>
      <c r="OAL31" s="3"/>
      <c r="OAM31" s="3"/>
      <c r="OAN31" s="3"/>
      <c r="OAO31" s="3"/>
      <c r="OAP31" s="3"/>
      <c r="OAQ31" s="3"/>
      <c r="OAR31" s="3"/>
      <c r="OAS31" s="3"/>
      <c r="OAT31" s="3"/>
      <c r="OAU31" s="3"/>
      <c r="OAV31" s="3"/>
      <c r="OAW31" s="3"/>
      <c r="OAX31" s="3"/>
      <c r="OAY31" s="3"/>
      <c r="OAZ31" s="3"/>
      <c r="OBA31" s="3"/>
      <c r="OBB31" s="3"/>
      <c r="OBC31" s="3"/>
      <c r="OBD31" s="3"/>
      <c r="OBE31" s="3"/>
      <c r="OBF31" s="3"/>
      <c r="OBG31" s="3"/>
      <c r="OBH31" s="3"/>
      <c r="OBI31" s="3"/>
      <c r="OBJ31" s="3"/>
      <c r="OBK31" s="3"/>
      <c r="OBL31" s="3"/>
      <c r="OBM31" s="3"/>
      <c r="OBN31" s="3"/>
      <c r="OBO31" s="3"/>
      <c r="OBP31" s="3"/>
      <c r="OBQ31" s="3"/>
      <c r="OBR31" s="3"/>
      <c r="OBS31" s="3"/>
      <c r="OBT31" s="3"/>
      <c r="OBU31" s="3"/>
      <c r="OBV31" s="3"/>
      <c r="OBW31" s="3"/>
      <c r="OBX31" s="3"/>
      <c r="OBY31" s="3"/>
      <c r="OBZ31" s="3"/>
      <c r="OCA31" s="3"/>
      <c r="OCB31" s="3"/>
      <c r="OCC31" s="3"/>
      <c r="OCD31" s="3"/>
      <c r="OCE31" s="3"/>
      <c r="OCF31" s="3"/>
      <c r="OCG31" s="3"/>
      <c r="OCH31" s="3"/>
      <c r="OCI31" s="3"/>
      <c r="OCJ31" s="3"/>
      <c r="OCK31" s="3"/>
      <c r="OCL31" s="3"/>
      <c r="OCM31" s="3"/>
      <c r="OCN31" s="3"/>
      <c r="OCO31" s="3"/>
      <c r="OCP31" s="3"/>
      <c r="OCQ31" s="3"/>
      <c r="OCR31" s="3"/>
      <c r="OCS31" s="3"/>
      <c r="OCT31" s="3"/>
      <c r="OCU31" s="3"/>
      <c r="OCV31" s="3"/>
      <c r="OCW31" s="3"/>
      <c r="OCX31" s="3"/>
      <c r="OCY31" s="3"/>
      <c r="OCZ31" s="3"/>
      <c r="ODA31" s="3"/>
      <c r="ODB31" s="3"/>
      <c r="ODC31" s="3"/>
      <c r="ODD31" s="3"/>
      <c r="ODE31" s="3"/>
      <c r="ODF31" s="3"/>
      <c r="ODG31" s="3"/>
      <c r="ODH31" s="3"/>
      <c r="ODI31" s="3"/>
      <c r="ODJ31" s="3"/>
      <c r="ODK31" s="3"/>
      <c r="ODL31" s="3"/>
      <c r="ODM31" s="3"/>
      <c r="ODN31" s="3"/>
      <c r="ODO31" s="3"/>
      <c r="ODP31" s="3"/>
      <c r="ODQ31" s="3"/>
      <c r="ODR31" s="3"/>
      <c r="ODS31" s="3"/>
      <c r="ODT31" s="3"/>
      <c r="ODU31" s="3"/>
      <c r="ODV31" s="3"/>
      <c r="ODW31" s="3"/>
      <c r="ODX31" s="3"/>
      <c r="ODY31" s="3"/>
      <c r="ODZ31" s="3"/>
      <c r="OEA31" s="3"/>
      <c r="OEB31" s="3"/>
      <c r="OEC31" s="3"/>
      <c r="OED31" s="3"/>
      <c r="OEE31" s="3"/>
      <c r="OEF31" s="3"/>
      <c r="OEG31" s="3"/>
      <c r="OEH31" s="3"/>
      <c r="OEI31" s="3"/>
      <c r="OEJ31" s="3"/>
      <c r="OEK31" s="3"/>
      <c r="OEL31" s="3"/>
      <c r="OEM31" s="3"/>
      <c r="OEN31" s="3"/>
      <c r="OEO31" s="3"/>
      <c r="OEP31" s="3"/>
      <c r="OEQ31" s="3"/>
      <c r="OER31" s="3"/>
      <c r="OES31" s="3"/>
      <c r="OET31" s="3"/>
      <c r="OEU31" s="3"/>
      <c r="OEV31" s="3"/>
      <c r="OEW31" s="3"/>
      <c r="OEX31" s="3"/>
      <c r="OEY31" s="3"/>
      <c r="OEZ31" s="3"/>
      <c r="OFA31" s="3"/>
      <c r="OFB31" s="3"/>
      <c r="OFC31" s="3"/>
      <c r="OFD31" s="3"/>
      <c r="OFE31" s="3"/>
      <c r="OFF31" s="3"/>
      <c r="OFG31" s="3"/>
      <c r="OFH31" s="3"/>
      <c r="OFI31" s="3"/>
      <c r="OFJ31" s="3"/>
      <c r="OFK31" s="3"/>
      <c r="OFL31" s="3"/>
      <c r="OFM31" s="3"/>
      <c r="OFN31" s="3"/>
      <c r="OFO31" s="3"/>
      <c r="OFP31" s="3"/>
      <c r="OFQ31" s="3"/>
      <c r="OFR31" s="3"/>
      <c r="OFS31" s="3"/>
      <c r="OFT31" s="3"/>
      <c r="OFU31" s="3"/>
      <c r="OFV31" s="3"/>
      <c r="OFW31" s="3"/>
      <c r="OFX31" s="3"/>
      <c r="OFY31" s="3"/>
      <c r="OFZ31" s="3"/>
      <c r="OGA31" s="3"/>
      <c r="OGB31" s="3"/>
      <c r="OGC31" s="3"/>
      <c r="OGD31" s="3"/>
      <c r="OGE31" s="3"/>
      <c r="OGF31" s="3"/>
      <c r="OGG31" s="3"/>
      <c r="OGH31" s="3"/>
      <c r="OGI31" s="3"/>
      <c r="OGJ31" s="3"/>
      <c r="OGK31" s="3"/>
      <c r="OGL31" s="3"/>
      <c r="OGM31" s="3"/>
      <c r="OGN31" s="3"/>
      <c r="OGO31" s="3"/>
      <c r="OGP31" s="3"/>
      <c r="OGQ31" s="3"/>
      <c r="OGR31" s="3"/>
      <c r="OGS31" s="3"/>
      <c r="OGT31" s="3"/>
      <c r="OGU31" s="3"/>
      <c r="OGV31" s="3"/>
      <c r="OGW31" s="3"/>
      <c r="OGX31" s="3"/>
      <c r="OGY31" s="3"/>
      <c r="OGZ31" s="3"/>
      <c r="OHA31" s="3"/>
      <c r="OHB31" s="3"/>
      <c r="OHC31" s="3"/>
      <c r="OHD31" s="3"/>
      <c r="OHE31" s="3"/>
      <c r="OHF31" s="3"/>
      <c r="OHG31" s="3"/>
      <c r="OHH31" s="3"/>
      <c r="OHI31" s="3"/>
      <c r="OHJ31" s="3"/>
      <c r="OHK31" s="3"/>
      <c r="OHL31" s="3"/>
      <c r="OHM31" s="3"/>
      <c r="OHN31" s="3"/>
      <c r="OHO31" s="3"/>
      <c r="OHP31" s="3"/>
      <c r="OHQ31" s="3"/>
      <c r="OHR31" s="3"/>
      <c r="OHS31" s="3"/>
      <c r="OHT31" s="3"/>
      <c r="OHU31" s="3"/>
      <c r="OHV31" s="3"/>
      <c r="OHW31" s="3"/>
      <c r="OHX31" s="3"/>
      <c r="OHY31" s="3"/>
      <c r="OHZ31" s="3"/>
      <c r="OIA31" s="3"/>
      <c r="OIB31" s="3"/>
      <c r="OIC31" s="3"/>
      <c r="OID31" s="3"/>
      <c r="OIE31" s="3"/>
      <c r="OIF31" s="3"/>
      <c r="OIG31" s="3"/>
      <c r="OIH31" s="3"/>
      <c r="OII31" s="3"/>
      <c r="OIJ31" s="3"/>
      <c r="OIK31" s="3"/>
      <c r="OIL31" s="3"/>
      <c r="OIM31" s="3"/>
      <c r="OIN31" s="3"/>
      <c r="OIO31" s="3"/>
      <c r="OIP31" s="3"/>
      <c r="OIQ31" s="3"/>
      <c r="OIR31" s="3"/>
      <c r="OIS31" s="3"/>
      <c r="OIT31" s="3"/>
      <c r="OIU31" s="3"/>
      <c r="OIV31" s="3"/>
      <c r="OIW31" s="3"/>
      <c r="OIX31" s="3"/>
      <c r="OIY31" s="3"/>
      <c r="OIZ31" s="3"/>
      <c r="OJA31" s="3"/>
      <c r="OJB31" s="3"/>
      <c r="OJC31" s="3"/>
      <c r="OJD31" s="3"/>
      <c r="OJE31" s="3"/>
      <c r="OJF31" s="3"/>
      <c r="OJG31" s="3"/>
      <c r="OJH31" s="3"/>
      <c r="OJI31" s="3"/>
      <c r="OJJ31" s="3"/>
      <c r="OJK31" s="3"/>
      <c r="OJL31" s="3"/>
      <c r="OJM31" s="3"/>
      <c r="OJN31" s="3"/>
      <c r="OJO31" s="3"/>
      <c r="OJP31" s="3"/>
      <c r="OJQ31" s="3"/>
      <c r="OJR31" s="3"/>
      <c r="OJS31" s="3"/>
      <c r="OJT31" s="3"/>
      <c r="OJU31" s="3"/>
      <c r="OJV31" s="3"/>
      <c r="OJW31" s="3"/>
      <c r="OJX31" s="3"/>
      <c r="OJY31" s="3"/>
      <c r="OJZ31" s="3"/>
      <c r="OKA31" s="3"/>
      <c r="OKB31" s="3"/>
      <c r="OKC31" s="3"/>
      <c r="OKD31" s="3"/>
      <c r="OKE31" s="3"/>
      <c r="OKF31" s="3"/>
      <c r="OKG31" s="3"/>
      <c r="OKH31" s="3"/>
      <c r="OKI31" s="3"/>
      <c r="OKJ31" s="3"/>
      <c r="OKK31" s="3"/>
      <c r="OKL31" s="3"/>
      <c r="OKM31" s="3"/>
      <c r="OKN31" s="3"/>
      <c r="OKO31" s="3"/>
      <c r="OKP31" s="3"/>
      <c r="OKQ31" s="3"/>
      <c r="OKR31" s="3"/>
      <c r="OKS31" s="3"/>
      <c r="OKT31" s="3"/>
      <c r="OKU31" s="3"/>
      <c r="OKV31" s="3"/>
      <c r="OKW31" s="3"/>
      <c r="OKX31" s="3"/>
      <c r="OKY31" s="3"/>
      <c r="OKZ31" s="3"/>
      <c r="OLA31" s="3"/>
      <c r="OLB31" s="3"/>
      <c r="OLC31" s="3"/>
      <c r="OLD31" s="3"/>
      <c r="OLE31" s="3"/>
      <c r="OLF31" s="3"/>
      <c r="OLG31" s="3"/>
      <c r="OLH31" s="3"/>
      <c r="OLI31" s="3"/>
      <c r="OLJ31" s="3"/>
      <c r="OLK31" s="3"/>
      <c r="OLL31" s="3"/>
      <c r="OLM31" s="3"/>
      <c r="OLN31" s="3"/>
      <c r="OLO31" s="3"/>
      <c r="OLP31" s="3"/>
      <c r="OLQ31" s="3"/>
      <c r="OLR31" s="3"/>
      <c r="OLS31" s="3"/>
      <c r="OLT31" s="3"/>
      <c r="OLU31" s="3"/>
      <c r="OLV31" s="3"/>
      <c r="OLW31" s="3"/>
      <c r="OLX31" s="3"/>
      <c r="OLY31" s="3"/>
      <c r="OLZ31" s="3"/>
      <c r="OMA31" s="3"/>
      <c r="OMB31" s="3"/>
      <c r="OMC31" s="3"/>
      <c r="OMD31" s="3"/>
      <c r="OME31" s="3"/>
      <c r="OMF31" s="3"/>
      <c r="OMG31" s="3"/>
      <c r="OMH31" s="3"/>
      <c r="OMI31" s="3"/>
      <c r="OMJ31" s="3"/>
      <c r="OMK31" s="3"/>
      <c r="OML31" s="3"/>
      <c r="OMM31" s="3"/>
      <c r="OMN31" s="3"/>
      <c r="OMO31" s="3"/>
      <c r="OMP31" s="3"/>
      <c r="OMQ31" s="3"/>
      <c r="OMR31" s="3"/>
      <c r="OMS31" s="3"/>
      <c r="OMT31" s="3"/>
      <c r="OMU31" s="3"/>
      <c r="OMV31" s="3"/>
      <c r="OMW31" s="3"/>
      <c r="OMX31" s="3"/>
      <c r="OMY31" s="3"/>
      <c r="OMZ31" s="3"/>
      <c r="ONA31" s="3"/>
      <c r="ONB31" s="3"/>
      <c r="ONC31" s="3"/>
      <c r="OND31" s="3"/>
      <c r="ONE31" s="3"/>
      <c r="ONF31" s="3"/>
      <c r="ONG31" s="3"/>
      <c r="ONH31" s="3"/>
      <c r="ONI31" s="3"/>
      <c r="ONJ31" s="3"/>
      <c r="ONK31" s="3"/>
      <c r="ONL31" s="3"/>
      <c r="ONM31" s="3"/>
      <c r="ONN31" s="3"/>
      <c r="ONO31" s="3"/>
      <c r="ONP31" s="3"/>
      <c r="ONQ31" s="3"/>
      <c r="ONR31" s="3"/>
      <c r="ONS31" s="3"/>
      <c r="ONT31" s="3"/>
      <c r="ONU31" s="3"/>
      <c r="ONV31" s="3"/>
      <c r="ONW31" s="3"/>
      <c r="ONX31" s="3"/>
      <c r="ONY31" s="3"/>
      <c r="ONZ31" s="3"/>
      <c r="OOA31" s="3"/>
      <c r="OOB31" s="3"/>
      <c r="OOC31" s="3"/>
      <c r="OOD31" s="3"/>
      <c r="OOE31" s="3"/>
      <c r="OOF31" s="3"/>
      <c r="OOG31" s="3"/>
      <c r="OOH31" s="3"/>
      <c r="OOI31" s="3"/>
      <c r="OOJ31" s="3"/>
      <c r="OOK31" s="3"/>
      <c r="OOL31" s="3"/>
      <c r="OOM31" s="3"/>
      <c r="OON31" s="3"/>
      <c r="OOO31" s="3"/>
      <c r="OOP31" s="3"/>
      <c r="OOQ31" s="3"/>
      <c r="OOR31" s="3"/>
      <c r="OOS31" s="3"/>
      <c r="OOT31" s="3"/>
      <c r="OOU31" s="3"/>
      <c r="OOV31" s="3"/>
      <c r="OOW31" s="3"/>
      <c r="OOX31" s="3"/>
      <c r="OOY31" s="3"/>
      <c r="OOZ31" s="3"/>
      <c r="OPA31" s="3"/>
      <c r="OPB31" s="3"/>
      <c r="OPC31" s="3"/>
      <c r="OPD31" s="3"/>
      <c r="OPE31" s="3"/>
      <c r="OPF31" s="3"/>
      <c r="OPG31" s="3"/>
      <c r="OPH31" s="3"/>
      <c r="OPI31" s="3"/>
      <c r="OPJ31" s="3"/>
      <c r="OPK31" s="3"/>
      <c r="OPL31" s="3"/>
      <c r="OPM31" s="3"/>
      <c r="OPN31" s="3"/>
      <c r="OPO31" s="3"/>
      <c r="OPP31" s="3"/>
      <c r="OPQ31" s="3"/>
      <c r="OPR31" s="3"/>
      <c r="OPS31" s="3"/>
      <c r="OPT31" s="3"/>
      <c r="OPU31" s="3"/>
      <c r="OPV31" s="3"/>
      <c r="OPW31" s="3"/>
      <c r="OPX31" s="3"/>
      <c r="OPY31" s="3"/>
      <c r="OPZ31" s="3"/>
      <c r="OQA31" s="3"/>
      <c r="OQB31" s="3"/>
      <c r="OQC31" s="3"/>
      <c r="OQD31" s="3"/>
      <c r="OQE31" s="3"/>
      <c r="OQF31" s="3"/>
      <c r="OQG31" s="3"/>
      <c r="OQH31" s="3"/>
      <c r="OQI31" s="3"/>
      <c r="OQJ31" s="3"/>
      <c r="OQK31" s="3"/>
      <c r="OQL31" s="3"/>
      <c r="OQM31" s="3"/>
      <c r="OQN31" s="3"/>
      <c r="OQO31" s="3"/>
      <c r="OQP31" s="3"/>
      <c r="OQQ31" s="3"/>
      <c r="OQR31" s="3"/>
      <c r="OQS31" s="3"/>
      <c r="OQT31" s="3"/>
      <c r="OQU31" s="3"/>
      <c r="OQV31" s="3"/>
      <c r="OQW31" s="3"/>
      <c r="OQX31" s="3"/>
      <c r="OQY31" s="3"/>
      <c r="OQZ31" s="3"/>
      <c r="ORA31" s="3"/>
      <c r="ORB31" s="3"/>
      <c r="ORC31" s="3"/>
      <c r="ORD31" s="3"/>
      <c r="ORE31" s="3"/>
      <c r="ORF31" s="3"/>
      <c r="ORG31" s="3"/>
      <c r="ORH31" s="3"/>
      <c r="ORI31" s="3"/>
      <c r="ORJ31" s="3"/>
      <c r="ORK31" s="3"/>
      <c r="ORL31" s="3"/>
      <c r="ORM31" s="3"/>
      <c r="ORN31" s="3"/>
      <c r="ORO31" s="3"/>
      <c r="ORP31" s="3"/>
      <c r="ORQ31" s="3"/>
      <c r="ORR31" s="3"/>
      <c r="ORS31" s="3"/>
      <c r="ORT31" s="3"/>
      <c r="ORU31" s="3"/>
      <c r="ORV31" s="3"/>
      <c r="ORW31" s="3"/>
      <c r="ORX31" s="3"/>
      <c r="ORY31" s="3"/>
      <c r="ORZ31" s="3"/>
      <c r="OSA31" s="3"/>
      <c r="OSB31" s="3"/>
      <c r="OSC31" s="3"/>
      <c r="OSD31" s="3"/>
      <c r="OSE31" s="3"/>
      <c r="OSF31" s="3"/>
      <c r="OSG31" s="3"/>
      <c r="OSH31" s="3"/>
      <c r="OSI31" s="3"/>
      <c r="OSJ31" s="3"/>
      <c r="OSK31" s="3"/>
      <c r="OSL31" s="3"/>
      <c r="OSM31" s="3"/>
      <c r="OSN31" s="3"/>
      <c r="OSO31" s="3"/>
      <c r="OSP31" s="3"/>
      <c r="OSQ31" s="3"/>
      <c r="OSR31" s="3"/>
      <c r="OSS31" s="3"/>
      <c r="OST31" s="3"/>
      <c r="OSU31" s="3"/>
      <c r="OSV31" s="3"/>
      <c r="OSW31" s="3"/>
      <c r="OSX31" s="3"/>
      <c r="OSY31" s="3"/>
      <c r="OSZ31" s="3"/>
      <c r="OTA31" s="3"/>
      <c r="OTB31" s="3"/>
      <c r="OTC31" s="3"/>
      <c r="OTD31" s="3"/>
      <c r="OTE31" s="3"/>
      <c r="OTF31" s="3"/>
      <c r="OTG31" s="3"/>
      <c r="OTH31" s="3"/>
      <c r="OTI31" s="3"/>
      <c r="OTJ31" s="3"/>
      <c r="OTK31" s="3"/>
      <c r="OTL31" s="3"/>
      <c r="OTM31" s="3"/>
      <c r="OTN31" s="3"/>
      <c r="OTO31" s="3"/>
      <c r="OTP31" s="3"/>
      <c r="OTQ31" s="3"/>
      <c r="OTR31" s="3"/>
      <c r="OTS31" s="3"/>
      <c r="OTT31" s="3"/>
      <c r="OTU31" s="3"/>
      <c r="OTV31" s="3"/>
      <c r="OTW31" s="3"/>
      <c r="OTX31" s="3"/>
      <c r="OTY31" s="3"/>
      <c r="OTZ31" s="3"/>
      <c r="OUA31" s="3"/>
      <c r="OUB31" s="3"/>
      <c r="OUC31" s="3"/>
      <c r="OUD31" s="3"/>
      <c r="OUE31" s="3"/>
      <c r="OUF31" s="3"/>
      <c r="OUG31" s="3"/>
      <c r="OUH31" s="3"/>
      <c r="OUI31" s="3"/>
      <c r="OUJ31" s="3"/>
      <c r="OUK31" s="3"/>
      <c r="OUL31" s="3"/>
      <c r="OUM31" s="3"/>
      <c r="OUN31" s="3"/>
      <c r="OUO31" s="3"/>
      <c r="OUP31" s="3"/>
      <c r="OUQ31" s="3"/>
      <c r="OUR31" s="3"/>
      <c r="OUS31" s="3"/>
      <c r="OUT31" s="3"/>
      <c r="OUU31" s="3"/>
      <c r="OUV31" s="3"/>
      <c r="OUW31" s="3"/>
      <c r="OUX31" s="3"/>
      <c r="OUY31" s="3"/>
      <c r="OUZ31" s="3"/>
      <c r="OVA31" s="3"/>
      <c r="OVB31" s="3"/>
      <c r="OVC31" s="3"/>
      <c r="OVD31" s="3"/>
      <c r="OVE31" s="3"/>
      <c r="OVF31" s="3"/>
      <c r="OVG31" s="3"/>
      <c r="OVH31" s="3"/>
      <c r="OVI31" s="3"/>
      <c r="OVJ31" s="3"/>
      <c r="OVK31" s="3"/>
      <c r="OVL31" s="3"/>
      <c r="OVM31" s="3"/>
      <c r="OVN31" s="3"/>
      <c r="OVO31" s="3"/>
      <c r="OVP31" s="3"/>
      <c r="OVQ31" s="3"/>
      <c r="OVR31" s="3"/>
      <c r="OVS31" s="3"/>
      <c r="OVT31" s="3"/>
      <c r="OVU31" s="3"/>
      <c r="OVV31" s="3"/>
      <c r="OVW31" s="3"/>
      <c r="OVX31" s="3"/>
      <c r="OVY31" s="3"/>
      <c r="OVZ31" s="3"/>
      <c r="OWA31" s="3"/>
      <c r="OWB31" s="3"/>
      <c r="OWC31" s="3"/>
      <c r="OWD31" s="3"/>
      <c r="OWE31" s="3"/>
      <c r="OWF31" s="3"/>
      <c r="OWG31" s="3"/>
      <c r="OWH31" s="3"/>
      <c r="OWI31" s="3"/>
      <c r="OWJ31" s="3"/>
      <c r="OWK31" s="3"/>
      <c r="OWL31" s="3"/>
      <c r="OWM31" s="3"/>
      <c r="OWN31" s="3"/>
      <c r="OWO31" s="3"/>
      <c r="OWP31" s="3"/>
      <c r="OWQ31" s="3"/>
      <c r="OWR31" s="3"/>
      <c r="OWS31" s="3"/>
      <c r="OWT31" s="3"/>
      <c r="OWU31" s="3"/>
      <c r="OWV31" s="3"/>
      <c r="OWW31" s="3"/>
      <c r="OWX31" s="3"/>
      <c r="OWY31" s="3"/>
      <c r="OWZ31" s="3"/>
      <c r="OXA31" s="3"/>
      <c r="OXB31" s="3"/>
      <c r="OXC31" s="3"/>
      <c r="OXD31" s="3"/>
      <c r="OXE31" s="3"/>
      <c r="OXF31" s="3"/>
      <c r="OXG31" s="3"/>
      <c r="OXH31" s="3"/>
      <c r="OXI31" s="3"/>
      <c r="OXJ31" s="3"/>
      <c r="OXK31" s="3"/>
      <c r="OXL31" s="3"/>
      <c r="OXM31" s="3"/>
      <c r="OXN31" s="3"/>
      <c r="OXO31" s="3"/>
      <c r="OXP31" s="3"/>
      <c r="OXQ31" s="3"/>
      <c r="OXR31" s="3"/>
      <c r="OXS31" s="3"/>
      <c r="OXT31" s="3"/>
      <c r="OXU31" s="3"/>
      <c r="OXV31" s="3"/>
      <c r="OXW31" s="3"/>
      <c r="OXX31" s="3"/>
      <c r="OXY31" s="3"/>
      <c r="OXZ31" s="3"/>
      <c r="OYA31" s="3"/>
      <c r="OYB31" s="3"/>
      <c r="OYC31" s="3"/>
      <c r="OYD31" s="3"/>
      <c r="OYE31" s="3"/>
      <c r="OYF31" s="3"/>
      <c r="OYG31" s="3"/>
      <c r="OYH31" s="3"/>
      <c r="OYI31" s="3"/>
      <c r="OYJ31" s="3"/>
      <c r="OYK31" s="3"/>
      <c r="OYL31" s="3"/>
      <c r="OYM31" s="3"/>
      <c r="OYN31" s="3"/>
      <c r="OYO31" s="3"/>
      <c r="OYP31" s="3"/>
      <c r="OYQ31" s="3"/>
      <c r="OYR31" s="3"/>
      <c r="OYS31" s="3"/>
      <c r="OYT31" s="3"/>
      <c r="OYU31" s="3"/>
      <c r="OYV31" s="3"/>
      <c r="OYW31" s="3"/>
      <c r="OYX31" s="3"/>
      <c r="OYY31" s="3"/>
      <c r="OYZ31" s="3"/>
      <c r="OZA31" s="3"/>
      <c r="OZB31" s="3"/>
      <c r="OZC31" s="3"/>
      <c r="OZD31" s="3"/>
      <c r="OZE31" s="3"/>
      <c r="OZF31" s="3"/>
      <c r="OZG31" s="3"/>
      <c r="OZH31" s="3"/>
      <c r="OZI31" s="3"/>
      <c r="OZJ31" s="3"/>
      <c r="OZK31" s="3"/>
      <c r="OZL31" s="3"/>
      <c r="OZM31" s="3"/>
      <c r="OZN31" s="3"/>
      <c r="OZO31" s="3"/>
      <c r="OZP31" s="3"/>
      <c r="OZQ31" s="3"/>
      <c r="OZR31" s="3"/>
      <c r="OZS31" s="3"/>
      <c r="OZT31" s="3"/>
      <c r="OZU31" s="3"/>
      <c r="OZV31" s="3"/>
      <c r="OZW31" s="3"/>
      <c r="OZX31" s="3"/>
      <c r="OZY31" s="3"/>
      <c r="OZZ31" s="3"/>
      <c r="PAA31" s="3"/>
      <c r="PAB31" s="3"/>
      <c r="PAC31" s="3"/>
      <c r="PAD31" s="3"/>
      <c r="PAE31" s="3"/>
      <c r="PAF31" s="3"/>
      <c r="PAG31" s="3"/>
      <c r="PAH31" s="3"/>
      <c r="PAI31" s="3"/>
      <c r="PAJ31" s="3"/>
      <c r="PAK31" s="3"/>
      <c r="PAL31" s="3"/>
      <c r="PAM31" s="3"/>
      <c r="PAN31" s="3"/>
      <c r="PAO31" s="3"/>
      <c r="PAP31" s="3"/>
      <c r="PAQ31" s="3"/>
      <c r="PAR31" s="3"/>
      <c r="PAS31" s="3"/>
      <c r="PAT31" s="3"/>
      <c r="PAU31" s="3"/>
      <c r="PAV31" s="3"/>
      <c r="PAW31" s="3"/>
      <c r="PAX31" s="3"/>
      <c r="PAY31" s="3"/>
      <c r="PAZ31" s="3"/>
      <c r="PBA31" s="3"/>
      <c r="PBB31" s="3"/>
      <c r="PBC31" s="3"/>
      <c r="PBD31" s="3"/>
      <c r="PBE31" s="3"/>
      <c r="PBF31" s="3"/>
      <c r="PBG31" s="3"/>
      <c r="PBH31" s="3"/>
      <c r="PBI31" s="3"/>
      <c r="PBJ31" s="3"/>
      <c r="PBK31" s="3"/>
      <c r="PBL31" s="3"/>
      <c r="PBM31" s="3"/>
      <c r="PBN31" s="3"/>
      <c r="PBO31" s="3"/>
      <c r="PBP31" s="3"/>
      <c r="PBQ31" s="3"/>
      <c r="PBR31" s="3"/>
      <c r="PBS31" s="3"/>
      <c r="PBT31" s="3"/>
      <c r="PBU31" s="3"/>
      <c r="PBV31" s="3"/>
      <c r="PBW31" s="3"/>
      <c r="PBX31" s="3"/>
      <c r="PBY31" s="3"/>
      <c r="PBZ31" s="3"/>
      <c r="PCA31" s="3"/>
      <c r="PCB31" s="3"/>
      <c r="PCC31" s="3"/>
      <c r="PCD31" s="3"/>
      <c r="PCE31" s="3"/>
      <c r="PCF31" s="3"/>
      <c r="PCG31" s="3"/>
      <c r="PCH31" s="3"/>
      <c r="PCI31" s="3"/>
      <c r="PCJ31" s="3"/>
      <c r="PCK31" s="3"/>
      <c r="PCL31" s="3"/>
      <c r="PCM31" s="3"/>
      <c r="PCN31" s="3"/>
      <c r="PCO31" s="3"/>
      <c r="PCP31" s="3"/>
      <c r="PCQ31" s="3"/>
      <c r="PCR31" s="3"/>
      <c r="PCS31" s="3"/>
      <c r="PCT31" s="3"/>
      <c r="PCU31" s="3"/>
      <c r="PCV31" s="3"/>
      <c r="PCW31" s="3"/>
      <c r="PCX31" s="3"/>
      <c r="PCY31" s="3"/>
      <c r="PCZ31" s="3"/>
      <c r="PDA31" s="3"/>
      <c r="PDB31" s="3"/>
      <c r="PDC31" s="3"/>
      <c r="PDD31" s="3"/>
      <c r="PDE31" s="3"/>
      <c r="PDF31" s="3"/>
      <c r="PDG31" s="3"/>
      <c r="PDH31" s="3"/>
      <c r="PDI31" s="3"/>
      <c r="PDJ31" s="3"/>
      <c r="PDK31" s="3"/>
      <c r="PDL31" s="3"/>
      <c r="PDM31" s="3"/>
      <c r="PDN31" s="3"/>
      <c r="PDO31" s="3"/>
      <c r="PDP31" s="3"/>
      <c r="PDQ31" s="3"/>
      <c r="PDR31" s="3"/>
      <c r="PDS31" s="3"/>
      <c r="PDT31" s="3"/>
      <c r="PDU31" s="3"/>
      <c r="PDV31" s="3"/>
      <c r="PDW31" s="3"/>
      <c r="PDX31" s="3"/>
      <c r="PDY31" s="3"/>
      <c r="PDZ31" s="3"/>
      <c r="PEA31" s="3"/>
      <c r="PEB31" s="3"/>
      <c r="PEC31" s="3"/>
      <c r="PED31" s="3"/>
      <c r="PEE31" s="3"/>
      <c r="PEF31" s="3"/>
      <c r="PEG31" s="3"/>
      <c r="PEH31" s="3"/>
      <c r="PEI31" s="3"/>
      <c r="PEJ31" s="3"/>
      <c r="PEK31" s="3"/>
      <c r="PEL31" s="3"/>
      <c r="PEM31" s="3"/>
      <c r="PEN31" s="3"/>
      <c r="PEO31" s="3"/>
      <c r="PEP31" s="3"/>
      <c r="PEQ31" s="3"/>
      <c r="PER31" s="3"/>
      <c r="PES31" s="3"/>
      <c r="PET31" s="3"/>
      <c r="PEU31" s="3"/>
      <c r="PEV31" s="3"/>
      <c r="PEW31" s="3"/>
      <c r="PEX31" s="3"/>
      <c r="PEY31" s="3"/>
      <c r="PEZ31" s="3"/>
      <c r="PFA31" s="3"/>
      <c r="PFB31" s="3"/>
      <c r="PFC31" s="3"/>
      <c r="PFD31" s="3"/>
      <c r="PFE31" s="3"/>
      <c r="PFF31" s="3"/>
      <c r="PFG31" s="3"/>
      <c r="PFH31" s="3"/>
      <c r="PFI31" s="3"/>
      <c r="PFJ31" s="3"/>
      <c r="PFK31" s="3"/>
      <c r="PFL31" s="3"/>
      <c r="PFM31" s="3"/>
      <c r="PFN31" s="3"/>
      <c r="PFO31" s="3"/>
      <c r="PFP31" s="3"/>
      <c r="PFQ31" s="3"/>
      <c r="PFR31" s="3"/>
      <c r="PFS31" s="3"/>
      <c r="PFT31" s="3"/>
      <c r="PFU31" s="3"/>
      <c r="PFV31" s="3"/>
      <c r="PFW31" s="3"/>
      <c r="PFX31" s="3"/>
      <c r="PFY31" s="3"/>
      <c r="PFZ31" s="3"/>
      <c r="PGA31" s="3"/>
      <c r="PGB31" s="3"/>
      <c r="PGC31" s="3"/>
      <c r="PGD31" s="3"/>
      <c r="PGE31" s="3"/>
      <c r="PGF31" s="3"/>
      <c r="PGG31" s="3"/>
      <c r="PGH31" s="3"/>
      <c r="PGI31" s="3"/>
      <c r="PGJ31" s="3"/>
      <c r="PGK31" s="3"/>
      <c r="PGL31" s="3"/>
      <c r="PGM31" s="3"/>
      <c r="PGN31" s="3"/>
      <c r="PGO31" s="3"/>
      <c r="PGP31" s="3"/>
      <c r="PGQ31" s="3"/>
      <c r="PGR31" s="3"/>
      <c r="PGS31" s="3"/>
      <c r="PGT31" s="3"/>
      <c r="PGU31" s="3"/>
      <c r="PGV31" s="3"/>
      <c r="PGW31" s="3"/>
      <c r="PGX31" s="3"/>
      <c r="PGY31" s="3"/>
      <c r="PGZ31" s="3"/>
      <c r="PHA31" s="3"/>
      <c r="PHB31" s="3"/>
      <c r="PHC31" s="3"/>
      <c r="PHD31" s="3"/>
      <c r="PHE31" s="3"/>
      <c r="PHF31" s="3"/>
      <c r="PHG31" s="3"/>
      <c r="PHH31" s="3"/>
      <c r="PHI31" s="3"/>
      <c r="PHJ31" s="3"/>
      <c r="PHK31" s="3"/>
      <c r="PHL31" s="3"/>
      <c r="PHM31" s="3"/>
      <c r="PHN31" s="3"/>
      <c r="PHO31" s="3"/>
      <c r="PHP31" s="3"/>
      <c r="PHQ31" s="3"/>
      <c r="PHR31" s="3"/>
      <c r="PHS31" s="3"/>
      <c r="PHT31" s="3"/>
      <c r="PHU31" s="3"/>
      <c r="PHV31" s="3"/>
      <c r="PHW31" s="3"/>
      <c r="PHX31" s="3"/>
      <c r="PHY31" s="3"/>
      <c r="PHZ31" s="3"/>
      <c r="PIA31" s="3"/>
      <c r="PIB31" s="3"/>
      <c r="PIC31" s="3"/>
      <c r="PID31" s="3"/>
      <c r="PIE31" s="3"/>
      <c r="PIF31" s="3"/>
      <c r="PIG31" s="3"/>
      <c r="PIH31" s="3"/>
      <c r="PII31" s="3"/>
      <c r="PIJ31" s="3"/>
      <c r="PIK31" s="3"/>
      <c r="PIL31" s="3"/>
      <c r="PIM31" s="3"/>
      <c r="PIN31" s="3"/>
      <c r="PIO31" s="3"/>
      <c r="PIP31" s="3"/>
      <c r="PIQ31" s="3"/>
      <c r="PIR31" s="3"/>
      <c r="PIS31" s="3"/>
      <c r="PIT31" s="3"/>
      <c r="PIU31" s="3"/>
      <c r="PIV31" s="3"/>
      <c r="PIW31" s="3"/>
      <c r="PIX31" s="3"/>
      <c r="PIY31" s="3"/>
      <c r="PIZ31" s="3"/>
      <c r="PJA31" s="3"/>
      <c r="PJB31" s="3"/>
      <c r="PJC31" s="3"/>
      <c r="PJD31" s="3"/>
      <c r="PJE31" s="3"/>
      <c r="PJF31" s="3"/>
      <c r="PJG31" s="3"/>
      <c r="PJH31" s="3"/>
      <c r="PJI31" s="3"/>
      <c r="PJJ31" s="3"/>
      <c r="PJK31" s="3"/>
      <c r="PJL31" s="3"/>
      <c r="PJM31" s="3"/>
      <c r="PJN31" s="3"/>
      <c r="PJO31" s="3"/>
      <c r="PJP31" s="3"/>
      <c r="PJQ31" s="3"/>
      <c r="PJR31" s="3"/>
      <c r="PJS31" s="3"/>
      <c r="PJT31" s="3"/>
      <c r="PJU31" s="3"/>
      <c r="PJV31" s="3"/>
      <c r="PJW31" s="3"/>
      <c r="PJX31" s="3"/>
      <c r="PJY31" s="3"/>
      <c r="PJZ31" s="3"/>
      <c r="PKA31" s="3"/>
      <c r="PKB31" s="3"/>
      <c r="PKC31" s="3"/>
      <c r="PKD31" s="3"/>
      <c r="PKE31" s="3"/>
      <c r="PKF31" s="3"/>
      <c r="PKG31" s="3"/>
      <c r="PKH31" s="3"/>
      <c r="PKI31" s="3"/>
      <c r="PKJ31" s="3"/>
      <c r="PKK31" s="3"/>
      <c r="PKL31" s="3"/>
      <c r="PKM31" s="3"/>
      <c r="PKN31" s="3"/>
      <c r="PKO31" s="3"/>
      <c r="PKP31" s="3"/>
      <c r="PKQ31" s="3"/>
      <c r="PKR31" s="3"/>
      <c r="PKS31" s="3"/>
      <c r="PKT31" s="3"/>
      <c r="PKU31" s="3"/>
      <c r="PKV31" s="3"/>
      <c r="PKW31" s="3"/>
      <c r="PKX31" s="3"/>
      <c r="PKY31" s="3"/>
      <c r="PKZ31" s="3"/>
      <c r="PLA31" s="3"/>
      <c r="PLB31" s="3"/>
      <c r="PLC31" s="3"/>
      <c r="PLD31" s="3"/>
      <c r="PLE31" s="3"/>
      <c r="PLF31" s="3"/>
      <c r="PLG31" s="3"/>
      <c r="PLH31" s="3"/>
      <c r="PLI31" s="3"/>
      <c r="PLJ31" s="3"/>
      <c r="PLK31" s="3"/>
      <c r="PLL31" s="3"/>
      <c r="PLM31" s="3"/>
      <c r="PLN31" s="3"/>
      <c r="PLO31" s="3"/>
      <c r="PLP31" s="3"/>
      <c r="PLQ31" s="3"/>
      <c r="PLR31" s="3"/>
      <c r="PLS31" s="3"/>
      <c r="PLT31" s="3"/>
      <c r="PLU31" s="3"/>
      <c r="PLV31" s="3"/>
      <c r="PLW31" s="3"/>
      <c r="PLX31" s="3"/>
      <c r="PLY31" s="3"/>
      <c r="PLZ31" s="3"/>
      <c r="PMA31" s="3"/>
      <c r="PMB31" s="3"/>
      <c r="PMC31" s="3"/>
      <c r="PMD31" s="3"/>
      <c r="PME31" s="3"/>
      <c r="PMF31" s="3"/>
      <c r="PMG31" s="3"/>
      <c r="PMH31" s="3"/>
      <c r="PMI31" s="3"/>
      <c r="PMJ31" s="3"/>
      <c r="PMK31" s="3"/>
      <c r="PML31" s="3"/>
      <c r="PMM31" s="3"/>
      <c r="PMN31" s="3"/>
      <c r="PMO31" s="3"/>
      <c r="PMP31" s="3"/>
      <c r="PMQ31" s="3"/>
      <c r="PMR31" s="3"/>
      <c r="PMS31" s="3"/>
      <c r="PMT31" s="3"/>
      <c r="PMU31" s="3"/>
      <c r="PMV31" s="3"/>
      <c r="PMW31" s="3"/>
      <c r="PMX31" s="3"/>
      <c r="PMY31" s="3"/>
      <c r="PMZ31" s="3"/>
      <c r="PNA31" s="3"/>
      <c r="PNB31" s="3"/>
      <c r="PNC31" s="3"/>
      <c r="PND31" s="3"/>
      <c r="PNE31" s="3"/>
      <c r="PNF31" s="3"/>
      <c r="PNG31" s="3"/>
      <c r="PNH31" s="3"/>
      <c r="PNI31" s="3"/>
      <c r="PNJ31" s="3"/>
      <c r="PNK31" s="3"/>
      <c r="PNL31" s="3"/>
      <c r="PNM31" s="3"/>
      <c r="PNN31" s="3"/>
      <c r="PNO31" s="3"/>
      <c r="PNP31" s="3"/>
      <c r="PNQ31" s="3"/>
      <c r="PNR31" s="3"/>
      <c r="PNS31" s="3"/>
      <c r="PNT31" s="3"/>
      <c r="PNU31" s="3"/>
      <c r="PNV31" s="3"/>
      <c r="PNW31" s="3"/>
      <c r="PNX31" s="3"/>
      <c r="PNY31" s="3"/>
      <c r="PNZ31" s="3"/>
      <c r="POA31" s="3"/>
      <c r="POB31" s="3"/>
      <c r="POC31" s="3"/>
      <c r="POD31" s="3"/>
      <c r="POE31" s="3"/>
      <c r="POF31" s="3"/>
      <c r="POG31" s="3"/>
      <c r="POH31" s="3"/>
      <c r="POI31" s="3"/>
      <c r="POJ31" s="3"/>
      <c r="POK31" s="3"/>
      <c r="POL31" s="3"/>
      <c r="POM31" s="3"/>
      <c r="PON31" s="3"/>
      <c r="POO31" s="3"/>
      <c r="POP31" s="3"/>
      <c r="POQ31" s="3"/>
      <c r="POR31" s="3"/>
      <c r="POS31" s="3"/>
      <c r="POT31" s="3"/>
      <c r="POU31" s="3"/>
      <c r="POV31" s="3"/>
      <c r="POW31" s="3"/>
      <c r="POX31" s="3"/>
      <c r="POY31" s="3"/>
      <c r="POZ31" s="3"/>
      <c r="PPA31" s="3"/>
      <c r="PPB31" s="3"/>
      <c r="PPC31" s="3"/>
      <c r="PPD31" s="3"/>
      <c r="PPE31" s="3"/>
      <c r="PPF31" s="3"/>
      <c r="PPG31" s="3"/>
      <c r="PPH31" s="3"/>
      <c r="PPI31" s="3"/>
      <c r="PPJ31" s="3"/>
      <c r="PPK31" s="3"/>
      <c r="PPL31" s="3"/>
      <c r="PPM31" s="3"/>
      <c r="PPN31" s="3"/>
      <c r="PPO31" s="3"/>
      <c r="PPP31" s="3"/>
      <c r="PPQ31" s="3"/>
      <c r="PPR31" s="3"/>
      <c r="PPS31" s="3"/>
      <c r="PPT31" s="3"/>
      <c r="PPU31" s="3"/>
      <c r="PPV31" s="3"/>
      <c r="PPW31" s="3"/>
      <c r="PPX31" s="3"/>
      <c r="PPY31" s="3"/>
      <c r="PPZ31" s="3"/>
      <c r="PQA31" s="3"/>
      <c r="PQB31" s="3"/>
      <c r="PQC31" s="3"/>
      <c r="PQD31" s="3"/>
      <c r="PQE31" s="3"/>
      <c r="PQF31" s="3"/>
      <c r="PQG31" s="3"/>
      <c r="PQH31" s="3"/>
      <c r="PQI31" s="3"/>
      <c r="PQJ31" s="3"/>
      <c r="PQK31" s="3"/>
      <c r="PQL31" s="3"/>
      <c r="PQM31" s="3"/>
      <c r="PQN31" s="3"/>
      <c r="PQO31" s="3"/>
      <c r="PQP31" s="3"/>
      <c r="PQQ31" s="3"/>
      <c r="PQR31" s="3"/>
      <c r="PQS31" s="3"/>
      <c r="PQT31" s="3"/>
      <c r="PQU31" s="3"/>
      <c r="PQV31" s="3"/>
      <c r="PQW31" s="3"/>
      <c r="PQX31" s="3"/>
      <c r="PQY31" s="3"/>
      <c r="PQZ31" s="3"/>
      <c r="PRA31" s="3"/>
      <c r="PRB31" s="3"/>
      <c r="PRC31" s="3"/>
      <c r="PRD31" s="3"/>
      <c r="PRE31" s="3"/>
      <c r="PRF31" s="3"/>
      <c r="PRG31" s="3"/>
      <c r="PRH31" s="3"/>
      <c r="PRI31" s="3"/>
      <c r="PRJ31" s="3"/>
      <c r="PRK31" s="3"/>
      <c r="PRL31" s="3"/>
      <c r="PRM31" s="3"/>
      <c r="PRN31" s="3"/>
      <c r="PRO31" s="3"/>
      <c r="PRP31" s="3"/>
      <c r="PRQ31" s="3"/>
      <c r="PRR31" s="3"/>
      <c r="PRS31" s="3"/>
      <c r="PRT31" s="3"/>
      <c r="PRU31" s="3"/>
      <c r="PRV31" s="3"/>
      <c r="PRW31" s="3"/>
      <c r="PRX31" s="3"/>
      <c r="PRY31" s="3"/>
      <c r="PRZ31" s="3"/>
      <c r="PSA31" s="3"/>
      <c r="PSB31" s="3"/>
      <c r="PSC31" s="3"/>
      <c r="PSD31" s="3"/>
      <c r="PSE31" s="3"/>
      <c r="PSF31" s="3"/>
      <c r="PSG31" s="3"/>
      <c r="PSH31" s="3"/>
      <c r="PSI31" s="3"/>
      <c r="PSJ31" s="3"/>
      <c r="PSK31" s="3"/>
      <c r="PSL31" s="3"/>
      <c r="PSM31" s="3"/>
      <c r="PSN31" s="3"/>
      <c r="PSO31" s="3"/>
      <c r="PSP31" s="3"/>
      <c r="PSQ31" s="3"/>
      <c r="PSR31" s="3"/>
      <c r="PSS31" s="3"/>
      <c r="PST31" s="3"/>
      <c r="PSU31" s="3"/>
      <c r="PSV31" s="3"/>
      <c r="PSW31" s="3"/>
      <c r="PSX31" s="3"/>
      <c r="PSY31" s="3"/>
      <c r="PSZ31" s="3"/>
      <c r="PTA31" s="3"/>
      <c r="PTB31" s="3"/>
      <c r="PTC31" s="3"/>
      <c r="PTD31" s="3"/>
      <c r="PTE31" s="3"/>
      <c r="PTF31" s="3"/>
      <c r="PTG31" s="3"/>
      <c r="PTH31" s="3"/>
      <c r="PTI31" s="3"/>
      <c r="PTJ31" s="3"/>
      <c r="PTK31" s="3"/>
      <c r="PTL31" s="3"/>
      <c r="PTM31" s="3"/>
      <c r="PTN31" s="3"/>
      <c r="PTO31" s="3"/>
      <c r="PTP31" s="3"/>
      <c r="PTQ31" s="3"/>
      <c r="PTR31" s="3"/>
      <c r="PTS31" s="3"/>
      <c r="PTT31" s="3"/>
      <c r="PTU31" s="3"/>
      <c r="PTV31" s="3"/>
      <c r="PTW31" s="3"/>
      <c r="PTX31" s="3"/>
      <c r="PTY31" s="3"/>
      <c r="PTZ31" s="3"/>
      <c r="PUA31" s="3"/>
      <c r="PUB31" s="3"/>
      <c r="PUC31" s="3"/>
      <c r="PUD31" s="3"/>
      <c r="PUE31" s="3"/>
      <c r="PUF31" s="3"/>
      <c r="PUG31" s="3"/>
      <c r="PUH31" s="3"/>
      <c r="PUI31" s="3"/>
      <c r="PUJ31" s="3"/>
      <c r="PUK31" s="3"/>
      <c r="PUL31" s="3"/>
      <c r="PUM31" s="3"/>
      <c r="PUN31" s="3"/>
      <c r="PUO31" s="3"/>
      <c r="PUP31" s="3"/>
      <c r="PUQ31" s="3"/>
      <c r="PUR31" s="3"/>
      <c r="PUS31" s="3"/>
      <c r="PUT31" s="3"/>
      <c r="PUU31" s="3"/>
      <c r="PUV31" s="3"/>
      <c r="PUW31" s="3"/>
      <c r="PUX31" s="3"/>
      <c r="PUY31" s="3"/>
      <c r="PUZ31" s="3"/>
      <c r="PVA31" s="3"/>
      <c r="PVB31" s="3"/>
      <c r="PVC31" s="3"/>
      <c r="PVD31" s="3"/>
      <c r="PVE31" s="3"/>
      <c r="PVF31" s="3"/>
      <c r="PVG31" s="3"/>
      <c r="PVH31" s="3"/>
      <c r="PVI31" s="3"/>
      <c r="PVJ31" s="3"/>
      <c r="PVK31" s="3"/>
      <c r="PVL31" s="3"/>
      <c r="PVM31" s="3"/>
      <c r="PVN31" s="3"/>
      <c r="PVO31" s="3"/>
      <c r="PVP31" s="3"/>
      <c r="PVQ31" s="3"/>
      <c r="PVR31" s="3"/>
      <c r="PVS31" s="3"/>
      <c r="PVT31" s="3"/>
      <c r="PVU31" s="3"/>
      <c r="PVV31" s="3"/>
      <c r="PVW31" s="3"/>
      <c r="PVX31" s="3"/>
      <c r="PVY31" s="3"/>
      <c r="PVZ31" s="3"/>
      <c r="PWA31" s="3"/>
      <c r="PWB31" s="3"/>
      <c r="PWC31" s="3"/>
      <c r="PWD31" s="3"/>
      <c r="PWE31" s="3"/>
      <c r="PWF31" s="3"/>
      <c r="PWG31" s="3"/>
      <c r="PWH31" s="3"/>
      <c r="PWI31" s="3"/>
      <c r="PWJ31" s="3"/>
      <c r="PWK31" s="3"/>
      <c r="PWL31" s="3"/>
      <c r="PWM31" s="3"/>
      <c r="PWN31" s="3"/>
      <c r="PWO31" s="3"/>
      <c r="PWP31" s="3"/>
      <c r="PWQ31" s="3"/>
      <c r="PWR31" s="3"/>
      <c r="PWS31" s="3"/>
      <c r="PWT31" s="3"/>
      <c r="PWU31" s="3"/>
      <c r="PWV31" s="3"/>
      <c r="PWW31" s="3"/>
      <c r="PWX31" s="3"/>
      <c r="PWY31" s="3"/>
      <c r="PWZ31" s="3"/>
      <c r="PXA31" s="3"/>
      <c r="PXB31" s="3"/>
      <c r="PXC31" s="3"/>
      <c r="PXD31" s="3"/>
      <c r="PXE31" s="3"/>
      <c r="PXF31" s="3"/>
      <c r="PXG31" s="3"/>
      <c r="PXH31" s="3"/>
      <c r="PXI31" s="3"/>
      <c r="PXJ31" s="3"/>
      <c r="PXK31" s="3"/>
      <c r="PXL31" s="3"/>
      <c r="PXM31" s="3"/>
      <c r="PXN31" s="3"/>
      <c r="PXO31" s="3"/>
      <c r="PXP31" s="3"/>
      <c r="PXQ31" s="3"/>
      <c r="PXR31" s="3"/>
      <c r="PXS31" s="3"/>
      <c r="PXT31" s="3"/>
      <c r="PXU31" s="3"/>
      <c r="PXV31" s="3"/>
      <c r="PXW31" s="3"/>
      <c r="PXX31" s="3"/>
      <c r="PXY31" s="3"/>
      <c r="PXZ31" s="3"/>
      <c r="PYA31" s="3"/>
      <c r="PYB31" s="3"/>
      <c r="PYC31" s="3"/>
      <c r="PYD31" s="3"/>
      <c r="PYE31" s="3"/>
      <c r="PYF31" s="3"/>
      <c r="PYG31" s="3"/>
      <c r="PYH31" s="3"/>
      <c r="PYI31" s="3"/>
      <c r="PYJ31" s="3"/>
      <c r="PYK31" s="3"/>
      <c r="PYL31" s="3"/>
      <c r="PYM31" s="3"/>
      <c r="PYN31" s="3"/>
      <c r="PYO31" s="3"/>
      <c r="PYP31" s="3"/>
      <c r="PYQ31" s="3"/>
      <c r="PYR31" s="3"/>
      <c r="PYS31" s="3"/>
      <c r="PYT31" s="3"/>
      <c r="PYU31" s="3"/>
      <c r="PYV31" s="3"/>
      <c r="PYW31" s="3"/>
      <c r="PYX31" s="3"/>
      <c r="PYY31" s="3"/>
      <c r="PYZ31" s="3"/>
      <c r="PZA31" s="3"/>
      <c r="PZB31" s="3"/>
      <c r="PZC31" s="3"/>
      <c r="PZD31" s="3"/>
      <c r="PZE31" s="3"/>
      <c r="PZF31" s="3"/>
      <c r="PZG31" s="3"/>
      <c r="PZH31" s="3"/>
      <c r="PZI31" s="3"/>
      <c r="PZJ31" s="3"/>
      <c r="PZK31" s="3"/>
      <c r="PZL31" s="3"/>
      <c r="PZM31" s="3"/>
      <c r="PZN31" s="3"/>
      <c r="PZO31" s="3"/>
      <c r="PZP31" s="3"/>
      <c r="PZQ31" s="3"/>
      <c r="PZR31" s="3"/>
      <c r="PZS31" s="3"/>
      <c r="PZT31" s="3"/>
      <c r="PZU31" s="3"/>
      <c r="PZV31" s="3"/>
      <c r="PZW31" s="3"/>
      <c r="PZX31" s="3"/>
      <c r="PZY31" s="3"/>
      <c r="PZZ31" s="3"/>
      <c r="QAA31" s="3"/>
      <c r="QAB31" s="3"/>
      <c r="QAC31" s="3"/>
      <c r="QAD31" s="3"/>
      <c r="QAE31" s="3"/>
      <c r="QAF31" s="3"/>
      <c r="QAG31" s="3"/>
      <c r="QAH31" s="3"/>
      <c r="QAI31" s="3"/>
      <c r="QAJ31" s="3"/>
      <c r="QAK31" s="3"/>
      <c r="QAL31" s="3"/>
      <c r="QAM31" s="3"/>
      <c r="QAN31" s="3"/>
      <c r="QAO31" s="3"/>
      <c r="QAP31" s="3"/>
      <c r="QAQ31" s="3"/>
      <c r="QAR31" s="3"/>
      <c r="QAS31" s="3"/>
      <c r="QAT31" s="3"/>
      <c r="QAU31" s="3"/>
      <c r="QAV31" s="3"/>
      <c r="QAW31" s="3"/>
      <c r="QAX31" s="3"/>
      <c r="QAY31" s="3"/>
      <c r="QAZ31" s="3"/>
      <c r="QBA31" s="3"/>
      <c r="QBB31" s="3"/>
      <c r="QBC31" s="3"/>
      <c r="QBD31" s="3"/>
      <c r="QBE31" s="3"/>
      <c r="QBF31" s="3"/>
      <c r="QBG31" s="3"/>
      <c r="QBH31" s="3"/>
      <c r="QBI31" s="3"/>
      <c r="QBJ31" s="3"/>
      <c r="QBK31" s="3"/>
      <c r="QBL31" s="3"/>
      <c r="QBM31" s="3"/>
      <c r="QBN31" s="3"/>
      <c r="QBO31" s="3"/>
      <c r="QBP31" s="3"/>
      <c r="QBQ31" s="3"/>
      <c r="QBR31" s="3"/>
      <c r="QBS31" s="3"/>
      <c r="QBT31" s="3"/>
      <c r="QBU31" s="3"/>
      <c r="QBV31" s="3"/>
      <c r="QBW31" s="3"/>
      <c r="QBX31" s="3"/>
      <c r="QBY31" s="3"/>
      <c r="QBZ31" s="3"/>
      <c r="QCA31" s="3"/>
      <c r="QCB31" s="3"/>
      <c r="QCC31" s="3"/>
      <c r="QCD31" s="3"/>
      <c r="QCE31" s="3"/>
      <c r="QCF31" s="3"/>
      <c r="QCG31" s="3"/>
      <c r="QCH31" s="3"/>
      <c r="QCI31" s="3"/>
      <c r="QCJ31" s="3"/>
      <c r="QCK31" s="3"/>
      <c r="QCL31" s="3"/>
      <c r="QCM31" s="3"/>
      <c r="QCN31" s="3"/>
      <c r="QCO31" s="3"/>
      <c r="QCP31" s="3"/>
      <c r="QCQ31" s="3"/>
      <c r="QCR31" s="3"/>
      <c r="QCS31" s="3"/>
      <c r="QCT31" s="3"/>
      <c r="QCU31" s="3"/>
      <c r="QCV31" s="3"/>
      <c r="QCW31" s="3"/>
      <c r="QCX31" s="3"/>
      <c r="QCY31" s="3"/>
      <c r="QCZ31" s="3"/>
      <c r="QDA31" s="3"/>
      <c r="QDB31" s="3"/>
      <c r="QDC31" s="3"/>
      <c r="QDD31" s="3"/>
      <c r="QDE31" s="3"/>
      <c r="QDF31" s="3"/>
      <c r="QDG31" s="3"/>
      <c r="QDH31" s="3"/>
      <c r="QDI31" s="3"/>
      <c r="QDJ31" s="3"/>
      <c r="QDK31" s="3"/>
      <c r="QDL31" s="3"/>
      <c r="QDM31" s="3"/>
      <c r="QDN31" s="3"/>
      <c r="QDO31" s="3"/>
      <c r="QDP31" s="3"/>
      <c r="QDQ31" s="3"/>
      <c r="QDR31" s="3"/>
      <c r="QDS31" s="3"/>
      <c r="QDT31" s="3"/>
      <c r="QDU31" s="3"/>
      <c r="QDV31" s="3"/>
      <c r="QDW31" s="3"/>
      <c r="QDX31" s="3"/>
      <c r="QDY31" s="3"/>
      <c r="QDZ31" s="3"/>
      <c r="QEA31" s="3"/>
      <c r="QEB31" s="3"/>
      <c r="QEC31" s="3"/>
      <c r="QED31" s="3"/>
      <c r="QEE31" s="3"/>
      <c r="QEF31" s="3"/>
      <c r="QEG31" s="3"/>
      <c r="QEH31" s="3"/>
      <c r="QEI31" s="3"/>
      <c r="QEJ31" s="3"/>
      <c r="QEK31" s="3"/>
      <c r="QEL31" s="3"/>
      <c r="QEM31" s="3"/>
      <c r="QEN31" s="3"/>
      <c r="QEO31" s="3"/>
      <c r="QEP31" s="3"/>
      <c r="QEQ31" s="3"/>
      <c r="QER31" s="3"/>
      <c r="QES31" s="3"/>
      <c r="QET31" s="3"/>
      <c r="QEU31" s="3"/>
      <c r="QEV31" s="3"/>
      <c r="QEW31" s="3"/>
      <c r="QEX31" s="3"/>
      <c r="QEY31" s="3"/>
      <c r="QEZ31" s="3"/>
      <c r="QFA31" s="3"/>
      <c r="QFB31" s="3"/>
      <c r="QFC31" s="3"/>
      <c r="QFD31" s="3"/>
      <c r="QFE31" s="3"/>
      <c r="QFF31" s="3"/>
      <c r="QFG31" s="3"/>
      <c r="QFH31" s="3"/>
      <c r="QFI31" s="3"/>
      <c r="QFJ31" s="3"/>
      <c r="QFK31" s="3"/>
      <c r="QFL31" s="3"/>
      <c r="QFM31" s="3"/>
      <c r="QFN31" s="3"/>
      <c r="QFO31" s="3"/>
      <c r="QFP31" s="3"/>
      <c r="QFQ31" s="3"/>
      <c r="QFR31" s="3"/>
      <c r="QFS31" s="3"/>
      <c r="QFT31" s="3"/>
      <c r="QFU31" s="3"/>
      <c r="QFV31" s="3"/>
      <c r="QFW31" s="3"/>
      <c r="QFX31" s="3"/>
      <c r="QFY31" s="3"/>
      <c r="QFZ31" s="3"/>
      <c r="QGA31" s="3"/>
      <c r="QGB31" s="3"/>
      <c r="QGC31" s="3"/>
      <c r="QGD31" s="3"/>
      <c r="QGE31" s="3"/>
      <c r="QGF31" s="3"/>
      <c r="QGG31" s="3"/>
      <c r="QGH31" s="3"/>
      <c r="QGI31" s="3"/>
      <c r="QGJ31" s="3"/>
      <c r="QGK31" s="3"/>
      <c r="QGL31" s="3"/>
      <c r="QGM31" s="3"/>
      <c r="QGN31" s="3"/>
      <c r="QGO31" s="3"/>
      <c r="QGP31" s="3"/>
      <c r="QGQ31" s="3"/>
      <c r="QGR31" s="3"/>
      <c r="QGS31" s="3"/>
      <c r="QGT31" s="3"/>
      <c r="QGU31" s="3"/>
      <c r="QGV31" s="3"/>
      <c r="QGW31" s="3"/>
      <c r="QGX31" s="3"/>
      <c r="QGY31" s="3"/>
      <c r="QGZ31" s="3"/>
      <c r="QHA31" s="3"/>
      <c r="QHB31" s="3"/>
      <c r="QHC31" s="3"/>
      <c r="QHD31" s="3"/>
      <c r="QHE31" s="3"/>
      <c r="QHF31" s="3"/>
      <c r="QHG31" s="3"/>
      <c r="QHH31" s="3"/>
      <c r="QHI31" s="3"/>
      <c r="QHJ31" s="3"/>
      <c r="QHK31" s="3"/>
      <c r="QHL31" s="3"/>
      <c r="QHM31" s="3"/>
      <c r="QHN31" s="3"/>
      <c r="QHO31" s="3"/>
      <c r="QHP31" s="3"/>
      <c r="QHQ31" s="3"/>
      <c r="QHR31" s="3"/>
      <c r="QHS31" s="3"/>
      <c r="QHT31" s="3"/>
      <c r="QHU31" s="3"/>
      <c r="QHV31" s="3"/>
      <c r="QHW31" s="3"/>
      <c r="QHX31" s="3"/>
      <c r="QHY31" s="3"/>
      <c r="QHZ31" s="3"/>
      <c r="QIA31" s="3"/>
      <c r="QIB31" s="3"/>
      <c r="QIC31" s="3"/>
      <c r="QID31" s="3"/>
      <c r="QIE31" s="3"/>
      <c r="QIF31" s="3"/>
      <c r="QIG31" s="3"/>
      <c r="QIH31" s="3"/>
      <c r="QII31" s="3"/>
      <c r="QIJ31" s="3"/>
      <c r="QIK31" s="3"/>
      <c r="QIL31" s="3"/>
      <c r="QIM31" s="3"/>
      <c r="QIN31" s="3"/>
      <c r="QIO31" s="3"/>
      <c r="QIP31" s="3"/>
      <c r="QIQ31" s="3"/>
      <c r="QIR31" s="3"/>
      <c r="QIS31" s="3"/>
      <c r="QIT31" s="3"/>
      <c r="QIU31" s="3"/>
      <c r="QIV31" s="3"/>
      <c r="QIW31" s="3"/>
      <c r="QIX31" s="3"/>
      <c r="QIY31" s="3"/>
      <c r="QIZ31" s="3"/>
      <c r="QJA31" s="3"/>
      <c r="QJB31" s="3"/>
      <c r="QJC31" s="3"/>
      <c r="QJD31" s="3"/>
      <c r="QJE31" s="3"/>
      <c r="QJF31" s="3"/>
      <c r="QJG31" s="3"/>
      <c r="QJH31" s="3"/>
      <c r="QJI31" s="3"/>
      <c r="QJJ31" s="3"/>
      <c r="QJK31" s="3"/>
      <c r="QJL31" s="3"/>
      <c r="QJM31" s="3"/>
      <c r="QJN31" s="3"/>
      <c r="QJO31" s="3"/>
      <c r="QJP31" s="3"/>
      <c r="QJQ31" s="3"/>
      <c r="QJR31" s="3"/>
      <c r="QJS31" s="3"/>
      <c r="QJT31" s="3"/>
      <c r="QJU31" s="3"/>
      <c r="QJV31" s="3"/>
      <c r="QJW31" s="3"/>
      <c r="QJX31" s="3"/>
      <c r="QJY31" s="3"/>
      <c r="QJZ31" s="3"/>
      <c r="QKA31" s="3"/>
      <c r="QKB31" s="3"/>
      <c r="QKC31" s="3"/>
      <c r="QKD31" s="3"/>
      <c r="QKE31" s="3"/>
      <c r="QKF31" s="3"/>
      <c r="QKG31" s="3"/>
      <c r="QKH31" s="3"/>
      <c r="QKI31" s="3"/>
      <c r="QKJ31" s="3"/>
      <c r="QKK31" s="3"/>
      <c r="QKL31" s="3"/>
      <c r="QKM31" s="3"/>
      <c r="QKN31" s="3"/>
      <c r="QKO31" s="3"/>
      <c r="QKP31" s="3"/>
      <c r="QKQ31" s="3"/>
      <c r="QKR31" s="3"/>
      <c r="QKS31" s="3"/>
      <c r="QKT31" s="3"/>
      <c r="QKU31" s="3"/>
      <c r="QKV31" s="3"/>
      <c r="QKW31" s="3"/>
      <c r="QKX31" s="3"/>
      <c r="QKY31" s="3"/>
      <c r="QKZ31" s="3"/>
      <c r="QLA31" s="3"/>
      <c r="QLB31" s="3"/>
      <c r="QLC31" s="3"/>
      <c r="QLD31" s="3"/>
      <c r="QLE31" s="3"/>
      <c r="QLF31" s="3"/>
      <c r="QLG31" s="3"/>
      <c r="QLH31" s="3"/>
      <c r="QLI31" s="3"/>
      <c r="QLJ31" s="3"/>
      <c r="QLK31" s="3"/>
      <c r="QLL31" s="3"/>
      <c r="QLM31" s="3"/>
      <c r="QLN31" s="3"/>
      <c r="QLO31" s="3"/>
      <c r="QLP31" s="3"/>
      <c r="QLQ31" s="3"/>
      <c r="QLR31" s="3"/>
      <c r="QLS31" s="3"/>
      <c r="QLT31" s="3"/>
      <c r="QLU31" s="3"/>
      <c r="QLV31" s="3"/>
      <c r="QLW31" s="3"/>
      <c r="QLX31" s="3"/>
      <c r="QLY31" s="3"/>
      <c r="QLZ31" s="3"/>
      <c r="QMA31" s="3"/>
      <c r="QMB31" s="3"/>
      <c r="QMC31" s="3"/>
      <c r="QMD31" s="3"/>
      <c r="QME31" s="3"/>
      <c r="QMF31" s="3"/>
      <c r="QMG31" s="3"/>
      <c r="QMH31" s="3"/>
      <c r="QMI31" s="3"/>
      <c r="QMJ31" s="3"/>
      <c r="QMK31" s="3"/>
      <c r="QML31" s="3"/>
      <c r="QMM31" s="3"/>
      <c r="QMN31" s="3"/>
      <c r="QMO31" s="3"/>
      <c r="QMP31" s="3"/>
      <c r="QMQ31" s="3"/>
      <c r="QMR31" s="3"/>
      <c r="QMS31" s="3"/>
      <c r="QMT31" s="3"/>
      <c r="QMU31" s="3"/>
      <c r="QMV31" s="3"/>
      <c r="QMW31" s="3"/>
      <c r="QMX31" s="3"/>
      <c r="QMY31" s="3"/>
      <c r="QMZ31" s="3"/>
      <c r="QNA31" s="3"/>
      <c r="QNB31" s="3"/>
      <c r="QNC31" s="3"/>
      <c r="QND31" s="3"/>
      <c r="QNE31" s="3"/>
      <c r="QNF31" s="3"/>
      <c r="QNG31" s="3"/>
      <c r="QNH31" s="3"/>
      <c r="QNI31" s="3"/>
      <c r="QNJ31" s="3"/>
      <c r="QNK31" s="3"/>
      <c r="QNL31" s="3"/>
      <c r="QNM31" s="3"/>
      <c r="QNN31" s="3"/>
      <c r="QNO31" s="3"/>
      <c r="QNP31" s="3"/>
      <c r="QNQ31" s="3"/>
      <c r="QNR31" s="3"/>
      <c r="QNS31" s="3"/>
      <c r="QNT31" s="3"/>
      <c r="QNU31" s="3"/>
      <c r="QNV31" s="3"/>
      <c r="QNW31" s="3"/>
      <c r="QNX31" s="3"/>
      <c r="QNY31" s="3"/>
      <c r="QNZ31" s="3"/>
      <c r="QOA31" s="3"/>
      <c r="QOB31" s="3"/>
      <c r="QOC31" s="3"/>
      <c r="QOD31" s="3"/>
      <c r="QOE31" s="3"/>
      <c r="QOF31" s="3"/>
      <c r="QOG31" s="3"/>
      <c r="QOH31" s="3"/>
      <c r="QOI31" s="3"/>
      <c r="QOJ31" s="3"/>
      <c r="QOK31" s="3"/>
      <c r="QOL31" s="3"/>
      <c r="QOM31" s="3"/>
      <c r="QON31" s="3"/>
      <c r="QOO31" s="3"/>
      <c r="QOP31" s="3"/>
      <c r="QOQ31" s="3"/>
      <c r="QOR31" s="3"/>
      <c r="QOS31" s="3"/>
      <c r="QOT31" s="3"/>
      <c r="QOU31" s="3"/>
      <c r="QOV31" s="3"/>
      <c r="QOW31" s="3"/>
      <c r="QOX31" s="3"/>
      <c r="QOY31" s="3"/>
      <c r="QOZ31" s="3"/>
      <c r="QPA31" s="3"/>
      <c r="QPB31" s="3"/>
      <c r="QPC31" s="3"/>
      <c r="QPD31" s="3"/>
      <c r="QPE31" s="3"/>
      <c r="QPF31" s="3"/>
      <c r="QPG31" s="3"/>
      <c r="QPH31" s="3"/>
      <c r="QPI31" s="3"/>
      <c r="QPJ31" s="3"/>
      <c r="QPK31" s="3"/>
      <c r="QPL31" s="3"/>
      <c r="QPM31" s="3"/>
      <c r="QPN31" s="3"/>
      <c r="QPO31" s="3"/>
      <c r="QPP31" s="3"/>
      <c r="QPQ31" s="3"/>
      <c r="QPR31" s="3"/>
      <c r="QPS31" s="3"/>
      <c r="QPT31" s="3"/>
      <c r="QPU31" s="3"/>
      <c r="QPV31" s="3"/>
      <c r="QPW31" s="3"/>
      <c r="QPX31" s="3"/>
      <c r="QPY31" s="3"/>
      <c r="QPZ31" s="3"/>
      <c r="QQA31" s="3"/>
      <c r="QQB31" s="3"/>
      <c r="QQC31" s="3"/>
      <c r="QQD31" s="3"/>
      <c r="QQE31" s="3"/>
      <c r="QQF31" s="3"/>
      <c r="QQG31" s="3"/>
      <c r="QQH31" s="3"/>
      <c r="QQI31" s="3"/>
      <c r="QQJ31" s="3"/>
      <c r="QQK31" s="3"/>
      <c r="QQL31" s="3"/>
      <c r="QQM31" s="3"/>
      <c r="QQN31" s="3"/>
      <c r="QQO31" s="3"/>
      <c r="QQP31" s="3"/>
      <c r="QQQ31" s="3"/>
      <c r="QQR31" s="3"/>
      <c r="QQS31" s="3"/>
      <c r="QQT31" s="3"/>
      <c r="QQU31" s="3"/>
      <c r="QQV31" s="3"/>
      <c r="QQW31" s="3"/>
      <c r="QQX31" s="3"/>
      <c r="QQY31" s="3"/>
      <c r="QQZ31" s="3"/>
      <c r="QRA31" s="3"/>
      <c r="QRB31" s="3"/>
      <c r="QRC31" s="3"/>
      <c r="QRD31" s="3"/>
      <c r="QRE31" s="3"/>
      <c r="QRF31" s="3"/>
      <c r="QRG31" s="3"/>
      <c r="QRH31" s="3"/>
      <c r="QRI31" s="3"/>
      <c r="QRJ31" s="3"/>
      <c r="QRK31" s="3"/>
      <c r="QRL31" s="3"/>
      <c r="QRM31" s="3"/>
      <c r="QRN31" s="3"/>
      <c r="QRO31" s="3"/>
      <c r="QRP31" s="3"/>
      <c r="QRQ31" s="3"/>
      <c r="QRR31" s="3"/>
      <c r="QRS31" s="3"/>
      <c r="QRT31" s="3"/>
      <c r="QRU31" s="3"/>
      <c r="QRV31" s="3"/>
      <c r="QRW31" s="3"/>
      <c r="QRX31" s="3"/>
      <c r="QRY31" s="3"/>
      <c r="QRZ31" s="3"/>
      <c r="QSA31" s="3"/>
      <c r="QSB31" s="3"/>
      <c r="QSC31" s="3"/>
      <c r="QSD31" s="3"/>
      <c r="QSE31" s="3"/>
      <c r="QSF31" s="3"/>
      <c r="QSG31" s="3"/>
      <c r="QSH31" s="3"/>
      <c r="QSI31" s="3"/>
      <c r="QSJ31" s="3"/>
      <c r="QSK31" s="3"/>
      <c r="QSL31" s="3"/>
      <c r="QSM31" s="3"/>
      <c r="QSN31" s="3"/>
      <c r="QSO31" s="3"/>
      <c r="QSP31" s="3"/>
      <c r="QSQ31" s="3"/>
      <c r="QSR31" s="3"/>
      <c r="QSS31" s="3"/>
      <c r="QST31" s="3"/>
      <c r="QSU31" s="3"/>
      <c r="QSV31" s="3"/>
      <c r="QSW31" s="3"/>
      <c r="QSX31" s="3"/>
      <c r="QSY31" s="3"/>
      <c r="QSZ31" s="3"/>
      <c r="QTA31" s="3"/>
      <c r="QTB31" s="3"/>
      <c r="QTC31" s="3"/>
      <c r="QTD31" s="3"/>
      <c r="QTE31" s="3"/>
      <c r="QTF31" s="3"/>
      <c r="QTG31" s="3"/>
      <c r="QTH31" s="3"/>
      <c r="QTI31" s="3"/>
      <c r="QTJ31" s="3"/>
      <c r="QTK31" s="3"/>
      <c r="QTL31" s="3"/>
      <c r="QTM31" s="3"/>
      <c r="QTN31" s="3"/>
      <c r="QTO31" s="3"/>
      <c r="QTP31" s="3"/>
      <c r="QTQ31" s="3"/>
      <c r="QTR31" s="3"/>
      <c r="QTS31" s="3"/>
      <c r="QTT31" s="3"/>
      <c r="QTU31" s="3"/>
      <c r="QTV31" s="3"/>
      <c r="QTW31" s="3"/>
      <c r="QTX31" s="3"/>
      <c r="QTY31" s="3"/>
      <c r="QTZ31" s="3"/>
      <c r="QUA31" s="3"/>
      <c r="QUB31" s="3"/>
      <c r="QUC31" s="3"/>
      <c r="QUD31" s="3"/>
      <c r="QUE31" s="3"/>
      <c r="QUF31" s="3"/>
      <c r="QUG31" s="3"/>
      <c r="QUH31" s="3"/>
      <c r="QUI31" s="3"/>
      <c r="QUJ31" s="3"/>
      <c r="QUK31" s="3"/>
      <c r="QUL31" s="3"/>
      <c r="QUM31" s="3"/>
      <c r="QUN31" s="3"/>
      <c r="QUO31" s="3"/>
      <c r="QUP31" s="3"/>
      <c r="QUQ31" s="3"/>
      <c r="QUR31" s="3"/>
      <c r="QUS31" s="3"/>
      <c r="QUT31" s="3"/>
      <c r="QUU31" s="3"/>
      <c r="QUV31" s="3"/>
      <c r="QUW31" s="3"/>
      <c r="QUX31" s="3"/>
      <c r="QUY31" s="3"/>
      <c r="QUZ31" s="3"/>
      <c r="QVA31" s="3"/>
      <c r="QVB31" s="3"/>
      <c r="QVC31" s="3"/>
      <c r="QVD31" s="3"/>
      <c r="QVE31" s="3"/>
      <c r="QVF31" s="3"/>
      <c r="QVG31" s="3"/>
      <c r="QVH31" s="3"/>
      <c r="QVI31" s="3"/>
      <c r="QVJ31" s="3"/>
      <c r="QVK31" s="3"/>
      <c r="QVL31" s="3"/>
      <c r="QVM31" s="3"/>
      <c r="QVN31" s="3"/>
      <c r="QVO31" s="3"/>
      <c r="QVP31" s="3"/>
      <c r="QVQ31" s="3"/>
      <c r="QVR31" s="3"/>
      <c r="QVS31" s="3"/>
      <c r="QVT31" s="3"/>
      <c r="QVU31" s="3"/>
      <c r="QVV31" s="3"/>
      <c r="QVW31" s="3"/>
      <c r="QVX31" s="3"/>
      <c r="QVY31" s="3"/>
      <c r="QVZ31" s="3"/>
      <c r="QWA31" s="3"/>
      <c r="QWB31" s="3"/>
      <c r="QWC31" s="3"/>
      <c r="QWD31" s="3"/>
      <c r="QWE31" s="3"/>
      <c r="QWF31" s="3"/>
      <c r="QWG31" s="3"/>
      <c r="QWH31" s="3"/>
      <c r="QWI31" s="3"/>
      <c r="QWJ31" s="3"/>
      <c r="QWK31" s="3"/>
      <c r="QWL31" s="3"/>
      <c r="QWM31" s="3"/>
      <c r="QWN31" s="3"/>
      <c r="QWO31" s="3"/>
      <c r="QWP31" s="3"/>
      <c r="QWQ31" s="3"/>
      <c r="QWR31" s="3"/>
      <c r="QWS31" s="3"/>
      <c r="QWT31" s="3"/>
      <c r="QWU31" s="3"/>
      <c r="QWV31" s="3"/>
      <c r="QWW31" s="3"/>
      <c r="QWX31" s="3"/>
      <c r="QWY31" s="3"/>
      <c r="QWZ31" s="3"/>
      <c r="QXA31" s="3"/>
      <c r="QXB31" s="3"/>
      <c r="QXC31" s="3"/>
      <c r="QXD31" s="3"/>
      <c r="QXE31" s="3"/>
      <c r="QXF31" s="3"/>
      <c r="QXG31" s="3"/>
      <c r="QXH31" s="3"/>
      <c r="QXI31" s="3"/>
      <c r="QXJ31" s="3"/>
      <c r="QXK31" s="3"/>
      <c r="QXL31" s="3"/>
      <c r="QXM31" s="3"/>
      <c r="QXN31" s="3"/>
      <c r="QXO31" s="3"/>
      <c r="QXP31" s="3"/>
      <c r="QXQ31" s="3"/>
      <c r="QXR31" s="3"/>
      <c r="QXS31" s="3"/>
      <c r="QXT31" s="3"/>
      <c r="QXU31" s="3"/>
      <c r="QXV31" s="3"/>
      <c r="QXW31" s="3"/>
      <c r="QXX31" s="3"/>
      <c r="QXY31" s="3"/>
      <c r="QXZ31" s="3"/>
      <c r="QYA31" s="3"/>
      <c r="QYB31" s="3"/>
      <c r="QYC31" s="3"/>
      <c r="QYD31" s="3"/>
      <c r="QYE31" s="3"/>
      <c r="QYF31" s="3"/>
      <c r="QYG31" s="3"/>
      <c r="QYH31" s="3"/>
      <c r="QYI31" s="3"/>
      <c r="QYJ31" s="3"/>
      <c r="QYK31" s="3"/>
      <c r="QYL31" s="3"/>
      <c r="QYM31" s="3"/>
      <c r="QYN31" s="3"/>
      <c r="QYO31" s="3"/>
      <c r="QYP31" s="3"/>
      <c r="QYQ31" s="3"/>
      <c r="QYR31" s="3"/>
      <c r="QYS31" s="3"/>
      <c r="QYT31" s="3"/>
      <c r="QYU31" s="3"/>
      <c r="QYV31" s="3"/>
      <c r="QYW31" s="3"/>
      <c r="QYX31" s="3"/>
      <c r="QYY31" s="3"/>
      <c r="QYZ31" s="3"/>
      <c r="QZA31" s="3"/>
      <c r="QZB31" s="3"/>
      <c r="QZC31" s="3"/>
      <c r="QZD31" s="3"/>
      <c r="QZE31" s="3"/>
      <c r="QZF31" s="3"/>
      <c r="QZG31" s="3"/>
      <c r="QZH31" s="3"/>
      <c r="QZI31" s="3"/>
      <c r="QZJ31" s="3"/>
      <c r="QZK31" s="3"/>
      <c r="QZL31" s="3"/>
      <c r="QZM31" s="3"/>
      <c r="QZN31" s="3"/>
      <c r="QZO31" s="3"/>
      <c r="QZP31" s="3"/>
      <c r="QZQ31" s="3"/>
      <c r="QZR31" s="3"/>
      <c r="QZS31" s="3"/>
      <c r="QZT31" s="3"/>
      <c r="QZU31" s="3"/>
      <c r="QZV31" s="3"/>
      <c r="QZW31" s="3"/>
      <c r="QZX31" s="3"/>
      <c r="QZY31" s="3"/>
      <c r="QZZ31" s="3"/>
      <c r="RAA31" s="3"/>
      <c r="RAB31" s="3"/>
      <c r="RAC31" s="3"/>
      <c r="RAD31" s="3"/>
      <c r="RAE31" s="3"/>
      <c r="RAF31" s="3"/>
      <c r="RAG31" s="3"/>
      <c r="RAH31" s="3"/>
      <c r="RAI31" s="3"/>
      <c r="RAJ31" s="3"/>
      <c r="RAK31" s="3"/>
      <c r="RAL31" s="3"/>
      <c r="RAM31" s="3"/>
      <c r="RAN31" s="3"/>
      <c r="RAO31" s="3"/>
      <c r="RAP31" s="3"/>
      <c r="RAQ31" s="3"/>
      <c r="RAR31" s="3"/>
      <c r="RAS31" s="3"/>
      <c r="RAT31" s="3"/>
      <c r="RAU31" s="3"/>
      <c r="RAV31" s="3"/>
      <c r="RAW31" s="3"/>
      <c r="RAX31" s="3"/>
      <c r="RAY31" s="3"/>
      <c r="RAZ31" s="3"/>
      <c r="RBA31" s="3"/>
      <c r="RBB31" s="3"/>
      <c r="RBC31" s="3"/>
      <c r="RBD31" s="3"/>
      <c r="RBE31" s="3"/>
      <c r="RBF31" s="3"/>
      <c r="RBG31" s="3"/>
      <c r="RBH31" s="3"/>
      <c r="RBI31" s="3"/>
      <c r="RBJ31" s="3"/>
      <c r="RBK31" s="3"/>
      <c r="RBL31" s="3"/>
      <c r="RBM31" s="3"/>
      <c r="RBN31" s="3"/>
      <c r="RBO31" s="3"/>
      <c r="RBP31" s="3"/>
      <c r="RBQ31" s="3"/>
      <c r="RBR31" s="3"/>
      <c r="RBS31" s="3"/>
      <c r="RBT31" s="3"/>
      <c r="RBU31" s="3"/>
      <c r="RBV31" s="3"/>
      <c r="RBW31" s="3"/>
      <c r="RBX31" s="3"/>
      <c r="RBY31" s="3"/>
      <c r="RBZ31" s="3"/>
      <c r="RCA31" s="3"/>
      <c r="RCB31" s="3"/>
      <c r="RCC31" s="3"/>
      <c r="RCD31" s="3"/>
      <c r="RCE31" s="3"/>
      <c r="RCF31" s="3"/>
      <c r="RCG31" s="3"/>
      <c r="RCH31" s="3"/>
      <c r="RCI31" s="3"/>
      <c r="RCJ31" s="3"/>
      <c r="RCK31" s="3"/>
      <c r="RCL31" s="3"/>
      <c r="RCM31" s="3"/>
      <c r="RCN31" s="3"/>
      <c r="RCO31" s="3"/>
      <c r="RCP31" s="3"/>
      <c r="RCQ31" s="3"/>
      <c r="RCR31" s="3"/>
      <c r="RCS31" s="3"/>
      <c r="RCT31" s="3"/>
      <c r="RCU31" s="3"/>
      <c r="RCV31" s="3"/>
      <c r="RCW31" s="3"/>
      <c r="RCX31" s="3"/>
      <c r="RCY31" s="3"/>
      <c r="RCZ31" s="3"/>
      <c r="RDA31" s="3"/>
      <c r="RDB31" s="3"/>
      <c r="RDC31" s="3"/>
      <c r="RDD31" s="3"/>
      <c r="RDE31" s="3"/>
      <c r="RDF31" s="3"/>
      <c r="RDG31" s="3"/>
      <c r="RDH31" s="3"/>
      <c r="RDI31" s="3"/>
      <c r="RDJ31" s="3"/>
      <c r="RDK31" s="3"/>
      <c r="RDL31" s="3"/>
      <c r="RDM31" s="3"/>
      <c r="RDN31" s="3"/>
      <c r="RDO31" s="3"/>
      <c r="RDP31" s="3"/>
      <c r="RDQ31" s="3"/>
      <c r="RDR31" s="3"/>
      <c r="RDS31" s="3"/>
      <c r="RDT31" s="3"/>
      <c r="RDU31" s="3"/>
      <c r="RDV31" s="3"/>
      <c r="RDW31" s="3"/>
      <c r="RDX31" s="3"/>
      <c r="RDY31" s="3"/>
      <c r="RDZ31" s="3"/>
      <c r="REA31" s="3"/>
      <c r="REB31" s="3"/>
      <c r="REC31" s="3"/>
      <c r="RED31" s="3"/>
      <c r="REE31" s="3"/>
      <c r="REF31" s="3"/>
      <c r="REG31" s="3"/>
      <c r="REH31" s="3"/>
      <c r="REI31" s="3"/>
      <c r="REJ31" s="3"/>
      <c r="REK31" s="3"/>
      <c r="REL31" s="3"/>
      <c r="REM31" s="3"/>
      <c r="REN31" s="3"/>
      <c r="REO31" s="3"/>
      <c r="REP31" s="3"/>
      <c r="REQ31" s="3"/>
      <c r="RER31" s="3"/>
      <c r="RES31" s="3"/>
      <c r="RET31" s="3"/>
      <c r="REU31" s="3"/>
      <c r="REV31" s="3"/>
      <c r="REW31" s="3"/>
      <c r="REX31" s="3"/>
      <c r="REY31" s="3"/>
      <c r="REZ31" s="3"/>
      <c r="RFA31" s="3"/>
      <c r="RFB31" s="3"/>
      <c r="RFC31" s="3"/>
      <c r="RFD31" s="3"/>
      <c r="RFE31" s="3"/>
      <c r="RFF31" s="3"/>
      <c r="RFG31" s="3"/>
      <c r="RFH31" s="3"/>
      <c r="RFI31" s="3"/>
      <c r="RFJ31" s="3"/>
      <c r="RFK31" s="3"/>
      <c r="RFL31" s="3"/>
      <c r="RFM31" s="3"/>
      <c r="RFN31" s="3"/>
      <c r="RFO31" s="3"/>
      <c r="RFP31" s="3"/>
      <c r="RFQ31" s="3"/>
      <c r="RFR31" s="3"/>
      <c r="RFS31" s="3"/>
      <c r="RFT31" s="3"/>
      <c r="RFU31" s="3"/>
      <c r="RFV31" s="3"/>
      <c r="RFW31" s="3"/>
      <c r="RFX31" s="3"/>
      <c r="RFY31" s="3"/>
      <c r="RFZ31" s="3"/>
      <c r="RGA31" s="3"/>
      <c r="RGB31" s="3"/>
      <c r="RGC31" s="3"/>
      <c r="RGD31" s="3"/>
      <c r="RGE31" s="3"/>
      <c r="RGF31" s="3"/>
      <c r="RGG31" s="3"/>
      <c r="RGH31" s="3"/>
      <c r="RGI31" s="3"/>
      <c r="RGJ31" s="3"/>
      <c r="RGK31" s="3"/>
      <c r="RGL31" s="3"/>
      <c r="RGM31" s="3"/>
      <c r="RGN31" s="3"/>
      <c r="RGO31" s="3"/>
      <c r="RGP31" s="3"/>
      <c r="RGQ31" s="3"/>
      <c r="RGR31" s="3"/>
      <c r="RGS31" s="3"/>
      <c r="RGT31" s="3"/>
      <c r="RGU31" s="3"/>
      <c r="RGV31" s="3"/>
      <c r="RGW31" s="3"/>
      <c r="RGX31" s="3"/>
      <c r="RGY31" s="3"/>
      <c r="RGZ31" s="3"/>
      <c r="RHA31" s="3"/>
      <c r="RHB31" s="3"/>
      <c r="RHC31" s="3"/>
      <c r="RHD31" s="3"/>
      <c r="RHE31" s="3"/>
      <c r="RHF31" s="3"/>
      <c r="RHG31" s="3"/>
      <c r="RHH31" s="3"/>
      <c r="RHI31" s="3"/>
      <c r="RHJ31" s="3"/>
      <c r="RHK31" s="3"/>
      <c r="RHL31" s="3"/>
      <c r="RHM31" s="3"/>
      <c r="RHN31" s="3"/>
      <c r="RHO31" s="3"/>
      <c r="RHP31" s="3"/>
      <c r="RHQ31" s="3"/>
      <c r="RHR31" s="3"/>
      <c r="RHS31" s="3"/>
      <c r="RHT31" s="3"/>
      <c r="RHU31" s="3"/>
      <c r="RHV31" s="3"/>
      <c r="RHW31" s="3"/>
      <c r="RHX31" s="3"/>
      <c r="RHY31" s="3"/>
      <c r="RHZ31" s="3"/>
      <c r="RIA31" s="3"/>
      <c r="RIB31" s="3"/>
      <c r="RIC31" s="3"/>
      <c r="RID31" s="3"/>
      <c r="RIE31" s="3"/>
      <c r="RIF31" s="3"/>
      <c r="RIG31" s="3"/>
      <c r="RIH31" s="3"/>
      <c r="RII31" s="3"/>
      <c r="RIJ31" s="3"/>
      <c r="RIK31" s="3"/>
      <c r="RIL31" s="3"/>
      <c r="RIM31" s="3"/>
      <c r="RIN31" s="3"/>
      <c r="RIO31" s="3"/>
      <c r="RIP31" s="3"/>
      <c r="RIQ31" s="3"/>
      <c r="RIR31" s="3"/>
      <c r="RIS31" s="3"/>
      <c r="RIT31" s="3"/>
      <c r="RIU31" s="3"/>
      <c r="RIV31" s="3"/>
      <c r="RIW31" s="3"/>
      <c r="RIX31" s="3"/>
      <c r="RIY31" s="3"/>
      <c r="RIZ31" s="3"/>
      <c r="RJA31" s="3"/>
      <c r="RJB31" s="3"/>
      <c r="RJC31" s="3"/>
      <c r="RJD31" s="3"/>
      <c r="RJE31" s="3"/>
      <c r="RJF31" s="3"/>
      <c r="RJG31" s="3"/>
      <c r="RJH31" s="3"/>
      <c r="RJI31" s="3"/>
      <c r="RJJ31" s="3"/>
      <c r="RJK31" s="3"/>
      <c r="RJL31" s="3"/>
      <c r="RJM31" s="3"/>
      <c r="RJN31" s="3"/>
      <c r="RJO31" s="3"/>
      <c r="RJP31" s="3"/>
      <c r="RJQ31" s="3"/>
      <c r="RJR31" s="3"/>
      <c r="RJS31" s="3"/>
      <c r="RJT31" s="3"/>
      <c r="RJU31" s="3"/>
      <c r="RJV31" s="3"/>
      <c r="RJW31" s="3"/>
      <c r="RJX31" s="3"/>
      <c r="RJY31" s="3"/>
      <c r="RJZ31" s="3"/>
      <c r="RKA31" s="3"/>
      <c r="RKB31" s="3"/>
      <c r="RKC31" s="3"/>
      <c r="RKD31" s="3"/>
      <c r="RKE31" s="3"/>
      <c r="RKF31" s="3"/>
      <c r="RKG31" s="3"/>
      <c r="RKH31" s="3"/>
      <c r="RKI31" s="3"/>
      <c r="RKJ31" s="3"/>
      <c r="RKK31" s="3"/>
      <c r="RKL31" s="3"/>
      <c r="RKM31" s="3"/>
      <c r="RKN31" s="3"/>
      <c r="RKO31" s="3"/>
      <c r="RKP31" s="3"/>
      <c r="RKQ31" s="3"/>
      <c r="RKR31" s="3"/>
      <c r="RKS31" s="3"/>
      <c r="RKT31" s="3"/>
      <c r="RKU31" s="3"/>
      <c r="RKV31" s="3"/>
      <c r="RKW31" s="3"/>
      <c r="RKX31" s="3"/>
      <c r="RKY31" s="3"/>
      <c r="RKZ31" s="3"/>
      <c r="RLA31" s="3"/>
      <c r="RLB31" s="3"/>
      <c r="RLC31" s="3"/>
      <c r="RLD31" s="3"/>
      <c r="RLE31" s="3"/>
      <c r="RLF31" s="3"/>
      <c r="RLG31" s="3"/>
      <c r="RLH31" s="3"/>
      <c r="RLI31" s="3"/>
      <c r="RLJ31" s="3"/>
      <c r="RLK31" s="3"/>
      <c r="RLL31" s="3"/>
      <c r="RLM31" s="3"/>
      <c r="RLN31" s="3"/>
      <c r="RLO31" s="3"/>
      <c r="RLP31" s="3"/>
      <c r="RLQ31" s="3"/>
      <c r="RLR31" s="3"/>
      <c r="RLS31" s="3"/>
      <c r="RLT31" s="3"/>
      <c r="RLU31" s="3"/>
      <c r="RLV31" s="3"/>
      <c r="RLW31" s="3"/>
      <c r="RLX31" s="3"/>
      <c r="RLY31" s="3"/>
      <c r="RLZ31" s="3"/>
      <c r="RMA31" s="3"/>
      <c r="RMB31" s="3"/>
      <c r="RMC31" s="3"/>
      <c r="RMD31" s="3"/>
      <c r="RME31" s="3"/>
      <c r="RMF31" s="3"/>
      <c r="RMG31" s="3"/>
      <c r="RMH31" s="3"/>
      <c r="RMI31" s="3"/>
      <c r="RMJ31" s="3"/>
      <c r="RMK31" s="3"/>
      <c r="RML31" s="3"/>
      <c r="RMM31" s="3"/>
      <c r="RMN31" s="3"/>
      <c r="RMO31" s="3"/>
      <c r="RMP31" s="3"/>
      <c r="RMQ31" s="3"/>
      <c r="RMR31" s="3"/>
      <c r="RMS31" s="3"/>
      <c r="RMT31" s="3"/>
      <c r="RMU31" s="3"/>
      <c r="RMV31" s="3"/>
      <c r="RMW31" s="3"/>
      <c r="RMX31" s="3"/>
      <c r="RMY31" s="3"/>
      <c r="RMZ31" s="3"/>
      <c r="RNA31" s="3"/>
      <c r="RNB31" s="3"/>
      <c r="RNC31" s="3"/>
      <c r="RND31" s="3"/>
      <c r="RNE31" s="3"/>
      <c r="RNF31" s="3"/>
      <c r="RNG31" s="3"/>
      <c r="RNH31" s="3"/>
      <c r="RNI31" s="3"/>
      <c r="RNJ31" s="3"/>
      <c r="RNK31" s="3"/>
      <c r="RNL31" s="3"/>
      <c r="RNM31" s="3"/>
      <c r="RNN31" s="3"/>
      <c r="RNO31" s="3"/>
      <c r="RNP31" s="3"/>
      <c r="RNQ31" s="3"/>
      <c r="RNR31" s="3"/>
      <c r="RNS31" s="3"/>
      <c r="RNT31" s="3"/>
      <c r="RNU31" s="3"/>
      <c r="RNV31" s="3"/>
      <c r="RNW31" s="3"/>
      <c r="RNX31" s="3"/>
      <c r="RNY31" s="3"/>
      <c r="RNZ31" s="3"/>
      <c r="ROA31" s="3"/>
      <c r="ROB31" s="3"/>
      <c r="ROC31" s="3"/>
      <c r="ROD31" s="3"/>
      <c r="ROE31" s="3"/>
      <c r="ROF31" s="3"/>
      <c r="ROG31" s="3"/>
      <c r="ROH31" s="3"/>
      <c r="ROI31" s="3"/>
      <c r="ROJ31" s="3"/>
      <c r="ROK31" s="3"/>
      <c r="ROL31" s="3"/>
      <c r="ROM31" s="3"/>
      <c r="RON31" s="3"/>
      <c r="ROO31" s="3"/>
      <c r="ROP31" s="3"/>
      <c r="ROQ31" s="3"/>
      <c r="ROR31" s="3"/>
      <c r="ROS31" s="3"/>
      <c r="ROT31" s="3"/>
      <c r="ROU31" s="3"/>
      <c r="ROV31" s="3"/>
      <c r="ROW31" s="3"/>
      <c r="ROX31" s="3"/>
      <c r="ROY31" s="3"/>
      <c r="ROZ31" s="3"/>
      <c r="RPA31" s="3"/>
      <c r="RPB31" s="3"/>
      <c r="RPC31" s="3"/>
      <c r="RPD31" s="3"/>
      <c r="RPE31" s="3"/>
      <c r="RPF31" s="3"/>
      <c r="RPG31" s="3"/>
      <c r="RPH31" s="3"/>
      <c r="RPI31" s="3"/>
      <c r="RPJ31" s="3"/>
      <c r="RPK31" s="3"/>
      <c r="RPL31" s="3"/>
      <c r="RPM31" s="3"/>
      <c r="RPN31" s="3"/>
      <c r="RPO31" s="3"/>
      <c r="RPP31" s="3"/>
      <c r="RPQ31" s="3"/>
      <c r="RPR31" s="3"/>
      <c r="RPS31" s="3"/>
      <c r="RPT31" s="3"/>
      <c r="RPU31" s="3"/>
      <c r="RPV31" s="3"/>
      <c r="RPW31" s="3"/>
      <c r="RPX31" s="3"/>
      <c r="RPY31" s="3"/>
      <c r="RPZ31" s="3"/>
      <c r="RQA31" s="3"/>
      <c r="RQB31" s="3"/>
      <c r="RQC31" s="3"/>
      <c r="RQD31" s="3"/>
      <c r="RQE31" s="3"/>
      <c r="RQF31" s="3"/>
      <c r="RQG31" s="3"/>
      <c r="RQH31" s="3"/>
      <c r="RQI31" s="3"/>
      <c r="RQJ31" s="3"/>
      <c r="RQK31" s="3"/>
      <c r="RQL31" s="3"/>
      <c r="RQM31" s="3"/>
      <c r="RQN31" s="3"/>
      <c r="RQO31" s="3"/>
      <c r="RQP31" s="3"/>
      <c r="RQQ31" s="3"/>
      <c r="RQR31" s="3"/>
      <c r="RQS31" s="3"/>
      <c r="RQT31" s="3"/>
      <c r="RQU31" s="3"/>
      <c r="RQV31" s="3"/>
      <c r="RQW31" s="3"/>
      <c r="RQX31" s="3"/>
      <c r="RQY31" s="3"/>
      <c r="RQZ31" s="3"/>
      <c r="RRA31" s="3"/>
      <c r="RRB31" s="3"/>
      <c r="RRC31" s="3"/>
      <c r="RRD31" s="3"/>
      <c r="RRE31" s="3"/>
      <c r="RRF31" s="3"/>
      <c r="RRG31" s="3"/>
      <c r="RRH31" s="3"/>
      <c r="RRI31" s="3"/>
      <c r="RRJ31" s="3"/>
      <c r="RRK31" s="3"/>
      <c r="RRL31" s="3"/>
      <c r="RRM31" s="3"/>
      <c r="RRN31" s="3"/>
      <c r="RRO31" s="3"/>
      <c r="RRP31" s="3"/>
      <c r="RRQ31" s="3"/>
      <c r="RRR31" s="3"/>
      <c r="RRS31" s="3"/>
      <c r="RRT31" s="3"/>
      <c r="RRU31" s="3"/>
      <c r="RRV31" s="3"/>
      <c r="RRW31" s="3"/>
      <c r="RRX31" s="3"/>
      <c r="RRY31" s="3"/>
      <c r="RRZ31" s="3"/>
      <c r="RSA31" s="3"/>
      <c r="RSB31" s="3"/>
      <c r="RSC31" s="3"/>
      <c r="RSD31" s="3"/>
      <c r="RSE31" s="3"/>
      <c r="RSF31" s="3"/>
      <c r="RSG31" s="3"/>
      <c r="RSH31" s="3"/>
      <c r="RSI31" s="3"/>
      <c r="RSJ31" s="3"/>
      <c r="RSK31" s="3"/>
      <c r="RSL31" s="3"/>
      <c r="RSM31" s="3"/>
      <c r="RSN31" s="3"/>
      <c r="RSO31" s="3"/>
      <c r="RSP31" s="3"/>
      <c r="RSQ31" s="3"/>
      <c r="RSR31" s="3"/>
      <c r="RSS31" s="3"/>
      <c r="RST31" s="3"/>
      <c r="RSU31" s="3"/>
      <c r="RSV31" s="3"/>
      <c r="RSW31" s="3"/>
      <c r="RSX31" s="3"/>
      <c r="RSY31" s="3"/>
      <c r="RSZ31" s="3"/>
      <c r="RTA31" s="3"/>
      <c r="RTB31" s="3"/>
      <c r="RTC31" s="3"/>
      <c r="RTD31" s="3"/>
      <c r="RTE31" s="3"/>
      <c r="RTF31" s="3"/>
      <c r="RTG31" s="3"/>
      <c r="RTH31" s="3"/>
      <c r="RTI31" s="3"/>
      <c r="RTJ31" s="3"/>
      <c r="RTK31" s="3"/>
      <c r="RTL31" s="3"/>
      <c r="RTM31" s="3"/>
      <c r="RTN31" s="3"/>
      <c r="RTO31" s="3"/>
      <c r="RTP31" s="3"/>
      <c r="RTQ31" s="3"/>
      <c r="RTR31" s="3"/>
      <c r="RTS31" s="3"/>
      <c r="RTT31" s="3"/>
      <c r="RTU31" s="3"/>
      <c r="RTV31" s="3"/>
      <c r="RTW31" s="3"/>
      <c r="RTX31" s="3"/>
      <c r="RTY31" s="3"/>
      <c r="RTZ31" s="3"/>
      <c r="RUA31" s="3"/>
      <c r="RUB31" s="3"/>
      <c r="RUC31" s="3"/>
      <c r="RUD31" s="3"/>
      <c r="RUE31" s="3"/>
      <c r="RUF31" s="3"/>
      <c r="RUG31" s="3"/>
      <c r="RUH31" s="3"/>
      <c r="RUI31" s="3"/>
      <c r="RUJ31" s="3"/>
      <c r="RUK31" s="3"/>
      <c r="RUL31" s="3"/>
      <c r="RUM31" s="3"/>
      <c r="RUN31" s="3"/>
      <c r="RUO31" s="3"/>
      <c r="RUP31" s="3"/>
      <c r="RUQ31" s="3"/>
      <c r="RUR31" s="3"/>
      <c r="RUS31" s="3"/>
      <c r="RUT31" s="3"/>
      <c r="RUU31" s="3"/>
      <c r="RUV31" s="3"/>
      <c r="RUW31" s="3"/>
      <c r="RUX31" s="3"/>
      <c r="RUY31" s="3"/>
      <c r="RUZ31" s="3"/>
      <c r="RVA31" s="3"/>
      <c r="RVB31" s="3"/>
      <c r="RVC31" s="3"/>
      <c r="RVD31" s="3"/>
      <c r="RVE31" s="3"/>
      <c r="RVF31" s="3"/>
      <c r="RVG31" s="3"/>
      <c r="RVH31" s="3"/>
      <c r="RVI31" s="3"/>
      <c r="RVJ31" s="3"/>
      <c r="RVK31" s="3"/>
      <c r="RVL31" s="3"/>
      <c r="RVM31" s="3"/>
      <c r="RVN31" s="3"/>
      <c r="RVO31" s="3"/>
      <c r="RVP31" s="3"/>
      <c r="RVQ31" s="3"/>
      <c r="RVR31" s="3"/>
      <c r="RVS31" s="3"/>
      <c r="RVT31" s="3"/>
      <c r="RVU31" s="3"/>
      <c r="RVV31" s="3"/>
      <c r="RVW31" s="3"/>
      <c r="RVX31" s="3"/>
      <c r="RVY31" s="3"/>
      <c r="RVZ31" s="3"/>
      <c r="RWA31" s="3"/>
      <c r="RWB31" s="3"/>
      <c r="RWC31" s="3"/>
      <c r="RWD31" s="3"/>
      <c r="RWE31" s="3"/>
      <c r="RWF31" s="3"/>
      <c r="RWG31" s="3"/>
      <c r="RWH31" s="3"/>
      <c r="RWI31" s="3"/>
      <c r="RWJ31" s="3"/>
      <c r="RWK31" s="3"/>
      <c r="RWL31" s="3"/>
      <c r="RWM31" s="3"/>
      <c r="RWN31" s="3"/>
      <c r="RWO31" s="3"/>
      <c r="RWP31" s="3"/>
      <c r="RWQ31" s="3"/>
      <c r="RWR31" s="3"/>
      <c r="RWS31" s="3"/>
      <c r="RWT31" s="3"/>
      <c r="RWU31" s="3"/>
      <c r="RWV31" s="3"/>
      <c r="RWW31" s="3"/>
      <c r="RWX31" s="3"/>
      <c r="RWY31" s="3"/>
      <c r="RWZ31" s="3"/>
      <c r="RXA31" s="3"/>
      <c r="RXB31" s="3"/>
      <c r="RXC31" s="3"/>
      <c r="RXD31" s="3"/>
      <c r="RXE31" s="3"/>
      <c r="RXF31" s="3"/>
      <c r="RXG31" s="3"/>
      <c r="RXH31" s="3"/>
      <c r="RXI31" s="3"/>
      <c r="RXJ31" s="3"/>
      <c r="RXK31" s="3"/>
      <c r="RXL31" s="3"/>
      <c r="RXM31" s="3"/>
      <c r="RXN31" s="3"/>
      <c r="RXO31" s="3"/>
      <c r="RXP31" s="3"/>
      <c r="RXQ31" s="3"/>
      <c r="RXR31" s="3"/>
      <c r="RXS31" s="3"/>
      <c r="RXT31" s="3"/>
      <c r="RXU31" s="3"/>
      <c r="RXV31" s="3"/>
      <c r="RXW31" s="3"/>
      <c r="RXX31" s="3"/>
      <c r="RXY31" s="3"/>
      <c r="RXZ31" s="3"/>
      <c r="RYA31" s="3"/>
      <c r="RYB31" s="3"/>
      <c r="RYC31" s="3"/>
      <c r="RYD31" s="3"/>
      <c r="RYE31" s="3"/>
      <c r="RYF31" s="3"/>
      <c r="RYG31" s="3"/>
      <c r="RYH31" s="3"/>
      <c r="RYI31" s="3"/>
      <c r="RYJ31" s="3"/>
      <c r="RYK31" s="3"/>
      <c r="RYL31" s="3"/>
      <c r="RYM31" s="3"/>
      <c r="RYN31" s="3"/>
      <c r="RYO31" s="3"/>
      <c r="RYP31" s="3"/>
      <c r="RYQ31" s="3"/>
      <c r="RYR31" s="3"/>
      <c r="RYS31" s="3"/>
      <c r="RYT31" s="3"/>
      <c r="RYU31" s="3"/>
      <c r="RYV31" s="3"/>
      <c r="RYW31" s="3"/>
      <c r="RYX31" s="3"/>
      <c r="RYY31" s="3"/>
      <c r="RYZ31" s="3"/>
      <c r="RZA31" s="3"/>
      <c r="RZB31" s="3"/>
      <c r="RZC31" s="3"/>
      <c r="RZD31" s="3"/>
      <c r="RZE31" s="3"/>
      <c r="RZF31" s="3"/>
      <c r="RZG31" s="3"/>
      <c r="RZH31" s="3"/>
      <c r="RZI31" s="3"/>
      <c r="RZJ31" s="3"/>
      <c r="RZK31" s="3"/>
      <c r="RZL31" s="3"/>
      <c r="RZM31" s="3"/>
      <c r="RZN31" s="3"/>
      <c r="RZO31" s="3"/>
      <c r="RZP31" s="3"/>
      <c r="RZQ31" s="3"/>
      <c r="RZR31" s="3"/>
      <c r="RZS31" s="3"/>
      <c r="RZT31" s="3"/>
      <c r="RZU31" s="3"/>
      <c r="RZV31" s="3"/>
      <c r="RZW31" s="3"/>
      <c r="RZX31" s="3"/>
      <c r="RZY31" s="3"/>
      <c r="RZZ31" s="3"/>
      <c r="SAA31" s="3"/>
      <c r="SAB31" s="3"/>
      <c r="SAC31" s="3"/>
      <c r="SAD31" s="3"/>
      <c r="SAE31" s="3"/>
      <c r="SAF31" s="3"/>
      <c r="SAG31" s="3"/>
      <c r="SAH31" s="3"/>
      <c r="SAI31" s="3"/>
      <c r="SAJ31" s="3"/>
      <c r="SAK31" s="3"/>
      <c r="SAL31" s="3"/>
      <c r="SAM31" s="3"/>
      <c r="SAN31" s="3"/>
      <c r="SAO31" s="3"/>
      <c r="SAP31" s="3"/>
      <c r="SAQ31" s="3"/>
      <c r="SAR31" s="3"/>
      <c r="SAS31" s="3"/>
      <c r="SAT31" s="3"/>
      <c r="SAU31" s="3"/>
      <c r="SAV31" s="3"/>
      <c r="SAW31" s="3"/>
      <c r="SAX31" s="3"/>
      <c r="SAY31" s="3"/>
      <c r="SAZ31" s="3"/>
      <c r="SBA31" s="3"/>
      <c r="SBB31" s="3"/>
      <c r="SBC31" s="3"/>
      <c r="SBD31" s="3"/>
      <c r="SBE31" s="3"/>
      <c r="SBF31" s="3"/>
      <c r="SBG31" s="3"/>
      <c r="SBH31" s="3"/>
      <c r="SBI31" s="3"/>
      <c r="SBJ31" s="3"/>
      <c r="SBK31" s="3"/>
      <c r="SBL31" s="3"/>
      <c r="SBM31" s="3"/>
      <c r="SBN31" s="3"/>
      <c r="SBO31" s="3"/>
      <c r="SBP31" s="3"/>
      <c r="SBQ31" s="3"/>
      <c r="SBR31" s="3"/>
      <c r="SBS31" s="3"/>
      <c r="SBT31" s="3"/>
      <c r="SBU31" s="3"/>
      <c r="SBV31" s="3"/>
      <c r="SBW31" s="3"/>
      <c r="SBX31" s="3"/>
      <c r="SBY31" s="3"/>
      <c r="SBZ31" s="3"/>
      <c r="SCA31" s="3"/>
      <c r="SCB31" s="3"/>
      <c r="SCC31" s="3"/>
      <c r="SCD31" s="3"/>
      <c r="SCE31" s="3"/>
      <c r="SCF31" s="3"/>
      <c r="SCG31" s="3"/>
      <c r="SCH31" s="3"/>
      <c r="SCI31" s="3"/>
      <c r="SCJ31" s="3"/>
      <c r="SCK31" s="3"/>
      <c r="SCL31" s="3"/>
      <c r="SCM31" s="3"/>
      <c r="SCN31" s="3"/>
      <c r="SCO31" s="3"/>
      <c r="SCP31" s="3"/>
      <c r="SCQ31" s="3"/>
      <c r="SCR31" s="3"/>
      <c r="SCS31" s="3"/>
      <c r="SCT31" s="3"/>
      <c r="SCU31" s="3"/>
      <c r="SCV31" s="3"/>
      <c r="SCW31" s="3"/>
      <c r="SCX31" s="3"/>
      <c r="SCY31" s="3"/>
      <c r="SCZ31" s="3"/>
      <c r="SDA31" s="3"/>
      <c r="SDB31" s="3"/>
      <c r="SDC31" s="3"/>
      <c r="SDD31" s="3"/>
      <c r="SDE31" s="3"/>
      <c r="SDF31" s="3"/>
      <c r="SDG31" s="3"/>
      <c r="SDH31" s="3"/>
      <c r="SDI31" s="3"/>
      <c r="SDJ31" s="3"/>
      <c r="SDK31" s="3"/>
      <c r="SDL31" s="3"/>
      <c r="SDM31" s="3"/>
      <c r="SDN31" s="3"/>
      <c r="SDO31" s="3"/>
      <c r="SDP31" s="3"/>
      <c r="SDQ31" s="3"/>
      <c r="SDR31" s="3"/>
      <c r="SDS31" s="3"/>
      <c r="SDT31" s="3"/>
      <c r="SDU31" s="3"/>
      <c r="SDV31" s="3"/>
      <c r="SDW31" s="3"/>
      <c r="SDX31" s="3"/>
      <c r="SDY31" s="3"/>
      <c r="SDZ31" s="3"/>
      <c r="SEA31" s="3"/>
      <c r="SEB31" s="3"/>
      <c r="SEC31" s="3"/>
      <c r="SED31" s="3"/>
      <c r="SEE31" s="3"/>
      <c r="SEF31" s="3"/>
      <c r="SEG31" s="3"/>
      <c r="SEH31" s="3"/>
      <c r="SEI31" s="3"/>
      <c r="SEJ31" s="3"/>
      <c r="SEK31" s="3"/>
      <c r="SEL31" s="3"/>
      <c r="SEM31" s="3"/>
      <c r="SEN31" s="3"/>
      <c r="SEO31" s="3"/>
      <c r="SEP31" s="3"/>
      <c r="SEQ31" s="3"/>
      <c r="SER31" s="3"/>
      <c r="SES31" s="3"/>
      <c r="SET31" s="3"/>
      <c r="SEU31" s="3"/>
      <c r="SEV31" s="3"/>
      <c r="SEW31" s="3"/>
      <c r="SEX31" s="3"/>
      <c r="SEY31" s="3"/>
      <c r="SEZ31" s="3"/>
      <c r="SFA31" s="3"/>
      <c r="SFB31" s="3"/>
      <c r="SFC31" s="3"/>
      <c r="SFD31" s="3"/>
      <c r="SFE31" s="3"/>
      <c r="SFF31" s="3"/>
      <c r="SFG31" s="3"/>
      <c r="SFH31" s="3"/>
      <c r="SFI31" s="3"/>
      <c r="SFJ31" s="3"/>
      <c r="SFK31" s="3"/>
      <c r="SFL31" s="3"/>
      <c r="SFM31" s="3"/>
      <c r="SFN31" s="3"/>
      <c r="SFO31" s="3"/>
      <c r="SFP31" s="3"/>
      <c r="SFQ31" s="3"/>
      <c r="SFR31" s="3"/>
      <c r="SFS31" s="3"/>
      <c r="SFT31" s="3"/>
      <c r="SFU31" s="3"/>
      <c r="SFV31" s="3"/>
      <c r="SFW31" s="3"/>
      <c r="SFX31" s="3"/>
      <c r="SFY31" s="3"/>
      <c r="SFZ31" s="3"/>
      <c r="SGA31" s="3"/>
      <c r="SGB31" s="3"/>
      <c r="SGC31" s="3"/>
      <c r="SGD31" s="3"/>
      <c r="SGE31" s="3"/>
      <c r="SGF31" s="3"/>
      <c r="SGG31" s="3"/>
      <c r="SGH31" s="3"/>
      <c r="SGI31" s="3"/>
      <c r="SGJ31" s="3"/>
      <c r="SGK31" s="3"/>
      <c r="SGL31" s="3"/>
      <c r="SGM31" s="3"/>
      <c r="SGN31" s="3"/>
      <c r="SGO31" s="3"/>
      <c r="SGP31" s="3"/>
      <c r="SGQ31" s="3"/>
      <c r="SGR31" s="3"/>
      <c r="SGS31" s="3"/>
      <c r="SGT31" s="3"/>
      <c r="SGU31" s="3"/>
      <c r="SGV31" s="3"/>
      <c r="SGW31" s="3"/>
      <c r="SGX31" s="3"/>
      <c r="SGY31" s="3"/>
      <c r="SGZ31" s="3"/>
      <c r="SHA31" s="3"/>
      <c r="SHB31" s="3"/>
      <c r="SHC31" s="3"/>
      <c r="SHD31" s="3"/>
      <c r="SHE31" s="3"/>
      <c r="SHF31" s="3"/>
      <c r="SHG31" s="3"/>
      <c r="SHH31" s="3"/>
      <c r="SHI31" s="3"/>
      <c r="SHJ31" s="3"/>
      <c r="SHK31" s="3"/>
      <c r="SHL31" s="3"/>
      <c r="SHM31" s="3"/>
      <c r="SHN31" s="3"/>
      <c r="SHO31" s="3"/>
      <c r="SHP31" s="3"/>
      <c r="SHQ31" s="3"/>
      <c r="SHR31" s="3"/>
      <c r="SHS31" s="3"/>
      <c r="SHT31" s="3"/>
      <c r="SHU31" s="3"/>
      <c r="SHV31" s="3"/>
      <c r="SHW31" s="3"/>
      <c r="SHX31" s="3"/>
      <c r="SHY31" s="3"/>
      <c r="SHZ31" s="3"/>
      <c r="SIA31" s="3"/>
      <c r="SIB31" s="3"/>
      <c r="SIC31" s="3"/>
      <c r="SID31" s="3"/>
      <c r="SIE31" s="3"/>
      <c r="SIF31" s="3"/>
      <c r="SIG31" s="3"/>
      <c r="SIH31" s="3"/>
      <c r="SII31" s="3"/>
      <c r="SIJ31" s="3"/>
      <c r="SIK31" s="3"/>
      <c r="SIL31" s="3"/>
      <c r="SIM31" s="3"/>
      <c r="SIN31" s="3"/>
      <c r="SIO31" s="3"/>
      <c r="SIP31" s="3"/>
      <c r="SIQ31" s="3"/>
      <c r="SIR31" s="3"/>
      <c r="SIS31" s="3"/>
      <c r="SIT31" s="3"/>
      <c r="SIU31" s="3"/>
      <c r="SIV31" s="3"/>
      <c r="SIW31" s="3"/>
      <c r="SIX31" s="3"/>
      <c r="SIY31" s="3"/>
      <c r="SIZ31" s="3"/>
      <c r="SJA31" s="3"/>
      <c r="SJB31" s="3"/>
      <c r="SJC31" s="3"/>
      <c r="SJD31" s="3"/>
      <c r="SJE31" s="3"/>
      <c r="SJF31" s="3"/>
      <c r="SJG31" s="3"/>
      <c r="SJH31" s="3"/>
      <c r="SJI31" s="3"/>
      <c r="SJJ31" s="3"/>
      <c r="SJK31" s="3"/>
      <c r="SJL31" s="3"/>
      <c r="SJM31" s="3"/>
      <c r="SJN31" s="3"/>
      <c r="SJO31" s="3"/>
      <c r="SJP31" s="3"/>
      <c r="SJQ31" s="3"/>
      <c r="SJR31" s="3"/>
      <c r="SJS31" s="3"/>
      <c r="SJT31" s="3"/>
      <c r="SJU31" s="3"/>
      <c r="SJV31" s="3"/>
      <c r="SJW31" s="3"/>
      <c r="SJX31" s="3"/>
      <c r="SJY31" s="3"/>
      <c r="SJZ31" s="3"/>
      <c r="SKA31" s="3"/>
      <c r="SKB31" s="3"/>
      <c r="SKC31" s="3"/>
      <c r="SKD31" s="3"/>
      <c r="SKE31" s="3"/>
      <c r="SKF31" s="3"/>
      <c r="SKG31" s="3"/>
      <c r="SKH31" s="3"/>
      <c r="SKI31" s="3"/>
      <c r="SKJ31" s="3"/>
      <c r="SKK31" s="3"/>
      <c r="SKL31" s="3"/>
      <c r="SKM31" s="3"/>
      <c r="SKN31" s="3"/>
      <c r="SKO31" s="3"/>
      <c r="SKP31" s="3"/>
      <c r="SKQ31" s="3"/>
      <c r="SKR31" s="3"/>
      <c r="SKS31" s="3"/>
      <c r="SKT31" s="3"/>
      <c r="SKU31" s="3"/>
      <c r="SKV31" s="3"/>
      <c r="SKW31" s="3"/>
      <c r="SKX31" s="3"/>
      <c r="SKY31" s="3"/>
      <c r="SKZ31" s="3"/>
      <c r="SLA31" s="3"/>
      <c r="SLB31" s="3"/>
      <c r="SLC31" s="3"/>
      <c r="SLD31" s="3"/>
      <c r="SLE31" s="3"/>
      <c r="SLF31" s="3"/>
      <c r="SLG31" s="3"/>
      <c r="SLH31" s="3"/>
      <c r="SLI31" s="3"/>
      <c r="SLJ31" s="3"/>
      <c r="SLK31" s="3"/>
      <c r="SLL31" s="3"/>
      <c r="SLM31" s="3"/>
      <c r="SLN31" s="3"/>
      <c r="SLO31" s="3"/>
      <c r="SLP31" s="3"/>
      <c r="SLQ31" s="3"/>
      <c r="SLR31" s="3"/>
      <c r="SLS31" s="3"/>
      <c r="SLT31" s="3"/>
      <c r="SLU31" s="3"/>
      <c r="SLV31" s="3"/>
      <c r="SLW31" s="3"/>
      <c r="SLX31" s="3"/>
      <c r="SLY31" s="3"/>
      <c r="SLZ31" s="3"/>
      <c r="SMA31" s="3"/>
      <c r="SMB31" s="3"/>
      <c r="SMC31" s="3"/>
      <c r="SMD31" s="3"/>
      <c r="SME31" s="3"/>
      <c r="SMF31" s="3"/>
      <c r="SMG31" s="3"/>
      <c r="SMH31" s="3"/>
      <c r="SMI31" s="3"/>
      <c r="SMJ31" s="3"/>
      <c r="SMK31" s="3"/>
      <c r="SML31" s="3"/>
      <c r="SMM31" s="3"/>
      <c r="SMN31" s="3"/>
      <c r="SMO31" s="3"/>
      <c r="SMP31" s="3"/>
      <c r="SMQ31" s="3"/>
      <c r="SMR31" s="3"/>
      <c r="SMS31" s="3"/>
      <c r="SMT31" s="3"/>
      <c r="SMU31" s="3"/>
      <c r="SMV31" s="3"/>
      <c r="SMW31" s="3"/>
      <c r="SMX31" s="3"/>
      <c r="SMY31" s="3"/>
      <c r="SMZ31" s="3"/>
      <c r="SNA31" s="3"/>
      <c r="SNB31" s="3"/>
      <c r="SNC31" s="3"/>
      <c r="SND31" s="3"/>
      <c r="SNE31" s="3"/>
      <c r="SNF31" s="3"/>
      <c r="SNG31" s="3"/>
      <c r="SNH31" s="3"/>
      <c r="SNI31" s="3"/>
      <c r="SNJ31" s="3"/>
      <c r="SNK31" s="3"/>
      <c r="SNL31" s="3"/>
      <c r="SNM31" s="3"/>
      <c r="SNN31" s="3"/>
      <c r="SNO31" s="3"/>
      <c r="SNP31" s="3"/>
      <c r="SNQ31" s="3"/>
      <c r="SNR31" s="3"/>
      <c r="SNS31" s="3"/>
      <c r="SNT31" s="3"/>
      <c r="SNU31" s="3"/>
      <c r="SNV31" s="3"/>
      <c r="SNW31" s="3"/>
      <c r="SNX31" s="3"/>
      <c r="SNY31" s="3"/>
      <c r="SNZ31" s="3"/>
      <c r="SOA31" s="3"/>
      <c r="SOB31" s="3"/>
      <c r="SOC31" s="3"/>
      <c r="SOD31" s="3"/>
      <c r="SOE31" s="3"/>
      <c r="SOF31" s="3"/>
      <c r="SOG31" s="3"/>
      <c r="SOH31" s="3"/>
      <c r="SOI31" s="3"/>
      <c r="SOJ31" s="3"/>
      <c r="SOK31" s="3"/>
      <c r="SOL31" s="3"/>
      <c r="SOM31" s="3"/>
      <c r="SON31" s="3"/>
      <c r="SOO31" s="3"/>
      <c r="SOP31" s="3"/>
      <c r="SOQ31" s="3"/>
      <c r="SOR31" s="3"/>
      <c r="SOS31" s="3"/>
      <c r="SOT31" s="3"/>
      <c r="SOU31" s="3"/>
      <c r="SOV31" s="3"/>
      <c r="SOW31" s="3"/>
      <c r="SOX31" s="3"/>
      <c r="SOY31" s="3"/>
      <c r="SOZ31" s="3"/>
      <c r="SPA31" s="3"/>
      <c r="SPB31" s="3"/>
      <c r="SPC31" s="3"/>
      <c r="SPD31" s="3"/>
      <c r="SPE31" s="3"/>
      <c r="SPF31" s="3"/>
      <c r="SPG31" s="3"/>
      <c r="SPH31" s="3"/>
      <c r="SPI31" s="3"/>
      <c r="SPJ31" s="3"/>
      <c r="SPK31" s="3"/>
      <c r="SPL31" s="3"/>
      <c r="SPM31" s="3"/>
      <c r="SPN31" s="3"/>
      <c r="SPO31" s="3"/>
      <c r="SPP31" s="3"/>
      <c r="SPQ31" s="3"/>
      <c r="SPR31" s="3"/>
      <c r="SPS31" s="3"/>
      <c r="SPT31" s="3"/>
      <c r="SPU31" s="3"/>
      <c r="SPV31" s="3"/>
      <c r="SPW31" s="3"/>
      <c r="SPX31" s="3"/>
      <c r="SPY31" s="3"/>
      <c r="SPZ31" s="3"/>
      <c r="SQA31" s="3"/>
      <c r="SQB31" s="3"/>
      <c r="SQC31" s="3"/>
      <c r="SQD31" s="3"/>
      <c r="SQE31" s="3"/>
      <c r="SQF31" s="3"/>
      <c r="SQG31" s="3"/>
      <c r="SQH31" s="3"/>
      <c r="SQI31" s="3"/>
      <c r="SQJ31" s="3"/>
      <c r="SQK31" s="3"/>
      <c r="SQL31" s="3"/>
      <c r="SQM31" s="3"/>
      <c r="SQN31" s="3"/>
      <c r="SQO31" s="3"/>
      <c r="SQP31" s="3"/>
      <c r="SQQ31" s="3"/>
      <c r="SQR31" s="3"/>
      <c r="SQS31" s="3"/>
      <c r="SQT31" s="3"/>
      <c r="SQU31" s="3"/>
      <c r="SQV31" s="3"/>
      <c r="SQW31" s="3"/>
      <c r="SQX31" s="3"/>
      <c r="SQY31" s="3"/>
      <c r="SQZ31" s="3"/>
      <c r="SRA31" s="3"/>
      <c r="SRB31" s="3"/>
      <c r="SRC31" s="3"/>
      <c r="SRD31" s="3"/>
      <c r="SRE31" s="3"/>
      <c r="SRF31" s="3"/>
      <c r="SRG31" s="3"/>
      <c r="SRH31" s="3"/>
      <c r="SRI31" s="3"/>
      <c r="SRJ31" s="3"/>
      <c r="SRK31" s="3"/>
      <c r="SRL31" s="3"/>
      <c r="SRM31" s="3"/>
      <c r="SRN31" s="3"/>
      <c r="SRO31" s="3"/>
      <c r="SRP31" s="3"/>
      <c r="SRQ31" s="3"/>
      <c r="SRR31" s="3"/>
      <c r="SRS31" s="3"/>
      <c r="SRT31" s="3"/>
      <c r="SRU31" s="3"/>
      <c r="SRV31" s="3"/>
      <c r="SRW31" s="3"/>
      <c r="SRX31" s="3"/>
      <c r="SRY31" s="3"/>
      <c r="SRZ31" s="3"/>
      <c r="SSA31" s="3"/>
      <c r="SSB31" s="3"/>
      <c r="SSC31" s="3"/>
      <c r="SSD31" s="3"/>
      <c r="SSE31" s="3"/>
      <c r="SSF31" s="3"/>
      <c r="SSG31" s="3"/>
      <c r="SSH31" s="3"/>
      <c r="SSI31" s="3"/>
      <c r="SSJ31" s="3"/>
      <c r="SSK31" s="3"/>
      <c r="SSL31" s="3"/>
      <c r="SSM31" s="3"/>
      <c r="SSN31" s="3"/>
      <c r="SSO31" s="3"/>
      <c r="SSP31" s="3"/>
      <c r="SSQ31" s="3"/>
      <c r="SSR31" s="3"/>
      <c r="SSS31" s="3"/>
      <c r="SST31" s="3"/>
      <c r="SSU31" s="3"/>
      <c r="SSV31" s="3"/>
      <c r="SSW31" s="3"/>
      <c r="SSX31" s="3"/>
      <c r="SSY31" s="3"/>
      <c r="SSZ31" s="3"/>
      <c r="STA31" s="3"/>
      <c r="STB31" s="3"/>
      <c r="STC31" s="3"/>
      <c r="STD31" s="3"/>
      <c r="STE31" s="3"/>
      <c r="STF31" s="3"/>
      <c r="STG31" s="3"/>
      <c r="STH31" s="3"/>
      <c r="STI31" s="3"/>
      <c r="STJ31" s="3"/>
      <c r="STK31" s="3"/>
      <c r="STL31" s="3"/>
      <c r="STM31" s="3"/>
      <c r="STN31" s="3"/>
      <c r="STO31" s="3"/>
      <c r="STP31" s="3"/>
      <c r="STQ31" s="3"/>
      <c r="STR31" s="3"/>
      <c r="STS31" s="3"/>
      <c r="STT31" s="3"/>
      <c r="STU31" s="3"/>
      <c r="STV31" s="3"/>
      <c r="STW31" s="3"/>
      <c r="STX31" s="3"/>
      <c r="STY31" s="3"/>
      <c r="STZ31" s="3"/>
      <c r="SUA31" s="3"/>
      <c r="SUB31" s="3"/>
      <c r="SUC31" s="3"/>
      <c r="SUD31" s="3"/>
      <c r="SUE31" s="3"/>
      <c r="SUF31" s="3"/>
      <c r="SUG31" s="3"/>
      <c r="SUH31" s="3"/>
      <c r="SUI31" s="3"/>
      <c r="SUJ31" s="3"/>
      <c r="SUK31" s="3"/>
      <c r="SUL31" s="3"/>
      <c r="SUM31" s="3"/>
      <c r="SUN31" s="3"/>
      <c r="SUO31" s="3"/>
      <c r="SUP31" s="3"/>
      <c r="SUQ31" s="3"/>
      <c r="SUR31" s="3"/>
      <c r="SUS31" s="3"/>
      <c r="SUT31" s="3"/>
      <c r="SUU31" s="3"/>
      <c r="SUV31" s="3"/>
      <c r="SUW31" s="3"/>
      <c r="SUX31" s="3"/>
      <c r="SUY31" s="3"/>
      <c r="SUZ31" s="3"/>
      <c r="SVA31" s="3"/>
      <c r="SVB31" s="3"/>
      <c r="SVC31" s="3"/>
      <c r="SVD31" s="3"/>
      <c r="SVE31" s="3"/>
      <c r="SVF31" s="3"/>
      <c r="SVG31" s="3"/>
      <c r="SVH31" s="3"/>
      <c r="SVI31" s="3"/>
      <c r="SVJ31" s="3"/>
      <c r="SVK31" s="3"/>
      <c r="SVL31" s="3"/>
      <c r="SVM31" s="3"/>
      <c r="SVN31" s="3"/>
      <c r="SVO31" s="3"/>
      <c r="SVP31" s="3"/>
      <c r="SVQ31" s="3"/>
      <c r="SVR31" s="3"/>
      <c r="SVS31" s="3"/>
      <c r="SVT31" s="3"/>
      <c r="SVU31" s="3"/>
      <c r="SVV31" s="3"/>
      <c r="SVW31" s="3"/>
      <c r="SVX31" s="3"/>
      <c r="SVY31" s="3"/>
      <c r="SVZ31" s="3"/>
      <c r="SWA31" s="3"/>
      <c r="SWB31" s="3"/>
      <c r="SWC31" s="3"/>
      <c r="SWD31" s="3"/>
      <c r="SWE31" s="3"/>
      <c r="SWF31" s="3"/>
      <c r="SWG31" s="3"/>
      <c r="SWH31" s="3"/>
      <c r="SWI31" s="3"/>
      <c r="SWJ31" s="3"/>
      <c r="SWK31" s="3"/>
      <c r="SWL31" s="3"/>
      <c r="SWM31" s="3"/>
      <c r="SWN31" s="3"/>
      <c r="SWO31" s="3"/>
      <c r="SWP31" s="3"/>
      <c r="SWQ31" s="3"/>
      <c r="SWR31" s="3"/>
      <c r="SWS31" s="3"/>
      <c r="SWT31" s="3"/>
      <c r="SWU31" s="3"/>
      <c r="SWV31" s="3"/>
      <c r="SWW31" s="3"/>
      <c r="SWX31" s="3"/>
      <c r="SWY31" s="3"/>
      <c r="SWZ31" s="3"/>
      <c r="SXA31" s="3"/>
      <c r="SXB31" s="3"/>
      <c r="SXC31" s="3"/>
      <c r="SXD31" s="3"/>
      <c r="SXE31" s="3"/>
      <c r="SXF31" s="3"/>
      <c r="SXG31" s="3"/>
      <c r="SXH31" s="3"/>
      <c r="SXI31" s="3"/>
      <c r="SXJ31" s="3"/>
      <c r="SXK31" s="3"/>
      <c r="SXL31" s="3"/>
      <c r="SXM31" s="3"/>
      <c r="SXN31" s="3"/>
      <c r="SXO31" s="3"/>
      <c r="SXP31" s="3"/>
      <c r="SXQ31" s="3"/>
      <c r="SXR31" s="3"/>
      <c r="SXS31" s="3"/>
      <c r="SXT31" s="3"/>
      <c r="SXU31" s="3"/>
      <c r="SXV31" s="3"/>
      <c r="SXW31" s="3"/>
      <c r="SXX31" s="3"/>
      <c r="SXY31" s="3"/>
      <c r="SXZ31" s="3"/>
      <c r="SYA31" s="3"/>
      <c r="SYB31" s="3"/>
      <c r="SYC31" s="3"/>
      <c r="SYD31" s="3"/>
      <c r="SYE31" s="3"/>
      <c r="SYF31" s="3"/>
      <c r="SYG31" s="3"/>
      <c r="SYH31" s="3"/>
      <c r="SYI31" s="3"/>
      <c r="SYJ31" s="3"/>
      <c r="SYK31" s="3"/>
      <c r="SYL31" s="3"/>
      <c r="SYM31" s="3"/>
      <c r="SYN31" s="3"/>
      <c r="SYO31" s="3"/>
      <c r="SYP31" s="3"/>
      <c r="SYQ31" s="3"/>
      <c r="SYR31" s="3"/>
      <c r="SYS31" s="3"/>
      <c r="SYT31" s="3"/>
      <c r="SYU31" s="3"/>
      <c r="SYV31" s="3"/>
      <c r="SYW31" s="3"/>
      <c r="SYX31" s="3"/>
      <c r="SYY31" s="3"/>
      <c r="SYZ31" s="3"/>
      <c r="SZA31" s="3"/>
      <c r="SZB31" s="3"/>
      <c r="SZC31" s="3"/>
      <c r="SZD31" s="3"/>
      <c r="SZE31" s="3"/>
      <c r="SZF31" s="3"/>
      <c r="SZG31" s="3"/>
      <c r="SZH31" s="3"/>
      <c r="SZI31" s="3"/>
      <c r="SZJ31" s="3"/>
      <c r="SZK31" s="3"/>
      <c r="SZL31" s="3"/>
      <c r="SZM31" s="3"/>
      <c r="SZN31" s="3"/>
      <c r="SZO31" s="3"/>
      <c r="SZP31" s="3"/>
      <c r="SZQ31" s="3"/>
      <c r="SZR31" s="3"/>
      <c r="SZS31" s="3"/>
      <c r="SZT31" s="3"/>
      <c r="SZU31" s="3"/>
      <c r="SZV31" s="3"/>
      <c r="SZW31" s="3"/>
      <c r="SZX31" s="3"/>
      <c r="SZY31" s="3"/>
      <c r="SZZ31" s="3"/>
      <c r="TAA31" s="3"/>
      <c r="TAB31" s="3"/>
      <c r="TAC31" s="3"/>
      <c r="TAD31" s="3"/>
      <c r="TAE31" s="3"/>
      <c r="TAF31" s="3"/>
      <c r="TAG31" s="3"/>
      <c r="TAH31" s="3"/>
      <c r="TAI31" s="3"/>
      <c r="TAJ31" s="3"/>
      <c r="TAK31" s="3"/>
      <c r="TAL31" s="3"/>
      <c r="TAM31" s="3"/>
      <c r="TAN31" s="3"/>
      <c r="TAO31" s="3"/>
      <c r="TAP31" s="3"/>
      <c r="TAQ31" s="3"/>
      <c r="TAR31" s="3"/>
      <c r="TAS31" s="3"/>
      <c r="TAT31" s="3"/>
      <c r="TAU31" s="3"/>
      <c r="TAV31" s="3"/>
      <c r="TAW31" s="3"/>
      <c r="TAX31" s="3"/>
      <c r="TAY31" s="3"/>
      <c r="TAZ31" s="3"/>
      <c r="TBA31" s="3"/>
      <c r="TBB31" s="3"/>
      <c r="TBC31" s="3"/>
      <c r="TBD31" s="3"/>
      <c r="TBE31" s="3"/>
      <c r="TBF31" s="3"/>
      <c r="TBG31" s="3"/>
      <c r="TBH31" s="3"/>
      <c r="TBI31" s="3"/>
      <c r="TBJ31" s="3"/>
      <c r="TBK31" s="3"/>
      <c r="TBL31" s="3"/>
      <c r="TBM31" s="3"/>
      <c r="TBN31" s="3"/>
      <c r="TBO31" s="3"/>
      <c r="TBP31" s="3"/>
      <c r="TBQ31" s="3"/>
      <c r="TBR31" s="3"/>
      <c r="TBS31" s="3"/>
      <c r="TBT31" s="3"/>
      <c r="TBU31" s="3"/>
      <c r="TBV31" s="3"/>
      <c r="TBW31" s="3"/>
      <c r="TBX31" s="3"/>
      <c r="TBY31" s="3"/>
      <c r="TBZ31" s="3"/>
      <c r="TCA31" s="3"/>
      <c r="TCB31" s="3"/>
      <c r="TCC31" s="3"/>
      <c r="TCD31" s="3"/>
      <c r="TCE31" s="3"/>
      <c r="TCF31" s="3"/>
      <c r="TCG31" s="3"/>
      <c r="TCH31" s="3"/>
      <c r="TCI31" s="3"/>
      <c r="TCJ31" s="3"/>
      <c r="TCK31" s="3"/>
      <c r="TCL31" s="3"/>
      <c r="TCM31" s="3"/>
      <c r="TCN31" s="3"/>
      <c r="TCO31" s="3"/>
      <c r="TCP31" s="3"/>
      <c r="TCQ31" s="3"/>
      <c r="TCR31" s="3"/>
      <c r="TCS31" s="3"/>
      <c r="TCT31" s="3"/>
      <c r="TCU31" s="3"/>
      <c r="TCV31" s="3"/>
      <c r="TCW31" s="3"/>
      <c r="TCX31" s="3"/>
      <c r="TCY31" s="3"/>
      <c r="TCZ31" s="3"/>
      <c r="TDA31" s="3"/>
      <c r="TDB31" s="3"/>
      <c r="TDC31" s="3"/>
      <c r="TDD31" s="3"/>
      <c r="TDE31" s="3"/>
      <c r="TDF31" s="3"/>
      <c r="TDG31" s="3"/>
      <c r="TDH31" s="3"/>
      <c r="TDI31" s="3"/>
      <c r="TDJ31" s="3"/>
      <c r="TDK31" s="3"/>
      <c r="TDL31" s="3"/>
      <c r="TDM31" s="3"/>
      <c r="TDN31" s="3"/>
      <c r="TDO31" s="3"/>
      <c r="TDP31" s="3"/>
      <c r="TDQ31" s="3"/>
      <c r="TDR31" s="3"/>
      <c r="TDS31" s="3"/>
      <c r="TDT31" s="3"/>
      <c r="TDU31" s="3"/>
      <c r="TDV31" s="3"/>
      <c r="TDW31" s="3"/>
      <c r="TDX31" s="3"/>
      <c r="TDY31" s="3"/>
      <c r="TDZ31" s="3"/>
      <c r="TEA31" s="3"/>
      <c r="TEB31" s="3"/>
      <c r="TEC31" s="3"/>
      <c r="TED31" s="3"/>
      <c r="TEE31" s="3"/>
      <c r="TEF31" s="3"/>
      <c r="TEG31" s="3"/>
      <c r="TEH31" s="3"/>
      <c r="TEI31" s="3"/>
      <c r="TEJ31" s="3"/>
      <c r="TEK31" s="3"/>
      <c r="TEL31" s="3"/>
      <c r="TEM31" s="3"/>
      <c r="TEN31" s="3"/>
      <c r="TEO31" s="3"/>
      <c r="TEP31" s="3"/>
      <c r="TEQ31" s="3"/>
      <c r="TER31" s="3"/>
      <c r="TES31" s="3"/>
      <c r="TET31" s="3"/>
      <c r="TEU31" s="3"/>
      <c r="TEV31" s="3"/>
      <c r="TEW31" s="3"/>
      <c r="TEX31" s="3"/>
      <c r="TEY31" s="3"/>
      <c r="TEZ31" s="3"/>
      <c r="TFA31" s="3"/>
      <c r="TFB31" s="3"/>
      <c r="TFC31" s="3"/>
      <c r="TFD31" s="3"/>
      <c r="TFE31" s="3"/>
      <c r="TFF31" s="3"/>
      <c r="TFG31" s="3"/>
      <c r="TFH31" s="3"/>
      <c r="TFI31" s="3"/>
      <c r="TFJ31" s="3"/>
      <c r="TFK31" s="3"/>
      <c r="TFL31" s="3"/>
      <c r="TFM31" s="3"/>
      <c r="TFN31" s="3"/>
      <c r="TFO31" s="3"/>
      <c r="TFP31" s="3"/>
      <c r="TFQ31" s="3"/>
      <c r="TFR31" s="3"/>
      <c r="TFS31" s="3"/>
      <c r="TFT31" s="3"/>
      <c r="TFU31" s="3"/>
      <c r="TFV31" s="3"/>
      <c r="TFW31" s="3"/>
      <c r="TFX31" s="3"/>
      <c r="TFY31" s="3"/>
      <c r="TFZ31" s="3"/>
      <c r="TGA31" s="3"/>
      <c r="TGB31" s="3"/>
      <c r="TGC31" s="3"/>
      <c r="TGD31" s="3"/>
      <c r="TGE31" s="3"/>
      <c r="TGF31" s="3"/>
      <c r="TGG31" s="3"/>
      <c r="TGH31" s="3"/>
      <c r="TGI31" s="3"/>
      <c r="TGJ31" s="3"/>
      <c r="TGK31" s="3"/>
      <c r="TGL31" s="3"/>
      <c r="TGM31" s="3"/>
      <c r="TGN31" s="3"/>
      <c r="TGO31" s="3"/>
      <c r="TGP31" s="3"/>
      <c r="TGQ31" s="3"/>
      <c r="TGR31" s="3"/>
      <c r="TGS31" s="3"/>
      <c r="TGT31" s="3"/>
      <c r="TGU31" s="3"/>
      <c r="TGV31" s="3"/>
      <c r="TGW31" s="3"/>
      <c r="TGX31" s="3"/>
      <c r="TGY31" s="3"/>
      <c r="TGZ31" s="3"/>
      <c r="THA31" s="3"/>
      <c r="THB31" s="3"/>
      <c r="THC31" s="3"/>
      <c r="THD31" s="3"/>
      <c r="THE31" s="3"/>
      <c r="THF31" s="3"/>
      <c r="THG31" s="3"/>
      <c r="THH31" s="3"/>
      <c r="THI31" s="3"/>
      <c r="THJ31" s="3"/>
      <c r="THK31" s="3"/>
      <c r="THL31" s="3"/>
      <c r="THM31" s="3"/>
      <c r="THN31" s="3"/>
      <c r="THO31" s="3"/>
      <c r="THP31" s="3"/>
      <c r="THQ31" s="3"/>
      <c r="THR31" s="3"/>
      <c r="THS31" s="3"/>
      <c r="THT31" s="3"/>
      <c r="THU31" s="3"/>
      <c r="THV31" s="3"/>
      <c r="THW31" s="3"/>
      <c r="THX31" s="3"/>
      <c r="THY31" s="3"/>
      <c r="THZ31" s="3"/>
      <c r="TIA31" s="3"/>
      <c r="TIB31" s="3"/>
      <c r="TIC31" s="3"/>
      <c r="TID31" s="3"/>
      <c r="TIE31" s="3"/>
      <c r="TIF31" s="3"/>
      <c r="TIG31" s="3"/>
      <c r="TIH31" s="3"/>
      <c r="TII31" s="3"/>
      <c r="TIJ31" s="3"/>
      <c r="TIK31" s="3"/>
      <c r="TIL31" s="3"/>
      <c r="TIM31" s="3"/>
      <c r="TIN31" s="3"/>
      <c r="TIO31" s="3"/>
      <c r="TIP31" s="3"/>
      <c r="TIQ31" s="3"/>
      <c r="TIR31" s="3"/>
      <c r="TIS31" s="3"/>
      <c r="TIT31" s="3"/>
      <c r="TIU31" s="3"/>
      <c r="TIV31" s="3"/>
      <c r="TIW31" s="3"/>
      <c r="TIX31" s="3"/>
      <c r="TIY31" s="3"/>
      <c r="TIZ31" s="3"/>
      <c r="TJA31" s="3"/>
      <c r="TJB31" s="3"/>
      <c r="TJC31" s="3"/>
      <c r="TJD31" s="3"/>
      <c r="TJE31" s="3"/>
      <c r="TJF31" s="3"/>
      <c r="TJG31" s="3"/>
      <c r="TJH31" s="3"/>
      <c r="TJI31" s="3"/>
      <c r="TJJ31" s="3"/>
      <c r="TJK31" s="3"/>
      <c r="TJL31" s="3"/>
      <c r="TJM31" s="3"/>
      <c r="TJN31" s="3"/>
      <c r="TJO31" s="3"/>
      <c r="TJP31" s="3"/>
      <c r="TJQ31" s="3"/>
      <c r="TJR31" s="3"/>
      <c r="TJS31" s="3"/>
      <c r="TJT31" s="3"/>
      <c r="TJU31" s="3"/>
      <c r="TJV31" s="3"/>
      <c r="TJW31" s="3"/>
      <c r="TJX31" s="3"/>
      <c r="TJY31" s="3"/>
      <c r="TJZ31" s="3"/>
      <c r="TKA31" s="3"/>
      <c r="TKB31" s="3"/>
      <c r="TKC31" s="3"/>
      <c r="TKD31" s="3"/>
      <c r="TKE31" s="3"/>
      <c r="TKF31" s="3"/>
      <c r="TKG31" s="3"/>
      <c r="TKH31" s="3"/>
      <c r="TKI31" s="3"/>
      <c r="TKJ31" s="3"/>
      <c r="TKK31" s="3"/>
      <c r="TKL31" s="3"/>
      <c r="TKM31" s="3"/>
      <c r="TKN31" s="3"/>
      <c r="TKO31" s="3"/>
      <c r="TKP31" s="3"/>
      <c r="TKQ31" s="3"/>
      <c r="TKR31" s="3"/>
      <c r="TKS31" s="3"/>
      <c r="TKT31" s="3"/>
      <c r="TKU31" s="3"/>
      <c r="TKV31" s="3"/>
      <c r="TKW31" s="3"/>
      <c r="TKX31" s="3"/>
      <c r="TKY31" s="3"/>
      <c r="TKZ31" s="3"/>
      <c r="TLA31" s="3"/>
      <c r="TLB31" s="3"/>
      <c r="TLC31" s="3"/>
      <c r="TLD31" s="3"/>
      <c r="TLE31" s="3"/>
      <c r="TLF31" s="3"/>
      <c r="TLG31" s="3"/>
      <c r="TLH31" s="3"/>
      <c r="TLI31" s="3"/>
      <c r="TLJ31" s="3"/>
      <c r="TLK31" s="3"/>
      <c r="TLL31" s="3"/>
      <c r="TLM31" s="3"/>
      <c r="TLN31" s="3"/>
      <c r="TLO31" s="3"/>
      <c r="TLP31" s="3"/>
      <c r="TLQ31" s="3"/>
      <c r="TLR31" s="3"/>
      <c r="TLS31" s="3"/>
      <c r="TLT31" s="3"/>
      <c r="TLU31" s="3"/>
      <c r="TLV31" s="3"/>
      <c r="TLW31" s="3"/>
      <c r="TLX31" s="3"/>
      <c r="TLY31" s="3"/>
      <c r="TLZ31" s="3"/>
      <c r="TMA31" s="3"/>
      <c r="TMB31" s="3"/>
      <c r="TMC31" s="3"/>
      <c r="TMD31" s="3"/>
      <c r="TME31" s="3"/>
      <c r="TMF31" s="3"/>
      <c r="TMG31" s="3"/>
      <c r="TMH31" s="3"/>
      <c r="TMI31" s="3"/>
      <c r="TMJ31" s="3"/>
      <c r="TMK31" s="3"/>
      <c r="TML31" s="3"/>
      <c r="TMM31" s="3"/>
      <c r="TMN31" s="3"/>
      <c r="TMO31" s="3"/>
      <c r="TMP31" s="3"/>
      <c r="TMQ31" s="3"/>
      <c r="TMR31" s="3"/>
      <c r="TMS31" s="3"/>
      <c r="TMT31" s="3"/>
      <c r="TMU31" s="3"/>
      <c r="TMV31" s="3"/>
      <c r="TMW31" s="3"/>
      <c r="TMX31" s="3"/>
      <c r="TMY31" s="3"/>
      <c r="TMZ31" s="3"/>
      <c r="TNA31" s="3"/>
      <c r="TNB31" s="3"/>
      <c r="TNC31" s="3"/>
      <c r="TND31" s="3"/>
      <c r="TNE31" s="3"/>
      <c r="TNF31" s="3"/>
      <c r="TNG31" s="3"/>
      <c r="TNH31" s="3"/>
      <c r="TNI31" s="3"/>
      <c r="TNJ31" s="3"/>
      <c r="TNK31" s="3"/>
      <c r="TNL31" s="3"/>
      <c r="TNM31" s="3"/>
      <c r="TNN31" s="3"/>
      <c r="TNO31" s="3"/>
      <c r="TNP31" s="3"/>
      <c r="TNQ31" s="3"/>
      <c r="TNR31" s="3"/>
      <c r="TNS31" s="3"/>
      <c r="TNT31" s="3"/>
      <c r="TNU31" s="3"/>
      <c r="TNV31" s="3"/>
      <c r="TNW31" s="3"/>
      <c r="TNX31" s="3"/>
      <c r="TNY31" s="3"/>
      <c r="TNZ31" s="3"/>
      <c r="TOA31" s="3"/>
      <c r="TOB31" s="3"/>
      <c r="TOC31" s="3"/>
      <c r="TOD31" s="3"/>
      <c r="TOE31" s="3"/>
      <c r="TOF31" s="3"/>
      <c r="TOG31" s="3"/>
      <c r="TOH31" s="3"/>
      <c r="TOI31" s="3"/>
      <c r="TOJ31" s="3"/>
      <c r="TOK31" s="3"/>
      <c r="TOL31" s="3"/>
      <c r="TOM31" s="3"/>
      <c r="TON31" s="3"/>
      <c r="TOO31" s="3"/>
      <c r="TOP31" s="3"/>
      <c r="TOQ31" s="3"/>
      <c r="TOR31" s="3"/>
      <c r="TOS31" s="3"/>
      <c r="TOT31" s="3"/>
      <c r="TOU31" s="3"/>
      <c r="TOV31" s="3"/>
      <c r="TOW31" s="3"/>
      <c r="TOX31" s="3"/>
      <c r="TOY31" s="3"/>
      <c r="TOZ31" s="3"/>
      <c r="TPA31" s="3"/>
      <c r="TPB31" s="3"/>
      <c r="TPC31" s="3"/>
      <c r="TPD31" s="3"/>
      <c r="TPE31" s="3"/>
      <c r="TPF31" s="3"/>
      <c r="TPG31" s="3"/>
      <c r="TPH31" s="3"/>
      <c r="TPI31" s="3"/>
      <c r="TPJ31" s="3"/>
      <c r="TPK31" s="3"/>
      <c r="TPL31" s="3"/>
      <c r="TPM31" s="3"/>
      <c r="TPN31" s="3"/>
      <c r="TPO31" s="3"/>
      <c r="TPP31" s="3"/>
      <c r="TPQ31" s="3"/>
      <c r="TPR31" s="3"/>
      <c r="TPS31" s="3"/>
      <c r="TPT31" s="3"/>
      <c r="TPU31" s="3"/>
      <c r="TPV31" s="3"/>
      <c r="TPW31" s="3"/>
      <c r="TPX31" s="3"/>
      <c r="TPY31" s="3"/>
      <c r="TPZ31" s="3"/>
      <c r="TQA31" s="3"/>
      <c r="TQB31" s="3"/>
      <c r="TQC31" s="3"/>
      <c r="TQD31" s="3"/>
      <c r="TQE31" s="3"/>
      <c r="TQF31" s="3"/>
      <c r="TQG31" s="3"/>
      <c r="TQH31" s="3"/>
      <c r="TQI31" s="3"/>
      <c r="TQJ31" s="3"/>
      <c r="TQK31" s="3"/>
      <c r="TQL31" s="3"/>
      <c r="TQM31" s="3"/>
      <c r="TQN31" s="3"/>
      <c r="TQO31" s="3"/>
      <c r="TQP31" s="3"/>
      <c r="TQQ31" s="3"/>
      <c r="TQR31" s="3"/>
      <c r="TQS31" s="3"/>
      <c r="TQT31" s="3"/>
      <c r="TQU31" s="3"/>
      <c r="TQV31" s="3"/>
      <c r="TQW31" s="3"/>
      <c r="TQX31" s="3"/>
      <c r="TQY31" s="3"/>
      <c r="TQZ31" s="3"/>
      <c r="TRA31" s="3"/>
      <c r="TRB31" s="3"/>
      <c r="TRC31" s="3"/>
      <c r="TRD31" s="3"/>
      <c r="TRE31" s="3"/>
      <c r="TRF31" s="3"/>
      <c r="TRG31" s="3"/>
      <c r="TRH31" s="3"/>
      <c r="TRI31" s="3"/>
      <c r="TRJ31" s="3"/>
      <c r="TRK31" s="3"/>
      <c r="TRL31" s="3"/>
      <c r="TRM31" s="3"/>
      <c r="TRN31" s="3"/>
      <c r="TRO31" s="3"/>
      <c r="TRP31" s="3"/>
      <c r="TRQ31" s="3"/>
      <c r="TRR31" s="3"/>
      <c r="TRS31" s="3"/>
      <c r="TRT31" s="3"/>
      <c r="TRU31" s="3"/>
      <c r="TRV31" s="3"/>
      <c r="TRW31" s="3"/>
      <c r="TRX31" s="3"/>
      <c r="TRY31" s="3"/>
      <c r="TRZ31" s="3"/>
      <c r="TSA31" s="3"/>
      <c r="TSB31" s="3"/>
      <c r="TSC31" s="3"/>
      <c r="TSD31" s="3"/>
      <c r="TSE31" s="3"/>
      <c r="TSF31" s="3"/>
      <c r="TSG31" s="3"/>
      <c r="TSH31" s="3"/>
      <c r="TSI31" s="3"/>
      <c r="TSJ31" s="3"/>
      <c r="TSK31" s="3"/>
      <c r="TSL31" s="3"/>
      <c r="TSM31" s="3"/>
      <c r="TSN31" s="3"/>
      <c r="TSO31" s="3"/>
      <c r="TSP31" s="3"/>
      <c r="TSQ31" s="3"/>
      <c r="TSR31" s="3"/>
      <c r="TSS31" s="3"/>
      <c r="TST31" s="3"/>
      <c r="TSU31" s="3"/>
      <c r="TSV31" s="3"/>
      <c r="TSW31" s="3"/>
      <c r="TSX31" s="3"/>
      <c r="TSY31" s="3"/>
      <c r="TSZ31" s="3"/>
      <c r="TTA31" s="3"/>
      <c r="TTB31" s="3"/>
      <c r="TTC31" s="3"/>
      <c r="TTD31" s="3"/>
      <c r="TTE31" s="3"/>
      <c r="TTF31" s="3"/>
      <c r="TTG31" s="3"/>
      <c r="TTH31" s="3"/>
      <c r="TTI31" s="3"/>
      <c r="TTJ31" s="3"/>
      <c r="TTK31" s="3"/>
      <c r="TTL31" s="3"/>
      <c r="TTM31" s="3"/>
      <c r="TTN31" s="3"/>
      <c r="TTO31" s="3"/>
      <c r="TTP31" s="3"/>
      <c r="TTQ31" s="3"/>
      <c r="TTR31" s="3"/>
      <c r="TTS31" s="3"/>
      <c r="TTT31" s="3"/>
      <c r="TTU31" s="3"/>
      <c r="TTV31" s="3"/>
      <c r="TTW31" s="3"/>
      <c r="TTX31" s="3"/>
      <c r="TTY31" s="3"/>
      <c r="TTZ31" s="3"/>
      <c r="TUA31" s="3"/>
      <c r="TUB31" s="3"/>
      <c r="TUC31" s="3"/>
      <c r="TUD31" s="3"/>
      <c r="TUE31" s="3"/>
      <c r="TUF31" s="3"/>
      <c r="TUG31" s="3"/>
      <c r="TUH31" s="3"/>
      <c r="TUI31" s="3"/>
      <c r="TUJ31" s="3"/>
      <c r="TUK31" s="3"/>
      <c r="TUL31" s="3"/>
      <c r="TUM31" s="3"/>
      <c r="TUN31" s="3"/>
      <c r="TUO31" s="3"/>
      <c r="TUP31" s="3"/>
      <c r="TUQ31" s="3"/>
      <c r="TUR31" s="3"/>
      <c r="TUS31" s="3"/>
      <c r="TUT31" s="3"/>
      <c r="TUU31" s="3"/>
      <c r="TUV31" s="3"/>
      <c r="TUW31" s="3"/>
      <c r="TUX31" s="3"/>
      <c r="TUY31" s="3"/>
      <c r="TUZ31" s="3"/>
      <c r="TVA31" s="3"/>
      <c r="TVB31" s="3"/>
      <c r="TVC31" s="3"/>
      <c r="TVD31" s="3"/>
      <c r="TVE31" s="3"/>
      <c r="TVF31" s="3"/>
      <c r="TVG31" s="3"/>
      <c r="TVH31" s="3"/>
      <c r="TVI31" s="3"/>
      <c r="TVJ31" s="3"/>
      <c r="TVK31" s="3"/>
      <c r="TVL31" s="3"/>
      <c r="TVM31" s="3"/>
      <c r="TVN31" s="3"/>
      <c r="TVO31" s="3"/>
      <c r="TVP31" s="3"/>
      <c r="TVQ31" s="3"/>
      <c r="TVR31" s="3"/>
      <c r="TVS31" s="3"/>
      <c r="TVT31" s="3"/>
      <c r="TVU31" s="3"/>
      <c r="TVV31" s="3"/>
      <c r="TVW31" s="3"/>
      <c r="TVX31" s="3"/>
      <c r="TVY31" s="3"/>
      <c r="TVZ31" s="3"/>
      <c r="TWA31" s="3"/>
      <c r="TWB31" s="3"/>
      <c r="TWC31" s="3"/>
      <c r="TWD31" s="3"/>
      <c r="TWE31" s="3"/>
      <c r="TWF31" s="3"/>
      <c r="TWG31" s="3"/>
      <c r="TWH31" s="3"/>
      <c r="TWI31" s="3"/>
      <c r="TWJ31" s="3"/>
      <c r="TWK31" s="3"/>
      <c r="TWL31" s="3"/>
      <c r="TWM31" s="3"/>
      <c r="TWN31" s="3"/>
      <c r="TWO31" s="3"/>
      <c r="TWP31" s="3"/>
      <c r="TWQ31" s="3"/>
      <c r="TWR31" s="3"/>
      <c r="TWS31" s="3"/>
      <c r="TWT31" s="3"/>
      <c r="TWU31" s="3"/>
      <c r="TWV31" s="3"/>
      <c r="TWW31" s="3"/>
      <c r="TWX31" s="3"/>
      <c r="TWY31" s="3"/>
      <c r="TWZ31" s="3"/>
      <c r="TXA31" s="3"/>
      <c r="TXB31" s="3"/>
      <c r="TXC31" s="3"/>
      <c r="TXD31" s="3"/>
      <c r="TXE31" s="3"/>
      <c r="TXF31" s="3"/>
      <c r="TXG31" s="3"/>
      <c r="TXH31" s="3"/>
      <c r="TXI31" s="3"/>
      <c r="TXJ31" s="3"/>
      <c r="TXK31" s="3"/>
      <c r="TXL31" s="3"/>
      <c r="TXM31" s="3"/>
      <c r="TXN31" s="3"/>
      <c r="TXO31" s="3"/>
      <c r="TXP31" s="3"/>
      <c r="TXQ31" s="3"/>
      <c r="TXR31" s="3"/>
      <c r="TXS31" s="3"/>
      <c r="TXT31" s="3"/>
      <c r="TXU31" s="3"/>
      <c r="TXV31" s="3"/>
      <c r="TXW31" s="3"/>
      <c r="TXX31" s="3"/>
      <c r="TXY31" s="3"/>
      <c r="TXZ31" s="3"/>
      <c r="TYA31" s="3"/>
      <c r="TYB31" s="3"/>
      <c r="TYC31" s="3"/>
      <c r="TYD31" s="3"/>
      <c r="TYE31" s="3"/>
      <c r="TYF31" s="3"/>
      <c r="TYG31" s="3"/>
      <c r="TYH31" s="3"/>
      <c r="TYI31" s="3"/>
      <c r="TYJ31" s="3"/>
      <c r="TYK31" s="3"/>
      <c r="TYL31" s="3"/>
      <c r="TYM31" s="3"/>
      <c r="TYN31" s="3"/>
      <c r="TYO31" s="3"/>
      <c r="TYP31" s="3"/>
      <c r="TYQ31" s="3"/>
      <c r="TYR31" s="3"/>
      <c r="TYS31" s="3"/>
      <c r="TYT31" s="3"/>
      <c r="TYU31" s="3"/>
      <c r="TYV31" s="3"/>
      <c r="TYW31" s="3"/>
      <c r="TYX31" s="3"/>
      <c r="TYY31" s="3"/>
      <c r="TYZ31" s="3"/>
      <c r="TZA31" s="3"/>
      <c r="TZB31" s="3"/>
      <c r="TZC31" s="3"/>
      <c r="TZD31" s="3"/>
      <c r="TZE31" s="3"/>
      <c r="TZF31" s="3"/>
      <c r="TZG31" s="3"/>
      <c r="TZH31" s="3"/>
      <c r="TZI31" s="3"/>
      <c r="TZJ31" s="3"/>
      <c r="TZK31" s="3"/>
      <c r="TZL31" s="3"/>
      <c r="TZM31" s="3"/>
      <c r="TZN31" s="3"/>
      <c r="TZO31" s="3"/>
      <c r="TZP31" s="3"/>
      <c r="TZQ31" s="3"/>
      <c r="TZR31" s="3"/>
      <c r="TZS31" s="3"/>
      <c r="TZT31" s="3"/>
      <c r="TZU31" s="3"/>
      <c r="TZV31" s="3"/>
      <c r="TZW31" s="3"/>
      <c r="TZX31" s="3"/>
      <c r="TZY31" s="3"/>
      <c r="TZZ31" s="3"/>
      <c r="UAA31" s="3"/>
      <c r="UAB31" s="3"/>
      <c r="UAC31" s="3"/>
      <c r="UAD31" s="3"/>
      <c r="UAE31" s="3"/>
      <c r="UAF31" s="3"/>
      <c r="UAG31" s="3"/>
      <c r="UAH31" s="3"/>
      <c r="UAI31" s="3"/>
      <c r="UAJ31" s="3"/>
      <c r="UAK31" s="3"/>
      <c r="UAL31" s="3"/>
      <c r="UAM31" s="3"/>
      <c r="UAN31" s="3"/>
      <c r="UAO31" s="3"/>
      <c r="UAP31" s="3"/>
      <c r="UAQ31" s="3"/>
      <c r="UAR31" s="3"/>
      <c r="UAS31" s="3"/>
      <c r="UAT31" s="3"/>
      <c r="UAU31" s="3"/>
      <c r="UAV31" s="3"/>
      <c r="UAW31" s="3"/>
      <c r="UAX31" s="3"/>
      <c r="UAY31" s="3"/>
      <c r="UAZ31" s="3"/>
      <c r="UBA31" s="3"/>
      <c r="UBB31" s="3"/>
      <c r="UBC31" s="3"/>
      <c r="UBD31" s="3"/>
      <c r="UBE31" s="3"/>
      <c r="UBF31" s="3"/>
      <c r="UBG31" s="3"/>
      <c r="UBH31" s="3"/>
      <c r="UBI31" s="3"/>
      <c r="UBJ31" s="3"/>
      <c r="UBK31" s="3"/>
      <c r="UBL31" s="3"/>
      <c r="UBM31" s="3"/>
      <c r="UBN31" s="3"/>
      <c r="UBO31" s="3"/>
      <c r="UBP31" s="3"/>
      <c r="UBQ31" s="3"/>
      <c r="UBR31" s="3"/>
      <c r="UBS31" s="3"/>
      <c r="UBT31" s="3"/>
      <c r="UBU31" s="3"/>
      <c r="UBV31" s="3"/>
      <c r="UBW31" s="3"/>
      <c r="UBX31" s="3"/>
      <c r="UBY31" s="3"/>
      <c r="UBZ31" s="3"/>
      <c r="UCA31" s="3"/>
      <c r="UCB31" s="3"/>
      <c r="UCC31" s="3"/>
      <c r="UCD31" s="3"/>
      <c r="UCE31" s="3"/>
      <c r="UCF31" s="3"/>
      <c r="UCG31" s="3"/>
      <c r="UCH31" s="3"/>
      <c r="UCI31" s="3"/>
      <c r="UCJ31" s="3"/>
      <c r="UCK31" s="3"/>
      <c r="UCL31" s="3"/>
      <c r="UCM31" s="3"/>
      <c r="UCN31" s="3"/>
      <c r="UCO31" s="3"/>
      <c r="UCP31" s="3"/>
      <c r="UCQ31" s="3"/>
      <c r="UCR31" s="3"/>
      <c r="UCS31" s="3"/>
      <c r="UCT31" s="3"/>
      <c r="UCU31" s="3"/>
      <c r="UCV31" s="3"/>
      <c r="UCW31" s="3"/>
      <c r="UCX31" s="3"/>
      <c r="UCY31" s="3"/>
      <c r="UCZ31" s="3"/>
      <c r="UDA31" s="3"/>
      <c r="UDB31" s="3"/>
      <c r="UDC31" s="3"/>
      <c r="UDD31" s="3"/>
      <c r="UDE31" s="3"/>
      <c r="UDF31" s="3"/>
      <c r="UDG31" s="3"/>
      <c r="UDH31" s="3"/>
      <c r="UDI31" s="3"/>
      <c r="UDJ31" s="3"/>
      <c r="UDK31" s="3"/>
      <c r="UDL31" s="3"/>
      <c r="UDM31" s="3"/>
      <c r="UDN31" s="3"/>
      <c r="UDO31" s="3"/>
      <c r="UDP31" s="3"/>
      <c r="UDQ31" s="3"/>
      <c r="UDR31" s="3"/>
      <c r="UDS31" s="3"/>
      <c r="UDT31" s="3"/>
      <c r="UDU31" s="3"/>
      <c r="UDV31" s="3"/>
      <c r="UDW31" s="3"/>
      <c r="UDX31" s="3"/>
      <c r="UDY31" s="3"/>
      <c r="UDZ31" s="3"/>
      <c r="UEA31" s="3"/>
      <c r="UEB31" s="3"/>
      <c r="UEC31" s="3"/>
      <c r="UED31" s="3"/>
      <c r="UEE31" s="3"/>
      <c r="UEF31" s="3"/>
      <c r="UEG31" s="3"/>
      <c r="UEH31" s="3"/>
      <c r="UEI31" s="3"/>
      <c r="UEJ31" s="3"/>
      <c r="UEK31" s="3"/>
      <c r="UEL31" s="3"/>
      <c r="UEM31" s="3"/>
      <c r="UEN31" s="3"/>
      <c r="UEO31" s="3"/>
      <c r="UEP31" s="3"/>
      <c r="UEQ31" s="3"/>
      <c r="UER31" s="3"/>
      <c r="UES31" s="3"/>
      <c r="UET31" s="3"/>
      <c r="UEU31" s="3"/>
      <c r="UEV31" s="3"/>
      <c r="UEW31" s="3"/>
      <c r="UEX31" s="3"/>
      <c r="UEY31" s="3"/>
      <c r="UEZ31" s="3"/>
      <c r="UFA31" s="3"/>
      <c r="UFB31" s="3"/>
      <c r="UFC31" s="3"/>
      <c r="UFD31" s="3"/>
      <c r="UFE31" s="3"/>
      <c r="UFF31" s="3"/>
      <c r="UFG31" s="3"/>
      <c r="UFH31" s="3"/>
      <c r="UFI31" s="3"/>
      <c r="UFJ31" s="3"/>
      <c r="UFK31" s="3"/>
      <c r="UFL31" s="3"/>
      <c r="UFM31" s="3"/>
      <c r="UFN31" s="3"/>
      <c r="UFO31" s="3"/>
      <c r="UFP31" s="3"/>
      <c r="UFQ31" s="3"/>
      <c r="UFR31" s="3"/>
      <c r="UFS31" s="3"/>
      <c r="UFT31" s="3"/>
      <c r="UFU31" s="3"/>
      <c r="UFV31" s="3"/>
      <c r="UFW31" s="3"/>
      <c r="UFX31" s="3"/>
      <c r="UFY31" s="3"/>
      <c r="UFZ31" s="3"/>
      <c r="UGA31" s="3"/>
      <c r="UGB31" s="3"/>
      <c r="UGC31" s="3"/>
      <c r="UGD31" s="3"/>
      <c r="UGE31" s="3"/>
      <c r="UGF31" s="3"/>
      <c r="UGG31" s="3"/>
      <c r="UGH31" s="3"/>
      <c r="UGI31" s="3"/>
      <c r="UGJ31" s="3"/>
      <c r="UGK31" s="3"/>
      <c r="UGL31" s="3"/>
      <c r="UGM31" s="3"/>
      <c r="UGN31" s="3"/>
      <c r="UGO31" s="3"/>
      <c r="UGP31" s="3"/>
      <c r="UGQ31" s="3"/>
      <c r="UGR31" s="3"/>
      <c r="UGS31" s="3"/>
      <c r="UGT31" s="3"/>
      <c r="UGU31" s="3"/>
      <c r="UGV31" s="3"/>
      <c r="UGW31" s="3"/>
      <c r="UGX31" s="3"/>
      <c r="UGY31" s="3"/>
      <c r="UGZ31" s="3"/>
      <c r="UHA31" s="3"/>
      <c r="UHB31" s="3"/>
      <c r="UHC31" s="3"/>
      <c r="UHD31" s="3"/>
      <c r="UHE31" s="3"/>
      <c r="UHF31" s="3"/>
      <c r="UHG31" s="3"/>
      <c r="UHH31" s="3"/>
      <c r="UHI31" s="3"/>
      <c r="UHJ31" s="3"/>
      <c r="UHK31" s="3"/>
      <c r="UHL31" s="3"/>
      <c r="UHM31" s="3"/>
      <c r="UHN31" s="3"/>
      <c r="UHO31" s="3"/>
      <c r="UHP31" s="3"/>
      <c r="UHQ31" s="3"/>
      <c r="UHR31" s="3"/>
      <c r="UHS31" s="3"/>
      <c r="UHT31" s="3"/>
      <c r="UHU31" s="3"/>
      <c r="UHV31" s="3"/>
      <c r="UHW31" s="3"/>
      <c r="UHX31" s="3"/>
      <c r="UHY31" s="3"/>
      <c r="UHZ31" s="3"/>
      <c r="UIA31" s="3"/>
      <c r="UIB31" s="3"/>
      <c r="UIC31" s="3"/>
      <c r="UID31" s="3"/>
      <c r="UIE31" s="3"/>
      <c r="UIF31" s="3"/>
      <c r="UIG31" s="3"/>
      <c r="UIH31" s="3"/>
      <c r="UII31" s="3"/>
      <c r="UIJ31" s="3"/>
      <c r="UIK31" s="3"/>
      <c r="UIL31" s="3"/>
      <c r="UIM31" s="3"/>
      <c r="UIN31" s="3"/>
      <c r="UIO31" s="3"/>
      <c r="UIP31" s="3"/>
      <c r="UIQ31" s="3"/>
      <c r="UIR31" s="3"/>
      <c r="UIS31" s="3"/>
      <c r="UIT31" s="3"/>
      <c r="UIU31" s="3"/>
      <c r="UIV31" s="3"/>
      <c r="UIW31" s="3"/>
      <c r="UIX31" s="3"/>
      <c r="UIY31" s="3"/>
      <c r="UIZ31" s="3"/>
      <c r="UJA31" s="3"/>
      <c r="UJB31" s="3"/>
      <c r="UJC31" s="3"/>
      <c r="UJD31" s="3"/>
      <c r="UJE31" s="3"/>
      <c r="UJF31" s="3"/>
      <c r="UJG31" s="3"/>
      <c r="UJH31" s="3"/>
      <c r="UJI31" s="3"/>
      <c r="UJJ31" s="3"/>
      <c r="UJK31" s="3"/>
      <c r="UJL31" s="3"/>
      <c r="UJM31" s="3"/>
      <c r="UJN31" s="3"/>
      <c r="UJO31" s="3"/>
      <c r="UJP31" s="3"/>
      <c r="UJQ31" s="3"/>
      <c r="UJR31" s="3"/>
      <c r="UJS31" s="3"/>
      <c r="UJT31" s="3"/>
      <c r="UJU31" s="3"/>
      <c r="UJV31" s="3"/>
      <c r="UJW31" s="3"/>
      <c r="UJX31" s="3"/>
      <c r="UJY31" s="3"/>
      <c r="UJZ31" s="3"/>
      <c r="UKA31" s="3"/>
      <c r="UKB31" s="3"/>
      <c r="UKC31" s="3"/>
      <c r="UKD31" s="3"/>
      <c r="UKE31" s="3"/>
      <c r="UKF31" s="3"/>
      <c r="UKG31" s="3"/>
      <c r="UKH31" s="3"/>
      <c r="UKI31" s="3"/>
      <c r="UKJ31" s="3"/>
      <c r="UKK31" s="3"/>
      <c r="UKL31" s="3"/>
      <c r="UKM31" s="3"/>
      <c r="UKN31" s="3"/>
      <c r="UKO31" s="3"/>
      <c r="UKP31" s="3"/>
      <c r="UKQ31" s="3"/>
      <c r="UKR31" s="3"/>
      <c r="UKS31" s="3"/>
      <c r="UKT31" s="3"/>
      <c r="UKU31" s="3"/>
      <c r="UKV31" s="3"/>
      <c r="UKW31" s="3"/>
      <c r="UKX31" s="3"/>
      <c r="UKY31" s="3"/>
      <c r="UKZ31" s="3"/>
      <c r="ULA31" s="3"/>
      <c r="ULB31" s="3"/>
      <c r="ULC31" s="3"/>
      <c r="ULD31" s="3"/>
      <c r="ULE31" s="3"/>
      <c r="ULF31" s="3"/>
      <c r="ULG31" s="3"/>
      <c r="ULH31" s="3"/>
      <c r="ULI31" s="3"/>
      <c r="ULJ31" s="3"/>
      <c r="ULK31" s="3"/>
      <c r="ULL31" s="3"/>
      <c r="ULM31" s="3"/>
      <c r="ULN31" s="3"/>
      <c r="ULO31" s="3"/>
      <c r="ULP31" s="3"/>
      <c r="ULQ31" s="3"/>
      <c r="ULR31" s="3"/>
      <c r="ULS31" s="3"/>
      <c r="ULT31" s="3"/>
      <c r="ULU31" s="3"/>
      <c r="ULV31" s="3"/>
      <c r="ULW31" s="3"/>
      <c r="ULX31" s="3"/>
      <c r="ULY31" s="3"/>
      <c r="ULZ31" s="3"/>
      <c r="UMA31" s="3"/>
      <c r="UMB31" s="3"/>
      <c r="UMC31" s="3"/>
      <c r="UMD31" s="3"/>
      <c r="UME31" s="3"/>
      <c r="UMF31" s="3"/>
      <c r="UMG31" s="3"/>
      <c r="UMH31" s="3"/>
      <c r="UMI31" s="3"/>
      <c r="UMJ31" s="3"/>
      <c r="UMK31" s="3"/>
      <c r="UML31" s="3"/>
      <c r="UMM31" s="3"/>
      <c r="UMN31" s="3"/>
      <c r="UMO31" s="3"/>
      <c r="UMP31" s="3"/>
      <c r="UMQ31" s="3"/>
      <c r="UMR31" s="3"/>
      <c r="UMS31" s="3"/>
      <c r="UMT31" s="3"/>
      <c r="UMU31" s="3"/>
      <c r="UMV31" s="3"/>
      <c r="UMW31" s="3"/>
      <c r="UMX31" s="3"/>
      <c r="UMY31" s="3"/>
      <c r="UMZ31" s="3"/>
      <c r="UNA31" s="3"/>
      <c r="UNB31" s="3"/>
      <c r="UNC31" s="3"/>
      <c r="UND31" s="3"/>
      <c r="UNE31" s="3"/>
      <c r="UNF31" s="3"/>
      <c r="UNG31" s="3"/>
      <c r="UNH31" s="3"/>
      <c r="UNI31" s="3"/>
      <c r="UNJ31" s="3"/>
      <c r="UNK31" s="3"/>
      <c r="UNL31" s="3"/>
      <c r="UNM31" s="3"/>
      <c r="UNN31" s="3"/>
      <c r="UNO31" s="3"/>
      <c r="UNP31" s="3"/>
      <c r="UNQ31" s="3"/>
      <c r="UNR31" s="3"/>
      <c r="UNS31" s="3"/>
      <c r="UNT31" s="3"/>
      <c r="UNU31" s="3"/>
      <c r="UNV31" s="3"/>
      <c r="UNW31" s="3"/>
      <c r="UNX31" s="3"/>
      <c r="UNY31" s="3"/>
      <c r="UNZ31" s="3"/>
      <c r="UOA31" s="3"/>
      <c r="UOB31" s="3"/>
      <c r="UOC31" s="3"/>
      <c r="UOD31" s="3"/>
      <c r="UOE31" s="3"/>
      <c r="UOF31" s="3"/>
      <c r="UOG31" s="3"/>
      <c r="UOH31" s="3"/>
      <c r="UOI31" s="3"/>
      <c r="UOJ31" s="3"/>
      <c r="UOK31" s="3"/>
      <c r="UOL31" s="3"/>
      <c r="UOM31" s="3"/>
      <c r="UON31" s="3"/>
      <c r="UOO31" s="3"/>
      <c r="UOP31" s="3"/>
      <c r="UOQ31" s="3"/>
      <c r="UOR31" s="3"/>
      <c r="UOS31" s="3"/>
      <c r="UOT31" s="3"/>
      <c r="UOU31" s="3"/>
      <c r="UOV31" s="3"/>
      <c r="UOW31" s="3"/>
      <c r="UOX31" s="3"/>
      <c r="UOY31" s="3"/>
      <c r="UOZ31" s="3"/>
      <c r="UPA31" s="3"/>
      <c r="UPB31" s="3"/>
      <c r="UPC31" s="3"/>
      <c r="UPD31" s="3"/>
      <c r="UPE31" s="3"/>
      <c r="UPF31" s="3"/>
      <c r="UPG31" s="3"/>
      <c r="UPH31" s="3"/>
      <c r="UPI31" s="3"/>
      <c r="UPJ31" s="3"/>
      <c r="UPK31" s="3"/>
      <c r="UPL31" s="3"/>
      <c r="UPM31" s="3"/>
      <c r="UPN31" s="3"/>
      <c r="UPO31" s="3"/>
      <c r="UPP31" s="3"/>
      <c r="UPQ31" s="3"/>
      <c r="UPR31" s="3"/>
      <c r="UPS31" s="3"/>
      <c r="UPT31" s="3"/>
      <c r="UPU31" s="3"/>
      <c r="UPV31" s="3"/>
      <c r="UPW31" s="3"/>
      <c r="UPX31" s="3"/>
      <c r="UPY31" s="3"/>
      <c r="UPZ31" s="3"/>
      <c r="UQA31" s="3"/>
      <c r="UQB31" s="3"/>
      <c r="UQC31" s="3"/>
      <c r="UQD31" s="3"/>
      <c r="UQE31" s="3"/>
      <c r="UQF31" s="3"/>
      <c r="UQG31" s="3"/>
      <c r="UQH31" s="3"/>
      <c r="UQI31" s="3"/>
      <c r="UQJ31" s="3"/>
      <c r="UQK31" s="3"/>
      <c r="UQL31" s="3"/>
      <c r="UQM31" s="3"/>
      <c r="UQN31" s="3"/>
      <c r="UQO31" s="3"/>
      <c r="UQP31" s="3"/>
      <c r="UQQ31" s="3"/>
      <c r="UQR31" s="3"/>
      <c r="UQS31" s="3"/>
      <c r="UQT31" s="3"/>
      <c r="UQU31" s="3"/>
      <c r="UQV31" s="3"/>
      <c r="UQW31" s="3"/>
      <c r="UQX31" s="3"/>
      <c r="UQY31" s="3"/>
      <c r="UQZ31" s="3"/>
      <c r="URA31" s="3"/>
      <c r="URB31" s="3"/>
      <c r="URC31" s="3"/>
      <c r="URD31" s="3"/>
      <c r="URE31" s="3"/>
      <c r="URF31" s="3"/>
      <c r="URG31" s="3"/>
      <c r="URH31" s="3"/>
      <c r="URI31" s="3"/>
      <c r="URJ31" s="3"/>
      <c r="URK31" s="3"/>
      <c r="URL31" s="3"/>
      <c r="URM31" s="3"/>
      <c r="URN31" s="3"/>
      <c r="URO31" s="3"/>
      <c r="URP31" s="3"/>
      <c r="URQ31" s="3"/>
      <c r="URR31" s="3"/>
      <c r="URS31" s="3"/>
      <c r="URT31" s="3"/>
      <c r="URU31" s="3"/>
      <c r="URV31" s="3"/>
      <c r="URW31" s="3"/>
      <c r="URX31" s="3"/>
      <c r="URY31" s="3"/>
      <c r="URZ31" s="3"/>
      <c r="USA31" s="3"/>
      <c r="USB31" s="3"/>
      <c r="USC31" s="3"/>
      <c r="USD31" s="3"/>
      <c r="USE31" s="3"/>
      <c r="USF31" s="3"/>
      <c r="USG31" s="3"/>
      <c r="USH31" s="3"/>
      <c r="USI31" s="3"/>
      <c r="USJ31" s="3"/>
      <c r="USK31" s="3"/>
      <c r="USL31" s="3"/>
      <c r="USM31" s="3"/>
      <c r="USN31" s="3"/>
      <c r="USO31" s="3"/>
      <c r="USP31" s="3"/>
      <c r="USQ31" s="3"/>
      <c r="USR31" s="3"/>
      <c r="USS31" s="3"/>
      <c r="UST31" s="3"/>
      <c r="USU31" s="3"/>
      <c r="USV31" s="3"/>
      <c r="USW31" s="3"/>
      <c r="USX31" s="3"/>
      <c r="USY31" s="3"/>
      <c r="USZ31" s="3"/>
      <c r="UTA31" s="3"/>
      <c r="UTB31" s="3"/>
      <c r="UTC31" s="3"/>
      <c r="UTD31" s="3"/>
      <c r="UTE31" s="3"/>
      <c r="UTF31" s="3"/>
      <c r="UTG31" s="3"/>
      <c r="UTH31" s="3"/>
      <c r="UTI31" s="3"/>
      <c r="UTJ31" s="3"/>
      <c r="UTK31" s="3"/>
      <c r="UTL31" s="3"/>
      <c r="UTM31" s="3"/>
      <c r="UTN31" s="3"/>
      <c r="UTO31" s="3"/>
      <c r="UTP31" s="3"/>
      <c r="UTQ31" s="3"/>
      <c r="UTR31" s="3"/>
      <c r="UTS31" s="3"/>
      <c r="UTT31" s="3"/>
      <c r="UTU31" s="3"/>
      <c r="UTV31" s="3"/>
      <c r="UTW31" s="3"/>
      <c r="UTX31" s="3"/>
      <c r="UTY31" s="3"/>
      <c r="UTZ31" s="3"/>
      <c r="UUA31" s="3"/>
      <c r="UUB31" s="3"/>
      <c r="UUC31" s="3"/>
      <c r="UUD31" s="3"/>
      <c r="UUE31" s="3"/>
      <c r="UUF31" s="3"/>
      <c r="UUG31" s="3"/>
      <c r="UUH31" s="3"/>
      <c r="UUI31" s="3"/>
      <c r="UUJ31" s="3"/>
      <c r="UUK31" s="3"/>
      <c r="UUL31" s="3"/>
      <c r="UUM31" s="3"/>
      <c r="UUN31" s="3"/>
      <c r="UUO31" s="3"/>
      <c r="UUP31" s="3"/>
      <c r="UUQ31" s="3"/>
      <c r="UUR31" s="3"/>
      <c r="UUS31" s="3"/>
      <c r="UUT31" s="3"/>
      <c r="UUU31" s="3"/>
      <c r="UUV31" s="3"/>
      <c r="UUW31" s="3"/>
      <c r="UUX31" s="3"/>
      <c r="UUY31" s="3"/>
      <c r="UUZ31" s="3"/>
      <c r="UVA31" s="3"/>
      <c r="UVB31" s="3"/>
      <c r="UVC31" s="3"/>
      <c r="UVD31" s="3"/>
      <c r="UVE31" s="3"/>
      <c r="UVF31" s="3"/>
      <c r="UVG31" s="3"/>
      <c r="UVH31" s="3"/>
      <c r="UVI31" s="3"/>
      <c r="UVJ31" s="3"/>
      <c r="UVK31" s="3"/>
      <c r="UVL31" s="3"/>
      <c r="UVM31" s="3"/>
      <c r="UVN31" s="3"/>
      <c r="UVO31" s="3"/>
      <c r="UVP31" s="3"/>
      <c r="UVQ31" s="3"/>
      <c r="UVR31" s="3"/>
      <c r="UVS31" s="3"/>
      <c r="UVT31" s="3"/>
      <c r="UVU31" s="3"/>
      <c r="UVV31" s="3"/>
      <c r="UVW31" s="3"/>
      <c r="UVX31" s="3"/>
      <c r="UVY31" s="3"/>
      <c r="UVZ31" s="3"/>
      <c r="UWA31" s="3"/>
      <c r="UWB31" s="3"/>
      <c r="UWC31" s="3"/>
      <c r="UWD31" s="3"/>
      <c r="UWE31" s="3"/>
      <c r="UWF31" s="3"/>
      <c r="UWG31" s="3"/>
      <c r="UWH31" s="3"/>
      <c r="UWI31" s="3"/>
      <c r="UWJ31" s="3"/>
      <c r="UWK31" s="3"/>
      <c r="UWL31" s="3"/>
      <c r="UWM31" s="3"/>
      <c r="UWN31" s="3"/>
      <c r="UWO31" s="3"/>
      <c r="UWP31" s="3"/>
      <c r="UWQ31" s="3"/>
      <c r="UWR31" s="3"/>
      <c r="UWS31" s="3"/>
      <c r="UWT31" s="3"/>
      <c r="UWU31" s="3"/>
      <c r="UWV31" s="3"/>
      <c r="UWW31" s="3"/>
      <c r="UWX31" s="3"/>
      <c r="UWY31" s="3"/>
      <c r="UWZ31" s="3"/>
      <c r="UXA31" s="3"/>
      <c r="UXB31" s="3"/>
      <c r="UXC31" s="3"/>
      <c r="UXD31" s="3"/>
      <c r="UXE31" s="3"/>
      <c r="UXF31" s="3"/>
      <c r="UXG31" s="3"/>
      <c r="UXH31" s="3"/>
      <c r="UXI31" s="3"/>
      <c r="UXJ31" s="3"/>
      <c r="UXK31" s="3"/>
      <c r="UXL31" s="3"/>
      <c r="UXM31" s="3"/>
      <c r="UXN31" s="3"/>
      <c r="UXO31" s="3"/>
      <c r="UXP31" s="3"/>
      <c r="UXQ31" s="3"/>
      <c r="UXR31" s="3"/>
      <c r="UXS31" s="3"/>
      <c r="UXT31" s="3"/>
      <c r="UXU31" s="3"/>
      <c r="UXV31" s="3"/>
      <c r="UXW31" s="3"/>
      <c r="UXX31" s="3"/>
      <c r="UXY31" s="3"/>
      <c r="UXZ31" s="3"/>
      <c r="UYA31" s="3"/>
      <c r="UYB31" s="3"/>
      <c r="UYC31" s="3"/>
      <c r="UYD31" s="3"/>
      <c r="UYE31" s="3"/>
      <c r="UYF31" s="3"/>
      <c r="UYG31" s="3"/>
      <c r="UYH31" s="3"/>
      <c r="UYI31" s="3"/>
      <c r="UYJ31" s="3"/>
      <c r="UYK31" s="3"/>
      <c r="UYL31" s="3"/>
      <c r="UYM31" s="3"/>
      <c r="UYN31" s="3"/>
      <c r="UYO31" s="3"/>
      <c r="UYP31" s="3"/>
      <c r="UYQ31" s="3"/>
      <c r="UYR31" s="3"/>
      <c r="UYS31" s="3"/>
      <c r="UYT31" s="3"/>
      <c r="UYU31" s="3"/>
      <c r="UYV31" s="3"/>
      <c r="UYW31" s="3"/>
      <c r="UYX31" s="3"/>
      <c r="UYY31" s="3"/>
      <c r="UYZ31" s="3"/>
      <c r="UZA31" s="3"/>
      <c r="UZB31" s="3"/>
      <c r="UZC31" s="3"/>
      <c r="UZD31" s="3"/>
      <c r="UZE31" s="3"/>
      <c r="UZF31" s="3"/>
      <c r="UZG31" s="3"/>
      <c r="UZH31" s="3"/>
      <c r="UZI31" s="3"/>
      <c r="UZJ31" s="3"/>
      <c r="UZK31" s="3"/>
      <c r="UZL31" s="3"/>
      <c r="UZM31" s="3"/>
      <c r="UZN31" s="3"/>
      <c r="UZO31" s="3"/>
      <c r="UZP31" s="3"/>
      <c r="UZQ31" s="3"/>
      <c r="UZR31" s="3"/>
      <c r="UZS31" s="3"/>
      <c r="UZT31" s="3"/>
      <c r="UZU31" s="3"/>
      <c r="UZV31" s="3"/>
      <c r="UZW31" s="3"/>
      <c r="UZX31" s="3"/>
      <c r="UZY31" s="3"/>
      <c r="UZZ31" s="3"/>
      <c r="VAA31" s="3"/>
      <c r="VAB31" s="3"/>
      <c r="VAC31" s="3"/>
      <c r="VAD31" s="3"/>
      <c r="VAE31" s="3"/>
      <c r="VAF31" s="3"/>
      <c r="VAG31" s="3"/>
      <c r="VAH31" s="3"/>
      <c r="VAI31" s="3"/>
      <c r="VAJ31" s="3"/>
      <c r="VAK31" s="3"/>
      <c r="VAL31" s="3"/>
      <c r="VAM31" s="3"/>
      <c r="VAN31" s="3"/>
      <c r="VAO31" s="3"/>
      <c r="VAP31" s="3"/>
      <c r="VAQ31" s="3"/>
      <c r="VAR31" s="3"/>
      <c r="VAS31" s="3"/>
      <c r="VAT31" s="3"/>
      <c r="VAU31" s="3"/>
      <c r="VAV31" s="3"/>
      <c r="VAW31" s="3"/>
      <c r="VAX31" s="3"/>
      <c r="VAY31" s="3"/>
      <c r="VAZ31" s="3"/>
      <c r="VBA31" s="3"/>
      <c r="VBB31" s="3"/>
      <c r="VBC31" s="3"/>
      <c r="VBD31" s="3"/>
      <c r="VBE31" s="3"/>
      <c r="VBF31" s="3"/>
      <c r="VBG31" s="3"/>
      <c r="VBH31" s="3"/>
      <c r="VBI31" s="3"/>
      <c r="VBJ31" s="3"/>
      <c r="VBK31" s="3"/>
      <c r="VBL31" s="3"/>
      <c r="VBM31" s="3"/>
      <c r="VBN31" s="3"/>
      <c r="VBO31" s="3"/>
      <c r="VBP31" s="3"/>
      <c r="VBQ31" s="3"/>
      <c r="VBR31" s="3"/>
      <c r="VBS31" s="3"/>
      <c r="VBT31" s="3"/>
      <c r="VBU31" s="3"/>
      <c r="VBV31" s="3"/>
      <c r="VBW31" s="3"/>
      <c r="VBX31" s="3"/>
      <c r="VBY31" s="3"/>
      <c r="VBZ31" s="3"/>
      <c r="VCA31" s="3"/>
      <c r="VCB31" s="3"/>
      <c r="VCC31" s="3"/>
      <c r="VCD31" s="3"/>
      <c r="VCE31" s="3"/>
      <c r="VCF31" s="3"/>
      <c r="VCG31" s="3"/>
      <c r="VCH31" s="3"/>
      <c r="VCI31" s="3"/>
      <c r="VCJ31" s="3"/>
      <c r="VCK31" s="3"/>
      <c r="VCL31" s="3"/>
      <c r="VCM31" s="3"/>
      <c r="VCN31" s="3"/>
      <c r="VCO31" s="3"/>
      <c r="VCP31" s="3"/>
      <c r="VCQ31" s="3"/>
      <c r="VCR31" s="3"/>
      <c r="VCS31" s="3"/>
      <c r="VCT31" s="3"/>
      <c r="VCU31" s="3"/>
      <c r="VCV31" s="3"/>
      <c r="VCW31" s="3"/>
      <c r="VCX31" s="3"/>
      <c r="VCY31" s="3"/>
      <c r="VCZ31" s="3"/>
      <c r="VDA31" s="3"/>
      <c r="VDB31" s="3"/>
      <c r="VDC31" s="3"/>
      <c r="VDD31" s="3"/>
      <c r="VDE31" s="3"/>
      <c r="VDF31" s="3"/>
      <c r="VDG31" s="3"/>
      <c r="VDH31" s="3"/>
      <c r="VDI31" s="3"/>
      <c r="VDJ31" s="3"/>
      <c r="VDK31" s="3"/>
      <c r="VDL31" s="3"/>
      <c r="VDM31" s="3"/>
      <c r="VDN31" s="3"/>
      <c r="VDO31" s="3"/>
      <c r="VDP31" s="3"/>
      <c r="VDQ31" s="3"/>
      <c r="VDR31" s="3"/>
      <c r="VDS31" s="3"/>
      <c r="VDT31" s="3"/>
      <c r="VDU31" s="3"/>
      <c r="VDV31" s="3"/>
      <c r="VDW31" s="3"/>
      <c r="VDX31" s="3"/>
      <c r="VDY31" s="3"/>
      <c r="VDZ31" s="3"/>
      <c r="VEA31" s="3"/>
      <c r="VEB31" s="3"/>
      <c r="VEC31" s="3"/>
      <c r="VED31" s="3"/>
      <c r="VEE31" s="3"/>
      <c r="VEF31" s="3"/>
      <c r="VEG31" s="3"/>
      <c r="VEH31" s="3"/>
      <c r="VEI31" s="3"/>
      <c r="VEJ31" s="3"/>
      <c r="VEK31" s="3"/>
      <c r="VEL31" s="3"/>
      <c r="VEM31" s="3"/>
      <c r="VEN31" s="3"/>
      <c r="VEO31" s="3"/>
      <c r="VEP31" s="3"/>
      <c r="VEQ31" s="3"/>
      <c r="VER31" s="3"/>
      <c r="VES31" s="3"/>
      <c r="VET31" s="3"/>
      <c r="VEU31" s="3"/>
      <c r="VEV31" s="3"/>
      <c r="VEW31" s="3"/>
      <c r="VEX31" s="3"/>
      <c r="VEY31" s="3"/>
      <c r="VEZ31" s="3"/>
      <c r="VFA31" s="3"/>
      <c r="VFB31" s="3"/>
      <c r="VFC31" s="3"/>
      <c r="VFD31" s="3"/>
      <c r="VFE31" s="3"/>
      <c r="VFF31" s="3"/>
      <c r="VFG31" s="3"/>
      <c r="VFH31" s="3"/>
      <c r="VFI31" s="3"/>
      <c r="VFJ31" s="3"/>
      <c r="VFK31" s="3"/>
      <c r="VFL31" s="3"/>
      <c r="VFM31" s="3"/>
      <c r="VFN31" s="3"/>
      <c r="VFO31" s="3"/>
      <c r="VFP31" s="3"/>
      <c r="VFQ31" s="3"/>
      <c r="VFR31" s="3"/>
      <c r="VFS31" s="3"/>
      <c r="VFT31" s="3"/>
      <c r="VFU31" s="3"/>
      <c r="VFV31" s="3"/>
      <c r="VFW31" s="3"/>
      <c r="VFX31" s="3"/>
      <c r="VFY31" s="3"/>
      <c r="VFZ31" s="3"/>
      <c r="VGA31" s="3"/>
      <c r="VGB31" s="3"/>
      <c r="VGC31" s="3"/>
      <c r="VGD31" s="3"/>
      <c r="VGE31" s="3"/>
      <c r="VGF31" s="3"/>
      <c r="VGG31" s="3"/>
      <c r="VGH31" s="3"/>
      <c r="VGI31" s="3"/>
      <c r="VGJ31" s="3"/>
      <c r="VGK31" s="3"/>
      <c r="VGL31" s="3"/>
      <c r="VGM31" s="3"/>
      <c r="VGN31" s="3"/>
      <c r="VGO31" s="3"/>
      <c r="VGP31" s="3"/>
      <c r="VGQ31" s="3"/>
      <c r="VGR31" s="3"/>
      <c r="VGS31" s="3"/>
      <c r="VGT31" s="3"/>
      <c r="VGU31" s="3"/>
      <c r="VGV31" s="3"/>
      <c r="VGW31" s="3"/>
      <c r="VGX31" s="3"/>
      <c r="VGY31" s="3"/>
      <c r="VGZ31" s="3"/>
      <c r="VHA31" s="3"/>
      <c r="VHB31" s="3"/>
      <c r="VHC31" s="3"/>
      <c r="VHD31" s="3"/>
      <c r="VHE31" s="3"/>
      <c r="VHF31" s="3"/>
      <c r="VHG31" s="3"/>
      <c r="VHH31" s="3"/>
      <c r="VHI31" s="3"/>
      <c r="VHJ31" s="3"/>
      <c r="VHK31" s="3"/>
      <c r="VHL31" s="3"/>
      <c r="VHM31" s="3"/>
      <c r="VHN31" s="3"/>
      <c r="VHO31" s="3"/>
      <c r="VHP31" s="3"/>
      <c r="VHQ31" s="3"/>
      <c r="VHR31" s="3"/>
      <c r="VHS31" s="3"/>
      <c r="VHT31" s="3"/>
      <c r="VHU31" s="3"/>
      <c r="VHV31" s="3"/>
      <c r="VHW31" s="3"/>
      <c r="VHX31" s="3"/>
      <c r="VHY31" s="3"/>
      <c r="VHZ31" s="3"/>
      <c r="VIA31" s="3"/>
      <c r="VIB31" s="3"/>
      <c r="VIC31" s="3"/>
      <c r="VID31" s="3"/>
      <c r="VIE31" s="3"/>
      <c r="VIF31" s="3"/>
      <c r="VIG31" s="3"/>
      <c r="VIH31" s="3"/>
      <c r="VII31" s="3"/>
      <c r="VIJ31" s="3"/>
      <c r="VIK31" s="3"/>
      <c r="VIL31" s="3"/>
      <c r="VIM31" s="3"/>
      <c r="VIN31" s="3"/>
      <c r="VIO31" s="3"/>
      <c r="VIP31" s="3"/>
      <c r="VIQ31" s="3"/>
      <c r="VIR31" s="3"/>
      <c r="VIS31" s="3"/>
      <c r="VIT31" s="3"/>
      <c r="VIU31" s="3"/>
      <c r="VIV31" s="3"/>
      <c r="VIW31" s="3"/>
      <c r="VIX31" s="3"/>
      <c r="VIY31" s="3"/>
      <c r="VIZ31" s="3"/>
      <c r="VJA31" s="3"/>
      <c r="VJB31" s="3"/>
      <c r="VJC31" s="3"/>
      <c r="VJD31" s="3"/>
      <c r="VJE31" s="3"/>
      <c r="VJF31" s="3"/>
      <c r="VJG31" s="3"/>
      <c r="VJH31" s="3"/>
      <c r="VJI31" s="3"/>
      <c r="VJJ31" s="3"/>
      <c r="VJK31" s="3"/>
      <c r="VJL31" s="3"/>
      <c r="VJM31" s="3"/>
      <c r="VJN31" s="3"/>
      <c r="VJO31" s="3"/>
      <c r="VJP31" s="3"/>
      <c r="VJQ31" s="3"/>
      <c r="VJR31" s="3"/>
      <c r="VJS31" s="3"/>
      <c r="VJT31" s="3"/>
      <c r="VJU31" s="3"/>
      <c r="VJV31" s="3"/>
      <c r="VJW31" s="3"/>
      <c r="VJX31" s="3"/>
      <c r="VJY31" s="3"/>
      <c r="VJZ31" s="3"/>
      <c r="VKA31" s="3"/>
      <c r="VKB31" s="3"/>
      <c r="VKC31" s="3"/>
      <c r="VKD31" s="3"/>
      <c r="VKE31" s="3"/>
      <c r="VKF31" s="3"/>
      <c r="VKG31" s="3"/>
      <c r="VKH31" s="3"/>
      <c r="VKI31" s="3"/>
      <c r="VKJ31" s="3"/>
      <c r="VKK31" s="3"/>
      <c r="VKL31" s="3"/>
      <c r="VKM31" s="3"/>
      <c r="VKN31" s="3"/>
      <c r="VKO31" s="3"/>
      <c r="VKP31" s="3"/>
      <c r="VKQ31" s="3"/>
      <c r="VKR31" s="3"/>
      <c r="VKS31" s="3"/>
      <c r="VKT31" s="3"/>
      <c r="VKU31" s="3"/>
      <c r="VKV31" s="3"/>
      <c r="VKW31" s="3"/>
      <c r="VKX31" s="3"/>
      <c r="VKY31" s="3"/>
      <c r="VKZ31" s="3"/>
      <c r="VLA31" s="3"/>
      <c r="VLB31" s="3"/>
      <c r="VLC31" s="3"/>
      <c r="VLD31" s="3"/>
      <c r="VLE31" s="3"/>
      <c r="VLF31" s="3"/>
      <c r="VLG31" s="3"/>
      <c r="VLH31" s="3"/>
      <c r="VLI31" s="3"/>
      <c r="VLJ31" s="3"/>
      <c r="VLK31" s="3"/>
      <c r="VLL31" s="3"/>
      <c r="VLM31" s="3"/>
      <c r="VLN31" s="3"/>
      <c r="VLO31" s="3"/>
      <c r="VLP31" s="3"/>
      <c r="VLQ31" s="3"/>
      <c r="VLR31" s="3"/>
      <c r="VLS31" s="3"/>
      <c r="VLT31" s="3"/>
      <c r="VLU31" s="3"/>
      <c r="VLV31" s="3"/>
      <c r="VLW31" s="3"/>
      <c r="VLX31" s="3"/>
      <c r="VLY31" s="3"/>
      <c r="VLZ31" s="3"/>
      <c r="VMA31" s="3"/>
      <c r="VMB31" s="3"/>
      <c r="VMC31" s="3"/>
      <c r="VMD31" s="3"/>
      <c r="VME31" s="3"/>
      <c r="VMF31" s="3"/>
      <c r="VMG31" s="3"/>
      <c r="VMH31" s="3"/>
      <c r="VMI31" s="3"/>
      <c r="VMJ31" s="3"/>
      <c r="VMK31" s="3"/>
      <c r="VML31" s="3"/>
      <c r="VMM31" s="3"/>
      <c r="VMN31" s="3"/>
      <c r="VMO31" s="3"/>
      <c r="VMP31" s="3"/>
      <c r="VMQ31" s="3"/>
      <c r="VMR31" s="3"/>
      <c r="VMS31" s="3"/>
      <c r="VMT31" s="3"/>
      <c r="VMU31" s="3"/>
      <c r="VMV31" s="3"/>
      <c r="VMW31" s="3"/>
      <c r="VMX31" s="3"/>
      <c r="VMY31" s="3"/>
      <c r="VMZ31" s="3"/>
      <c r="VNA31" s="3"/>
      <c r="VNB31" s="3"/>
      <c r="VNC31" s="3"/>
      <c r="VND31" s="3"/>
      <c r="VNE31" s="3"/>
      <c r="VNF31" s="3"/>
      <c r="VNG31" s="3"/>
      <c r="VNH31" s="3"/>
      <c r="VNI31" s="3"/>
      <c r="VNJ31" s="3"/>
      <c r="VNK31" s="3"/>
      <c r="VNL31" s="3"/>
      <c r="VNM31" s="3"/>
      <c r="VNN31" s="3"/>
      <c r="VNO31" s="3"/>
      <c r="VNP31" s="3"/>
      <c r="VNQ31" s="3"/>
      <c r="VNR31" s="3"/>
      <c r="VNS31" s="3"/>
      <c r="VNT31" s="3"/>
      <c r="VNU31" s="3"/>
      <c r="VNV31" s="3"/>
      <c r="VNW31" s="3"/>
      <c r="VNX31" s="3"/>
      <c r="VNY31" s="3"/>
      <c r="VNZ31" s="3"/>
      <c r="VOA31" s="3"/>
      <c r="VOB31" s="3"/>
      <c r="VOC31" s="3"/>
      <c r="VOD31" s="3"/>
      <c r="VOE31" s="3"/>
      <c r="VOF31" s="3"/>
      <c r="VOG31" s="3"/>
      <c r="VOH31" s="3"/>
      <c r="VOI31" s="3"/>
      <c r="VOJ31" s="3"/>
      <c r="VOK31" s="3"/>
      <c r="VOL31" s="3"/>
      <c r="VOM31" s="3"/>
      <c r="VON31" s="3"/>
      <c r="VOO31" s="3"/>
      <c r="VOP31" s="3"/>
      <c r="VOQ31" s="3"/>
      <c r="VOR31" s="3"/>
      <c r="VOS31" s="3"/>
      <c r="VOT31" s="3"/>
      <c r="VOU31" s="3"/>
      <c r="VOV31" s="3"/>
      <c r="VOW31" s="3"/>
      <c r="VOX31" s="3"/>
      <c r="VOY31" s="3"/>
      <c r="VOZ31" s="3"/>
      <c r="VPA31" s="3"/>
      <c r="VPB31" s="3"/>
      <c r="VPC31" s="3"/>
      <c r="VPD31" s="3"/>
      <c r="VPE31" s="3"/>
      <c r="VPF31" s="3"/>
      <c r="VPG31" s="3"/>
      <c r="VPH31" s="3"/>
      <c r="VPI31" s="3"/>
      <c r="VPJ31" s="3"/>
      <c r="VPK31" s="3"/>
      <c r="VPL31" s="3"/>
      <c r="VPM31" s="3"/>
      <c r="VPN31" s="3"/>
      <c r="VPO31" s="3"/>
      <c r="VPP31" s="3"/>
      <c r="VPQ31" s="3"/>
      <c r="VPR31" s="3"/>
      <c r="VPS31" s="3"/>
      <c r="VPT31" s="3"/>
      <c r="VPU31" s="3"/>
      <c r="VPV31" s="3"/>
      <c r="VPW31" s="3"/>
      <c r="VPX31" s="3"/>
      <c r="VPY31" s="3"/>
      <c r="VPZ31" s="3"/>
      <c r="VQA31" s="3"/>
      <c r="VQB31" s="3"/>
      <c r="VQC31" s="3"/>
      <c r="VQD31" s="3"/>
      <c r="VQE31" s="3"/>
      <c r="VQF31" s="3"/>
      <c r="VQG31" s="3"/>
      <c r="VQH31" s="3"/>
      <c r="VQI31" s="3"/>
      <c r="VQJ31" s="3"/>
      <c r="VQK31" s="3"/>
      <c r="VQL31" s="3"/>
      <c r="VQM31" s="3"/>
      <c r="VQN31" s="3"/>
      <c r="VQO31" s="3"/>
      <c r="VQP31" s="3"/>
      <c r="VQQ31" s="3"/>
      <c r="VQR31" s="3"/>
      <c r="VQS31" s="3"/>
      <c r="VQT31" s="3"/>
      <c r="VQU31" s="3"/>
      <c r="VQV31" s="3"/>
      <c r="VQW31" s="3"/>
      <c r="VQX31" s="3"/>
      <c r="VQY31" s="3"/>
      <c r="VQZ31" s="3"/>
      <c r="VRA31" s="3"/>
      <c r="VRB31" s="3"/>
      <c r="VRC31" s="3"/>
      <c r="VRD31" s="3"/>
      <c r="VRE31" s="3"/>
      <c r="VRF31" s="3"/>
      <c r="VRG31" s="3"/>
      <c r="VRH31" s="3"/>
      <c r="VRI31" s="3"/>
      <c r="VRJ31" s="3"/>
      <c r="VRK31" s="3"/>
      <c r="VRL31" s="3"/>
      <c r="VRM31" s="3"/>
      <c r="VRN31" s="3"/>
      <c r="VRO31" s="3"/>
      <c r="VRP31" s="3"/>
      <c r="VRQ31" s="3"/>
      <c r="VRR31" s="3"/>
      <c r="VRS31" s="3"/>
      <c r="VRT31" s="3"/>
      <c r="VRU31" s="3"/>
      <c r="VRV31" s="3"/>
      <c r="VRW31" s="3"/>
      <c r="VRX31" s="3"/>
      <c r="VRY31" s="3"/>
      <c r="VRZ31" s="3"/>
      <c r="VSA31" s="3"/>
      <c r="VSB31" s="3"/>
      <c r="VSC31" s="3"/>
      <c r="VSD31" s="3"/>
      <c r="VSE31" s="3"/>
      <c r="VSF31" s="3"/>
      <c r="VSG31" s="3"/>
      <c r="VSH31" s="3"/>
      <c r="VSI31" s="3"/>
      <c r="VSJ31" s="3"/>
      <c r="VSK31" s="3"/>
      <c r="VSL31" s="3"/>
      <c r="VSM31" s="3"/>
      <c r="VSN31" s="3"/>
      <c r="VSO31" s="3"/>
      <c r="VSP31" s="3"/>
      <c r="VSQ31" s="3"/>
      <c r="VSR31" s="3"/>
      <c r="VSS31" s="3"/>
      <c r="VST31" s="3"/>
      <c r="VSU31" s="3"/>
      <c r="VSV31" s="3"/>
      <c r="VSW31" s="3"/>
      <c r="VSX31" s="3"/>
      <c r="VSY31" s="3"/>
      <c r="VSZ31" s="3"/>
      <c r="VTA31" s="3"/>
      <c r="VTB31" s="3"/>
      <c r="VTC31" s="3"/>
      <c r="VTD31" s="3"/>
      <c r="VTE31" s="3"/>
      <c r="VTF31" s="3"/>
      <c r="VTG31" s="3"/>
      <c r="VTH31" s="3"/>
      <c r="VTI31" s="3"/>
      <c r="VTJ31" s="3"/>
      <c r="VTK31" s="3"/>
      <c r="VTL31" s="3"/>
      <c r="VTM31" s="3"/>
      <c r="VTN31" s="3"/>
      <c r="VTO31" s="3"/>
      <c r="VTP31" s="3"/>
      <c r="VTQ31" s="3"/>
      <c r="VTR31" s="3"/>
      <c r="VTS31" s="3"/>
      <c r="VTT31" s="3"/>
      <c r="VTU31" s="3"/>
      <c r="VTV31" s="3"/>
      <c r="VTW31" s="3"/>
      <c r="VTX31" s="3"/>
      <c r="VTY31" s="3"/>
      <c r="VTZ31" s="3"/>
      <c r="VUA31" s="3"/>
      <c r="VUB31" s="3"/>
      <c r="VUC31" s="3"/>
      <c r="VUD31" s="3"/>
      <c r="VUE31" s="3"/>
      <c r="VUF31" s="3"/>
      <c r="VUG31" s="3"/>
      <c r="VUH31" s="3"/>
      <c r="VUI31" s="3"/>
      <c r="VUJ31" s="3"/>
      <c r="VUK31" s="3"/>
      <c r="VUL31" s="3"/>
      <c r="VUM31" s="3"/>
      <c r="VUN31" s="3"/>
      <c r="VUO31" s="3"/>
      <c r="VUP31" s="3"/>
      <c r="VUQ31" s="3"/>
      <c r="VUR31" s="3"/>
      <c r="VUS31" s="3"/>
      <c r="VUT31" s="3"/>
      <c r="VUU31" s="3"/>
      <c r="VUV31" s="3"/>
      <c r="VUW31" s="3"/>
      <c r="VUX31" s="3"/>
      <c r="VUY31" s="3"/>
      <c r="VUZ31" s="3"/>
      <c r="VVA31" s="3"/>
      <c r="VVB31" s="3"/>
      <c r="VVC31" s="3"/>
      <c r="VVD31" s="3"/>
      <c r="VVE31" s="3"/>
      <c r="VVF31" s="3"/>
      <c r="VVG31" s="3"/>
      <c r="VVH31" s="3"/>
      <c r="VVI31" s="3"/>
      <c r="VVJ31" s="3"/>
      <c r="VVK31" s="3"/>
      <c r="VVL31" s="3"/>
      <c r="VVM31" s="3"/>
      <c r="VVN31" s="3"/>
      <c r="VVO31" s="3"/>
      <c r="VVP31" s="3"/>
      <c r="VVQ31" s="3"/>
      <c r="VVR31" s="3"/>
      <c r="VVS31" s="3"/>
      <c r="VVT31" s="3"/>
      <c r="VVU31" s="3"/>
      <c r="VVV31" s="3"/>
      <c r="VVW31" s="3"/>
      <c r="VVX31" s="3"/>
      <c r="VVY31" s="3"/>
      <c r="VVZ31" s="3"/>
      <c r="VWA31" s="3"/>
      <c r="VWB31" s="3"/>
      <c r="VWC31" s="3"/>
      <c r="VWD31" s="3"/>
      <c r="VWE31" s="3"/>
      <c r="VWF31" s="3"/>
      <c r="VWG31" s="3"/>
      <c r="VWH31" s="3"/>
      <c r="VWI31" s="3"/>
      <c r="VWJ31" s="3"/>
      <c r="VWK31" s="3"/>
      <c r="VWL31" s="3"/>
      <c r="VWM31" s="3"/>
      <c r="VWN31" s="3"/>
      <c r="VWO31" s="3"/>
      <c r="VWP31" s="3"/>
      <c r="VWQ31" s="3"/>
      <c r="VWR31" s="3"/>
      <c r="VWS31" s="3"/>
      <c r="VWT31" s="3"/>
      <c r="VWU31" s="3"/>
      <c r="VWV31" s="3"/>
      <c r="VWW31" s="3"/>
      <c r="VWX31" s="3"/>
      <c r="VWY31" s="3"/>
      <c r="VWZ31" s="3"/>
      <c r="VXA31" s="3"/>
      <c r="VXB31" s="3"/>
      <c r="VXC31" s="3"/>
      <c r="VXD31" s="3"/>
      <c r="VXE31" s="3"/>
      <c r="VXF31" s="3"/>
      <c r="VXG31" s="3"/>
      <c r="VXH31" s="3"/>
      <c r="VXI31" s="3"/>
      <c r="VXJ31" s="3"/>
      <c r="VXK31" s="3"/>
      <c r="VXL31" s="3"/>
      <c r="VXM31" s="3"/>
      <c r="VXN31" s="3"/>
      <c r="VXO31" s="3"/>
      <c r="VXP31" s="3"/>
      <c r="VXQ31" s="3"/>
      <c r="VXR31" s="3"/>
      <c r="VXS31" s="3"/>
      <c r="VXT31" s="3"/>
      <c r="VXU31" s="3"/>
      <c r="VXV31" s="3"/>
      <c r="VXW31" s="3"/>
      <c r="VXX31" s="3"/>
      <c r="VXY31" s="3"/>
      <c r="VXZ31" s="3"/>
      <c r="VYA31" s="3"/>
      <c r="VYB31" s="3"/>
      <c r="VYC31" s="3"/>
      <c r="VYD31" s="3"/>
      <c r="VYE31" s="3"/>
      <c r="VYF31" s="3"/>
      <c r="VYG31" s="3"/>
      <c r="VYH31" s="3"/>
      <c r="VYI31" s="3"/>
      <c r="VYJ31" s="3"/>
      <c r="VYK31" s="3"/>
      <c r="VYL31" s="3"/>
      <c r="VYM31" s="3"/>
      <c r="VYN31" s="3"/>
      <c r="VYO31" s="3"/>
      <c r="VYP31" s="3"/>
      <c r="VYQ31" s="3"/>
      <c r="VYR31" s="3"/>
      <c r="VYS31" s="3"/>
      <c r="VYT31" s="3"/>
      <c r="VYU31" s="3"/>
      <c r="VYV31" s="3"/>
      <c r="VYW31" s="3"/>
      <c r="VYX31" s="3"/>
      <c r="VYY31" s="3"/>
      <c r="VYZ31" s="3"/>
      <c r="VZA31" s="3"/>
      <c r="VZB31" s="3"/>
      <c r="VZC31" s="3"/>
      <c r="VZD31" s="3"/>
      <c r="VZE31" s="3"/>
      <c r="VZF31" s="3"/>
      <c r="VZG31" s="3"/>
      <c r="VZH31" s="3"/>
      <c r="VZI31" s="3"/>
      <c r="VZJ31" s="3"/>
      <c r="VZK31" s="3"/>
      <c r="VZL31" s="3"/>
      <c r="VZM31" s="3"/>
      <c r="VZN31" s="3"/>
      <c r="VZO31" s="3"/>
      <c r="VZP31" s="3"/>
      <c r="VZQ31" s="3"/>
      <c r="VZR31" s="3"/>
      <c r="VZS31" s="3"/>
      <c r="VZT31" s="3"/>
      <c r="VZU31" s="3"/>
      <c r="VZV31" s="3"/>
      <c r="VZW31" s="3"/>
      <c r="VZX31" s="3"/>
      <c r="VZY31" s="3"/>
      <c r="VZZ31" s="3"/>
      <c r="WAA31" s="3"/>
      <c r="WAB31" s="3"/>
      <c r="WAC31" s="3"/>
      <c r="WAD31" s="3"/>
      <c r="WAE31" s="3"/>
      <c r="WAF31" s="3"/>
      <c r="WAG31" s="3"/>
      <c r="WAH31" s="3"/>
      <c r="WAI31" s="3"/>
      <c r="WAJ31" s="3"/>
      <c r="WAK31" s="3"/>
      <c r="WAL31" s="3"/>
      <c r="WAM31" s="3"/>
      <c r="WAN31" s="3"/>
      <c r="WAO31" s="3"/>
      <c r="WAP31" s="3"/>
      <c r="WAQ31" s="3"/>
      <c r="WAR31" s="3"/>
      <c r="WAS31" s="3"/>
      <c r="WAT31" s="3"/>
      <c r="WAU31" s="3"/>
      <c r="WAV31" s="3"/>
      <c r="WAW31" s="3"/>
      <c r="WAX31" s="3"/>
      <c r="WAY31" s="3"/>
      <c r="WAZ31" s="3"/>
      <c r="WBA31" s="3"/>
      <c r="WBB31" s="3"/>
      <c r="WBC31" s="3"/>
      <c r="WBD31" s="3"/>
      <c r="WBE31" s="3"/>
      <c r="WBF31" s="3"/>
      <c r="WBG31" s="3"/>
      <c r="WBH31" s="3"/>
      <c r="WBI31" s="3"/>
      <c r="WBJ31" s="3"/>
      <c r="WBK31" s="3"/>
      <c r="WBL31" s="3"/>
      <c r="WBM31" s="3"/>
      <c r="WBN31" s="3"/>
      <c r="WBO31" s="3"/>
      <c r="WBP31" s="3"/>
      <c r="WBQ31" s="3"/>
      <c r="WBR31" s="3"/>
      <c r="WBS31" s="3"/>
      <c r="WBT31" s="3"/>
      <c r="WBU31" s="3"/>
      <c r="WBV31" s="3"/>
      <c r="WBW31" s="3"/>
      <c r="WBX31" s="3"/>
      <c r="WBY31" s="3"/>
      <c r="WBZ31" s="3"/>
      <c r="WCA31" s="3"/>
      <c r="WCB31" s="3"/>
      <c r="WCC31" s="3"/>
      <c r="WCD31" s="3"/>
      <c r="WCE31" s="3"/>
      <c r="WCF31" s="3"/>
      <c r="WCG31" s="3"/>
      <c r="WCH31" s="3"/>
      <c r="WCI31" s="3"/>
      <c r="WCJ31" s="3"/>
      <c r="WCK31" s="3"/>
      <c r="WCL31" s="3"/>
      <c r="WCM31" s="3"/>
      <c r="WCN31" s="3"/>
      <c r="WCO31" s="3"/>
      <c r="WCP31" s="3"/>
      <c r="WCQ31" s="3"/>
      <c r="WCR31" s="3"/>
      <c r="WCS31" s="3"/>
      <c r="WCT31" s="3"/>
      <c r="WCU31" s="3"/>
      <c r="WCV31" s="3"/>
      <c r="WCW31" s="3"/>
      <c r="WCX31" s="3"/>
      <c r="WCY31" s="3"/>
      <c r="WCZ31" s="3"/>
      <c r="WDA31" s="3"/>
      <c r="WDB31" s="3"/>
      <c r="WDC31" s="3"/>
      <c r="WDD31" s="3"/>
      <c r="WDE31" s="3"/>
      <c r="WDF31" s="3"/>
      <c r="WDG31" s="3"/>
      <c r="WDH31" s="3"/>
      <c r="WDI31" s="3"/>
      <c r="WDJ31" s="3"/>
      <c r="WDK31" s="3"/>
      <c r="WDL31" s="3"/>
      <c r="WDM31" s="3"/>
      <c r="WDN31" s="3"/>
      <c r="WDO31" s="3"/>
      <c r="WDP31" s="3"/>
      <c r="WDQ31" s="3"/>
      <c r="WDR31" s="3"/>
      <c r="WDS31" s="3"/>
      <c r="WDT31" s="3"/>
      <c r="WDU31" s="3"/>
      <c r="WDV31" s="3"/>
      <c r="WDW31" s="3"/>
      <c r="WDX31" s="3"/>
      <c r="WDY31" s="3"/>
      <c r="WDZ31" s="3"/>
      <c r="WEA31" s="3"/>
      <c r="WEB31" s="3"/>
      <c r="WEC31" s="3"/>
      <c r="WED31" s="3"/>
      <c r="WEE31" s="3"/>
      <c r="WEF31" s="3"/>
      <c r="WEG31" s="3"/>
      <c r="WEH31" s="3"/>
      <c r="WEI31" s="3"/>
      <c r="WEJ31" s="3"/>
      <c r="WEK31" s="3"/>
      <c r="WEL31" s="3"/>
      <c r="WEM31" s="3"/>
      <c r="WEN31" s="3"/>
      <c r="WEO31" s="3"/>
      <c r="WEP31" s="3"/>
      <c r="WEQ31" s="3"/>
      <c r="WER31" s="3"/>
      <c r="WES31" s="3"/>
      <c r="WET31" s="3"/>
      <c r="WEU31" s="3"/>
      <c r="WEV31" s="3"/>
      <c r="WEW31" s="3"/>
      <c r="WEX31" s="3"/>
      <c r="WEY31" s="3"/>
      <c r="WEZ31" s="3"/>
      <c r="WFA31" s="3"/>
      <c r="WFB31" s="3"/>
      <c r="WFC31" s="3"/>
      <c r="WFD31" s="3"/>
      <c r="WFE31" s="3"/>
      <c r="WFF31" s="3"/>
      <c r="WFG31" s="3"/>
      <c r="WFH31" s="3"/>
      <c r="WFI31" s="3"/>
      <c r="WFJ31" s="3"/>
      <c r="WFK31" s="3"/>
      <c r="WFL31" s="3"/>
      <c r="WFM31" s="3"/>
      <c r="WFN31" s="3"/>
      <c r="WFO31" s="3"/>
      <c r="WFP31" s="3"/>
      <c r="WFQ31" s="3"/>
      <c r="WFR31" s="3"/>
      <c r="WFS31" s="3"/>
      <c r="WFT31" s="3"/>
      <c r="WFU31" s="3"/>
      <c r="WFV31" s="3"/>
      <c r="WFW31" s="3"/>
      <c r="WFX31" s="3"/>
      <c r="WFY31" s="3"/>
      <c r="WFZ31" s="3"/>
      <c r="WGA31" s="3"/>
      <c r="WGB31" s="3"/>
      <c r="WGC31" s="3"/>
      <c r="WGD31" s="3"/>
      <c r="WGE31" s="3"/>
      <c r="WGF31" s="3"/>
      <c r="WGG31" s="3"/>
      <c r="WGH31" s="3"/>
      <c r="WGI31" s="3"/>
      <c r="WGJ31" s="3"/>
      <c r="WGK31" s="3"/>
      <c r="WGL31" s="3"/>
      <c r="WGM31" s="3"/>
      <c r="WGN31" s="3"/>
      <c r="WGO31" s="3"/>
      <c r="WGP31" s="3"/>
      <c r="WGQ31" s="3"/>
      <c r="WGR31" s="3"/>
      <c r="WGS31" s="3"/>
      <c r="WGT31" s="3"/>
      <c r="WGU31" s="3"/>
      <c r="WGV31" s="3"/>
      <c r="WGW31" s="3"/>
      <c r="WGX31" s="3"/>
      <c r="WGY31" s="3"/>
      <c r="WGZ31" s="3"/>
      <c r="WHA31" s="3"/>
      <c r="WHB31" s="3"/>
      <c r="WHC31" s="3"/>
      <c r="WHD31" s="3"/>
      <c r="WHE31" s="3"/>
      <c r="WHF31" s="3"/>
      <c r="WHG31" s="3"/>
      <c r="WHH31" s="3"/>
      <c r="WHI31" s="3"/>
      <c r="WHJ31" s="3"/>
      <c r="WHK31" s="3"/>
      <c r="WHL31" s="3"/>
      <c r="WHM31" s="3"/>
      <c r="WHN31" s="3"/>
      <c r="WHO31" s="3"/>
      <c r="WHP31" s="3"/>
      <c r="WHQ31" s="3"/>
      <c r="WHR31" s="3"/>
      <c r="WHS31" s="3"/>
      <c r="WHT31" s="3"/>
      <c r="WHU31" s="3"/>
      <c r="WHV31" s="3"/>
      <c r="WHW31" s="3"/>
      <c r="WHX31" s="3"/>
      <c r="WHY31" s="3"/>
      <c r="WHZ31" s="3"/>
      <c r="WIA31" s="3"/>
      <c r="WIB31" s="3"/>
      <c r="WIC31" s="3"/>
      <c r="WID31" s="3"/>
      <c r="WIE31" s="3"/>
      <c r="WIF31" s="3"/>
      <c r="WIG31" s="3"/>
      <c r="WIH31" s="3"/>
      <c r="WII31" s="3"/>
      <c r="WIJ31" s="3"/>
      <c r="WIK31" s="3"/>
      <c r="WIL31" s="3"/>
      <c r="WIM31" s="3"/>
      <c r="WIN31" s="3"/>
      <c r="WIO31" s="3"/>
      <c r="WIP31" s="3"/>
      <c r="WIQ31" s="3"/>
      <c r="WIR31" s="3"/>
      <c r="WIS31" s="3"/>
      <c r="WIT31" s="3"/>
      <c r="WIU31" s="3"/>
      <c r="WIV31" s="3"/>
      <c r="WIW31" s="3"/>
      <c r="WIX31" s="3"/>
      <c r="WIY31" s="3"/>
      <c r="WIZ31" s="3"/>
      <c r="WJA31" s="3"/>
      <c r="WJB31" s="3"/>
      <c r="WJC31" s="3"/>
      <c r="WJD31" s="3"/>
      <c r="WJE31" s="3"/>
      <c r="WJF31" s="3"/>
      <c r="WJG31" s="3"/>
      <c r="WJH31" s="3"/>
      <c r="WJI31" s="3"/>
      <c r="WJJ31" s="3"/>
      <c r="WJK31" s="3"/>
      <c r="WJL31" s="3"/>
      <c r="WJM31" s="3"/>
      <c r="WJN31" s="3"/>
      <c r="WJO31" s="3"/>
      <c r="WJP31" s="3"/>
      <c r="WJQ31" s="3"/>
      <c r="WJR31" s="3"/>
      <c r="WJS31" s="3"/>
      <c r="WJT31" s="3"/>
      <c r="WJU31" s="3"/>
      <c r="WJV31" s="3"/>
      <c r="WJW31" s="3"/>
      <c r="WJX31" s="3"/>
      <c r="WJY31" s="3"/>
      <c r="WJZ31" s="3"/>
      <c r="WKA31" s="3"/>
      <c r="WKB31" s="3"/>
      <c r="WKC31" s="3"/>
      <c r="WKD31" s="3"/>
      <c r="WKE31" s="3"/>
      <c r="WKF31" s="3"/>
      <c r="WKG31" s="3"/>
      <c r="WKH31" s="3"/>
      <c r="WKI31" s="3"/>
      <c r="WKJ31" s="3"/>
      <c r="WKK31" s="3"/>
      <c r="WKL31" s="3"/>
      <c r="WKM31" s="3"/>
      <c r="WKN31" s="3"/>
      <c r="WKO31" s="3"/>
      <c r="WKP31" s="3"/>
      <c r="WKQ31" s="3"/>
      <c r="WKR31" s="3"/>
      <c r="WKS31" s="3"/>
      <c r="WKT31" s="3"/>
      <c r="WKU31" s="3"/>
      <c r="WKV31" s="3"/>
      <c r="WKW31" s="3"/>
      <c r="WKX31" s="3"/>
      <c r="WKY31" s="3"/>
      <c r="WKZ31" s="3"/>
      <c r="WLA31" s="3"/>
      <c r="WLB31" s="3"/>
      <c r="WLC31" s="3"/>
      <c r="WLD31" s="3"/>
      <c r="WLE31" s="3"/>
      <c r="WLF31" s="3"/>
      <c r="WLG31" s="3"/>
      <c r="WLH31" s="3"/>
      <c r="WLI31" s="3"/>
      <c r="WLJ31" s="3"/>
      <c r="WLK31" s="3"/>
      <c r="WLL31" s="3"/>
      <c r="WLM31" s="3"/>
      <c r="WLN31" s="3"/>
      <c r="WLO31" s="3"/>
      <c r="WLP31" s="3"/>
      <c r="WLQ31" s="3"/>
      <c r="WLR31" s="3"/>
      <c r="WLS31" s="3"/>
      <c r="WLT31" s="3"/>
      <c r="WLU31" s="3"/>
      <c r="WLV31" s="3"/>
      <c r="WLW31" s="3"/>
      <c r="WLX31" s="3"/>
      <c r="WLY31" s="3"/>
      <c r="WLZ31" s="3"/>
      <c r="WMA31" s="3"/>
      <c r="WMB31" s="3"/>
      <c r="WMC31" s="3"/>
      <c r="WMD31" s="3"/>
      <c r="WME31" s="3"/>
      <c r="WMF31" s="3"/>
      <c r="WMG31" s="3"/>
      <c r="WMH31" s="3"/>
      <c r="WMI31" s="3"/>
      <c r="WMJ31" s="3"/>
      <c r="WMK31" s="3"/>
      <c r="WML31" s="3"/>
      <c r="WMM31" s="3"/>
      <c r="WMN31" s="3"/>
      <c r="WMO31" s="3"/>
      <c r="WMP31" s="3"/>
      <c r="WMQ31" s="3"/>
      <c r="WMR31" s="3"/>
      <c r="WMS31" s="3"/>
      <c r="WMT31" s="3"/>
      <c r="WMU31" s="3"/>
      <c r="WMV31" s="3"/>
      <c r="WMW31" s="3"/>
      <c r="WMX31" s="3"/>
      <c r="WMY31" s="3"/>
      <c r="WMZ31" s="3"/>
      <c r="WNA31" s="3"/>
      <c r="WNB31" s="3"/>
      <c r="WNC31" s="3"/>
      <c r="WND31" s="3"/>
      <c r="WNE31" s="3"/>
      <c r="WNF31" s="3"/>
      <c r="WNG31" s="3"/>
      <c r="WNH31" s="3"/>
      <c r="WNI31" s="3"/>
      <c r="WNJ31" s="3"/>
      <c r="WNK31" s="3"/>
      <c r="WNL31" s="3"/>
      <c r="WNM31" s="3"/>
      <c r="WNN31" s="3"/>
      <c r="WNO31" s="3"/>
      <c r="WNP31" s="3"/>
      <c r="WNQ31" s="3"/>
      <c r="WNR31" s="3"/>
      <c r="WNS31" s="3"/>
      <c r="WNT31" s="3"/>
      <c r="WNU31" s="3"/>
      <c r="WNV31" s="3"/>
      <c r="WNW31" s="3"/>
      <c r="WNX31" s="3"/>
      <c r="WNY31" s="3"/>
      <c r="WNZ31" s="3"/>
      <c r="WOA31" s="3"/>
      <c r="WOB31" s="3"/>
      <c r="WOC31" s="3"/>
      <c r="WOD31" s="3"/>
      <c r="WOE31" s="3"/>
      <c r="WOF31" s="3"/>
      <c r="WOG31" s="3"/>
      <c r="WOH31" s="3"/>
      <c r="WOI31" s="3"/>
      <c r="WOJ31" s="3"/>
      <c r="WOK31" s="3"/>
      <c r="WOL31" s="3"/>
      <c r="WOM31" s="3"/>
      <c r="WON31" s="3"/>
      <c r="WOO31" s="3"/>
      <c r="WOP31" s="3"/>
      <c r="WOQ31" s="3"/>
      <c r="WOR31" s="3"/>
      <c r="WOS31" s="3"/>
      <c r="WOT31" s="3"/>
      <c r="WOU31" s="3"/>
      <c r="WOV31" s="3"/>
      <c r="WOW31" s="3"/>
      <c r="WOX31" s="3"/>
      <c r="WOY31" s="3"/>
      <c r="WOZ31" s="3"/>
      <c r="WPA31" s="3"/>
      <c r="WPB31" s="3"/>
      <c r="WPC31" s="3"/>
      <c r="WPD31" s="3"/>
      <c r="WPE31" s="3"/>
      <c r="WPF31" s="3"/>
      <c r="WPG31" s="3"/>
      <c r="WPH31" s="3"/>
      <c r="WPI31" s="3"/>
      <c r="WPJ31" s="3"/>
      <c r="WPK31" s="3"/>
      <c r="WPL31" s="3"/>
      <c r="WPM31" s="3"/>
      <c r="WPN31" s="3"/>
      <c r="WPO31" s="3"/>
      <c r="WPP31" s="3"/>
      <c r="WPQ31" s="3"/>
      <c r="WPR31" s="3"/>
      <c r="WPS31" s="3"/>
      <c r="WPT31" s="3"/>
      <c r="WPU31" s="3"/>
      <c r="WPV31" s="3"/>
      <c r="WPW31" s="3"/>
      <c r="WPX31" s="3"/>
      <c r="WPY31" s="3"/>
      <c r="WPZ31" s="3"/>
      <c r="WQA31" s="3"/>
      <c r="WQB31" s="3"/>
      <c r="WQC31" s="3"/>
      <c r="WQD31" s="3"/>
      <c r="WQE31" s="3"/>
      <c r="WQF31" s="3"/>
      <c r="WQG31" s="3"/>
      <c r="WQH31" s="3"/>
      <c r="WQI31" s="3"/>
      <c r="WQJ31" s="3"/>
      <c r="WQK31" s="3"/>
      <c r="WQL31" s="3"/>
      <c r="WQM31" s="3"/>
      <c r="WQN31" s="3"/>
      <c r="WQO31" s="3"/>
      <c r="WQP31" s="3"/>
      <c r="WQQ31" s="3"/>
      <c r="WQR31" s="3"/>
      <c r="WQS31" s="3"/>
      <c r="WQT31" s="3"/>
      <c r="WQU31" s="3"/>
      <c r="WQV31" s="3"/>
      <c r="WQW31" s="3"/>
      <c r="WQX31" s="3"/>
      <c r="WQY31" s="3"/>
      <c r="WQZ31" s="3"/>
      <c r="WRA31" s="3"/>
      <c r="WRB31" s="3"/>
      <c r="WRC31" s="3"/>
      <c r="WRD31" s="3"/>
      <c r="WRE31" s="3"/>
      <c r="WRF31" s="3"/>
      <c r="WRG31" s="3"/>
      <c r="WRH31" s="3"/>
      <c r="WRI31" s="3"/>
      <c r="WRJ31" s="3"/>
      <c r="WRK31" s="3"/>
      <c r="WRL31" s="3"/>
      <c r="WRM31" s="3"/>
      <c r="WRN31" s="3"/>
      <c r="WRO31" s="3"/>
      <c r="WRP31" s="3"/>
      <c r="WRQ31" s="3"/>
      <c r="WRR31" s="3"/>
      <c r="WRS31" s="3"/>
      <c r="WRT31" s="3"/>
      <c r="WRU31" s="3"/>
      <c r="WRV31" s="3"/>
      <c r="WRW31" s="3"/>
      <c r="WRX31" s="3"/>
      <c r="WRY31" s="3"/>
      <c r="WRZ31" s="3"/>
      <c r="WSA31" s="3"/>
      <c r="WSB31" s="3"/>
      <c r="WSC31" s="3"/>
      <c r="WSD31" s="3"/>
      <c r="WSE31" s="3"/>
      <c r="WSF31" s="3"/>
      <c r="WSG31" s="3"/>
      <c r="WSH31" s="3"/>
      <c r="WSI31" s="3"/>
      <c r="WSJ31" s="3"/>
      <c r="WSK31" s="3"/>
      <c r="WSL31" s="3"/>
      <c r="WSM31" s="3"/>
      <c r="WSN31" s="3"/>
      <c r="WSO31" s="3"/>
      <c r="WSP31" s="3"/>
      <c r="WSQ31" s="3"/>
      <c r="WSR31" s="3"/>
      <c r="WSS31" s="3"/>
      <c r="WST31" s="3"/>
      <c r="WSU31" s="3"/>
      <c r="WSV31" s="3"/>
      <c r="WSW31" s="3"/>
      <c r="WSX31" s="3"/>
      <c r="WSY31" s="3"/>
      <c r="WSZ31" s="3"/>
      <c r="WTA31" s="3"/>
      <c r="WTB31" s="3"/>
      <c r="WTC31" s="3"/>
      <c r="WTD31" s="3"/>
      <c r="WTE31" s="3"/>
      <c r="WTF31" s="3"/>
      <c r="WTG31" s="3"/>
      <c r="WTH31" s="3"/>
      <c r="WTI31" s="3"/>
      <c r="WTJ31" s="3"/>
      <c r="WTK31" s="3"/>
      <c r="WTL31" s="3"/>
      <c r="WTM31" s="3"/>
      <c r="WTN31" s="3"/>
      <c r="WTO31" s="3"/>
      <c r="WTP31" s="3"/>
      <c r="WTQ31" s="3"/>
      <c r="WTR31" s="3"/>
      <c r="WTS31" s="3"/>
      <c r="WTT31" s="3"/>
      <c r="WTU31" s="3"/>
      <c r="WTV31" s="3"/>
      <c r="WTW31" s="3"/>
      <c r="WTX31" s="3"/>
      <c r="WTY31" s="3"/>
      <c r="WTZ31" s="3"/>
      <c r="WUA31" s="3"/>
      <c r="WUB31" s="3"/>
      <c r="WUC31" s="3"/>
      <c r="WUD31" s="3"/>
      <c r="WUE31" s="3"/>
      <c r="WUF31" s="3"/>
      <c r="WUG31" s="3"/>
      <c r="WUH31" s="3"/>
      <c r="WUI31" s="3"/>
      <c r="WUJ31" s="3"/>
      <c r="WUK31" s="3"/>
      <c r="WUL31" s="3"/>
      <c r="WUM31" s="3"/>
      <c r="WUN31" s="3"/>
      <c r="WUO31" s="3"/>
      <c r="WUP31" s="3"/>
      <c r="WUQ31" s="3"/>
      <c r="WUR31" s="3"/>
      <c r="WUS31" s="3"/>
      <c r="WUT31" s="3"/>
      <c r="WUU31" s="3"/>
      <c r="WUV31" s="3"/>
      <c r="WUW31" s="3"/>
      <c r="WUX31" s="3"/>
      <c r="WUY31" s="3"/>
      <c r="WUZ31" s="3"/>
      <c r="WVA31" s="3"/>
      <c r="WVB31" s="3"/>
      <c r="WVC31" s="3"/>
      <c r="WVD31" s="3"/>
      <c r="WVE31" s="3"/>
      <c r="WVF31" s="3"/>
      <c r="WVG31" s="3"/>
      <c r="WVH31" s="3"/>
      <c r="WVI31" s="3"/>
      <c r="WVJ31" s="3"/>
      <c r="WVK31" s="3"/>
      <c r="WVL31" s="3"/>
      <c r="WVM31" s="3"/>
      <c r="WVN31" s="3"/>
      <c r="WVO31" s="3"/>
      <c r="WVP31" s="3"/>
      <c r="WVQ31" s="3"/>
      <c r="WVR31" s="3"/>
      <c r="WVS31" s="3"/>
      <c r="WVT31" s="3"/>
      <c r="WVU31" s="3"/>
      <c r="WVV31" s="3"/>
      <c r="WVW31" s="3"/>
      <c r="WVX31" s="3"/>
      <c r="WVY31" s="3"/>
      <c r="WVZ31" s="3"/>
      <c r="WWA31" s="3"/>
      <c r="WWB31" s="3"/>
      <c r="WWC31" s="3"/>
      <c r="WWD31" s="3"/>
      <c r="WWE31" s="3"/>
      <c r="WWF31" s="3"/>
      <c r="WWG31" s="3"/>
      <c r="WWH31" s="3"/>
      <c r="WWI31" s="3"/>
      <c r="WWJ31" s="3"/>
      <c r="WWK31" s="3"/>
      <c r="WWL31" s="3"/>
      <c r="WWM31" s="3"/>
      <c r="WWN31" s="3"/>
      <c r="WWO31" s="3"/>
      <c r="WWP31" s="3"/>
      <c r="WWQ31" s="3"/>
      <c r="WWR31" s="3"/>
      <c r="WWS31" s="3"/>
      <c r="WWT31" s="3"/>
      <c r="WWU31" s="3"/>
      <c r="WWV31" s="3"/>
      <c r="WWW31" s="3"/>
      <c r="WWX31" s="3"/>
      <c r="WWY31" s="3"/>
      <c r="WWZ31" s="3"/>
      <c r="WXA31" s="3"/>
      <c r="WXB31" s="3"/>
      <c r="WXC31" s="3"/>
      <c r="WXD31" s="3"/>
      <c r="WXE31" s="3"/>
      <c r="WXF31" s="3"/>
      <c r="WXG31" s="3"/>
      <c r="WXH31" s="3"/>
      <c r="WXI31" s="3"/>
      <c r="WXJ31" s="3"/>
      <c r="WXK31" s="3"/>
      <c r="WXL31" s="3"/>
      <c r="WXM31" s="3"/>
      <c r="WXN31" s="3"/>
      <c r="WXO31" s="3"/>
      <c r="WXP31" s="3"/>
      <c r="WXQ31" s="3"/>
      <c r="WXR31" s="3"/>
      <c r="WXS31" s="3"/>
      <c r="WXT31" s="3"/>
      <c r="WXU31" s="3"/>
      <c r="WXV31" s="3"/>
      <c r="WXW31" s="3"/>
      <c r="WXX31" s="3"/>
      <c r="WXY31" s="3"/>
      <c r="WXZ31" s="3"/>
      <c r="WYA31" s="3"/>
      <c r="WYB31" s="3"/>
      <c r="WYC31" s="3"/>
      <c r="WYD31" s="3"/>
      <c r="WYE31" s="3"/>
      <c r="WYF31" s="3"/>
      <c r="WYG31" s="3"/>
      <c r="WYH31" s="3"/>
      <c r="WYI31" s="3"/>
      <c r="WYJ31" s="3"/>
      <c r="WYK31" s="3"/>
      <c r="WYL31" s="3"/>
      <c r="WYM31" s="3"/>
      <c r="WYN31" s="3"/>
      <c r="WYO31" s="3"/>
      <c r="WYP31" s="3"/>
      <c r="WYQ31" s="3"/>
      <c r="WYR31" s="3"/>
      <c r="WYS31" s="3"/>
      <c r="WYT31" s="3"/>
      <c r="WYU31" s="3"/>
      <c r="WYV31" s="3"/>
      <c r="WYW31" s="3"/>
      <c r="WYX31" s="3"/>
      <c r="WYY31" s="3"/>
      <c r="WYZ31" s="3"/>
      <c r="WZA31" s="3"/>
      <c r="WZB31" s="3"/>
      <c r="WZC31" s="3"/>
      <c r="WZD31" s="3"/>
      <c r="WZE31" s="3"/>
      <c r="WZF31" s="3"/>
      <c r="WZG31" s="3"/>
      <c r="WZH31" s="3"/>
      <c r="WZI31" s="3"/>
      <c r="WZJ31" s="3"/>
      <c r="WZK31" s="3"/>
      <c r="WZL31" s="3"/>
      <c r="WZM31" s="3"/>
      <c r="WZN31" s="3"/>
      <c r="WZO31" s="3"/>
      <c r="WZP31" s="3"/>
      <c r="WZQ31" s="3"/>
      <c r="WZR31" s="3"/>
      <c r="WZS31" s="3"/>
      <c r="WZT31" s="3"/>
      <c r="WZU31" s="3"/>
      <c r="WZV31" s="3"/>
      <c r="WZW31" s="3"/>
      <c r="WZX31" s="3"/>
      <c r="WZY31" s="3"/>
      <c r="WZZ31" s="3"/>
      <c r="XAA31" s="3"/>
      <c r="XAB31" s="3"/>
      <c r="XAC31" s="3"/>
      <c r="XAD31" s="3"/>
      <c r="XAE31" s="3"/>
      <c r="XAF31" s="3"/>
      <c r="XAG31" s="3"/>
      <c r="XAH31" s="3"/>
      <c r="XAI31" s="3"/>
      <c r="XAJ31" s="3"/>
      <c r="XAK31" s="3"/>
      <c r="XAL31" s="3"/>
      <c r="XAM31" s="3"/>
      <c r="XAN31" s="3"/>
      <c r="XAO31" s="3"/>
      <c r="XAP31" s="3"/>
      <c r="XAQ31" s="3"/>
      <c r="XAR31" s="3"/>
      <c r="XAS31" s="3"/>
      <c r="XAT31" s="3"/>
      <c r="XAU31" s="3"/>
      <c r="XAV31" s="3"/>
      <c r="XAW31" s="3"/>
      <c r="XAX31" s="3"/>
      <c r="XAY31" s="3"/>
      <c r="XAZ31" s="3"/>
      <c r="XBA31" s="3"/>
      <c r="XBB31" s="3"/>
      <c r="XBC31" s="3"/>
      <c r="XBD31" s="3"/>
      <c r="XBE31" s="3"/>
      <c r="XBF31" s="3"/>
      <c r="XBG31" s="3"/>
      <c r="XBH31" s="3"/>
      <c r="XBI31" s="3"/>
      <c r="XBJ31" s="3"/>
      <c r="XBK31" s="3"/>
      <c r="XBL31" s="3"/>
      <c r="XBM31" s="3"/>
      <c r="XBN31" s="3"/>
      <c r="XBO31" s="3"/>
      <c r="XBP31" s="3"/>
      <c r="XBQ31" s="3"/>
      <c r="XBR31" s="3"/>
      <c r="XBS31" s="3"/>
      <c r="XBT31" s="3"/>
      <c r="XBU31" s="3"/>
      <c r="XBV31" s="3"/>
      <c r="XBW31" s="3"/>
      <c r="XBX31" s="3"/>
      <c r="XBY31" s="3"/>
      <c r="XBZ31" s="3"/>
      <c r="XCA31" s="3"/>
      <c r="XCB31" s="3"/>
      <c r="XCC31" s="3"/>
      <c r="XCD31" s="3"/>
      <c r="XCE31" s="3"/>
      <c r="XCF31" s="3"/>
      <c r="XCG31" s="3"/>
      <c r="XCH31" s="3"/>
      <c r="XCI31" s="3"/>
      <c r="XCJ31" s="3"/>
      <c r="XCK31" s="3"/>
      <c r="XCL31" s="3"/>
      <c r="XCM31" s="3"/>
      <c r="XCN31" s="3"/>
      <c r="XCO31" s="3"/>
      <c r="XCP31" s="3"/>
      <c r="XCQ31" s="3"/>
      <c r="XCR31" s="3"/>
      <c r="XCS31" s="3"/>
      <c r="XCT31" s="3"/>
      <c r="XCU31" s="3"/>
      <c r="XCV31" s="3"/>
      <c r="XCW31" s="3"/>
      <c r="XCX31" s="3"/>
      <c r="XCY31" s="3"/>
      <c r="XCZ31" s="3"/>
      <c r="XDA31" s="3"/>
      <c r="XDB31" s="3"/>
      <c r="XDC31" s="3"/>
      <c r="XDD31" s="3"/>
      <c r="XDE31" s="3"/>
      <c r="XDF31" s="3"/>
      <c r="XDG31" s="3"/>
      <c r="XDH31" s="3"/>
      <c r="XDI31" s="3"/>
      <c r="XDJ31" s="3"/>
      <c r="XDK31" s="3"/>
      <c r="XDL31" s="3"/>
      <c r="XDM31" s="3"/>
      <c r="XDN31" s="3"/>
      <c r="XDO31" s="3"/>
      <c r="XDP31" s="3"/>
      <c r="XDQ31" s="3"/>
      <c r="XDR31" s="3"/>
      <c r="XDS31" s="3"/>
      <c r="XDT31" s="3"/>
      <c r="XDU31" s="3"/>
      <c r="XDV31" s="3"/>
      <c r="XDW31" s="3"/>
      <c r="XDX31" s="3"/>
      <c r="XDY31" s="3"/>
      <c r="XDZ31" s="3"/>
      <c r="XEA31" s="3"/>
      <c r="XEB31" s="3"/>
      <c r="XEC31" s="3"/>
      <c r="XED31" s="3"/>
      <c r="XEE31" s="3"/>
      <c r="XEF31" s="3"/>
      <c r="XEG31" s="3"/>
      <c r="XEH31" s="3"/>
      <c r="XEI31" s="3"/>
      <c r="XEJ31" s="3"/>
      <c r="XEK31" s="3"/>
      <c r="XEL31" s="3"/>
      <c r="XEM31" s="3"/>
      <c r="XEN31" s="3"/>
      <c r="XEO31" s="3"/>
      <c r="XEP31" s="3"/>
      <c r="XEQ31" s="3"/>
      <c r="XER31" s="3"/>
      <c r="XES31" s="3"/>
      <c r="XET31" s="3"/>
      <c r="XEU31" s="3"/>
      <c r="XEV31" s="3"/>
      <c r="XEW31" s="3"/>
      <c r="XEX31" s="3"/>
      <c r="XEY31" s="3"/>
      <c r="XEZ31" s="3"/>
      <c r="XFA31" s="3"/>
      <c r="XFB31" s="3"/>
      <c r="XFC31" s="3"/>
      <c r="XFD31" s="3"/>
    </row>
    <row r="32" spans="1:16384" x14ac:dyDescent="0.3">
      <c r="C32" s="2" t="s">
        <v>126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6477.5349999999999</v>
      </c>
      <c r="W32" s="3">
        <v>13343.73</v>
      </c>
      <c r="X32" s="3">
        <v>13343.72</v>
      </c>
      <c r="Y32" s="3">
        <v>23087.84</v>
      </c>
      <c r="Z32" s="3">
        <v>22094.26</v>
      </c>
      <c r="AA32" s="3">
        <v>21132.14</v>
      </c>
      <c r="AB32" s="3">
        <v>20199.099999999999</v>
      </c>
      <c r="AC32" s="3">
        <v>19292.97</v>
      </c>
      <c r="AD32" s="3">
        <v>18411.740000000002</v>
      </c>
      <c r="AE32" s="3">
        <v>17553.53</v>
      </c>
      <c r="AF32" s="3">
        <v>16716.62</v>
      </c>
      <c r="AG32" s="3">
        <v>15883.21</v>
      </c>
    </row>
    <row r="33" spans="3:33" x14ac:dyDescent="0.3">
      <c r="C33" s="2" t="s">
        <v>127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4781.7351538645808</v>
      </c>
      <c r="J33" s="3">
        <v>5026.6392630964556</v>
      </c>
      <c r="K33" s="3">
        <v>5286.2376188822427</v>
      </c>
      <c r="L33" s="3">
        <v>5391.9623712598877</v>
      </c>
      <c r="M33" s="3">
        <v>5499.8016186850855</v>
      </c>
      <c r="N33" s="3">
        <v>5609.7976510587878</v>
      </c>
      <c r="O33" s="3">
        <v>5721.9936040799639</v>
      </c>
      <c r="P33" s="3">
        <v>5836.4334761615628</v>
      </c>
      <c r="Q33" s="3">
        <v>5953.1621456847943</v>
      </c>
      <c r="R33" s="3">
        <v>6072.2253885984901</v>
      </c>
      <c r="S33" s="3">
        <v>6193.6698963704603</v>
      </c>
      <c r="T33" s="3">
        <v>6317.5432942978696</v>
      </c>
      <c r="U33" s="3">
        <v>6443.8941601838269</v>
      </c>
      <c r="V33" s="3">
        <v>6572.7720433875038</v>
      </c>
      <c r="W33" s="3">
        <v>6704.2274842552533</v>
      </c>
      <c r="X33" s="3">
        <v>6838.3120339403577</v>
      </c>
      <c r="Y33" s="3">
        <v>6975.0782746191662</v>
      </c>
      <c r="Z33" s="3">
        <v>7114.5798401115489</v>
      </c>
      <c r="AA33" s="3">
        <v>7256.8714369137797</v>
      </c>
      <c r="AB33" s="3">
        <v>7402.0088656520556</v>
      </c>
      <c r="AC33" s="3">
        <v>7550.0490429650963</v>
      </c>
      <c r="AD33" s="3">
        <v>7701.0500238243985</v>
      </c>
      <c r="AE33" s="3">
        <v>7855.0710243008862</v>
      </c>
      <c r="AF33" s="3">
        <v>8012.1724447869046</v>
      </c>
      <c r="AG33" s="3">
        <v>8172.4158936826425</v>
      </c>
    </row>
    <row r="35" spans="3:33" x14ac:dyDescent="0.3">
      <c r="F35" s="3"/>
      <c r="G35" s="3"/>
      <c r="I35" s="3"/>
    </row>
  </sheetData>
  <pageMargins left="0.5" right="0.5" top="1" bottom="1" header="0.3" footer="0.5"/>
  <pageSetup scale="71" fitToWidth="2" orientation="landscape" r:id="rId1"/>
  <headerFooter>
    <oddFooter>&amp;RAttachment to Response to Question No. 11
Page &amp;P of &amp;N
Schram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3" sqref="D3"/>
    </sheetView>
  </sheetViews>
  <sheetFormatPr defaultRowHeight="14.4" x14ac:dyDescent="0.3"/>
  <cols>
    <col min="1" max="16384" width="8.88671875" style="6"/>
  </cols>
  <sheetData>
    <row r="1" spans="1:52" x14ac:dyDescent="0.3">
      <c r="D1" s="39" t="s">
        <v>3</v>
      </c>
    </row>
    <row r="2" spans="1:52" x14ac:dyDescent="0.3">
      <c r="A2" s="6" t="s">
        <v>49</v>
      </c>
      <c r="B2" s="6" t="s">
        <v>50</v>
      </c>
      <c r="C2" s="6" t="s">
        <v>112</v>
      </c>
      <c r="D2" s="6">
        <v>2011</v>
      </c>
      <c r="E2" s="6">
        <f>D2+1</f>
        <v>2012</v>
      </c>
      <c r="F2" s="6">
        <f t="shared" ref="F2:AG2" si="0">E2+1</f>
        <v>2013</v>
      </c>
      <c r="G2" s="6">
        <f t="shared" si="0"/>
        <v>2014</v>
      </c>
      <c r="H2" s="6">
        <f t="shared" si="0"/>
        <v>2015</v>
      </c>
      <c r="I2" s="6">
        <f t="shared" si="0"/>
        <v>2016</v>
      </c>
      <c r="J2" s="6">
        <f t="shared" si="0"/>
        <v>2017</v>
      </c>
      <c r="K2" s="6">
        <f t="shared" si="0"/>
        <v>2018</v>
      </c>
      <c r="L2" s="6">
        <f t="shared" si="0"/>
        <v>2019</v>
      </c>
      <c r="M2" s="6">
        <f t="shared" si="0"/>
        <v>2020</v>
      </c>
      <c r="N2" s="6">
        <f t="shared" si="0"/>
        <v>2021</v>
      </c>
      <c r="O2" s="6">
        <f t="shared" si="0"/>
        <v>2022</v>
      </c>
      <c r="P2" s="6">
        <f t="shared" si="0"/>
        <v>2023</v>
      </c>
      <c r="Q2" s="6">
        <f t="shared" si="0"/>
        <v>2024</v>
      </c>
      <c r="R2" s="6">
        <f t="shared" si="0"/>
        <v>2025</v>
      </c>
      <c r="S2" s="6">
        <f t="shared" si="0"/>
        <v>2026</v>
      </c>
      <c r="T2" s="6">
        <f t="shared" si="0"/>
        <v>2027</v>
      </c>
      <c r="U2" s="6">
        <f t="shared" si="0"/>
        <v>2028</v>
      </c>
      <c r="V2" s="6">
        <f t="shared" si="0"/>
        <v>2029</v>
      </c>
      <c r="W2" s="6">
        <f t="shared" si="0"/>
        <v>2030</v>
      </c>
      <c r="X2" s="6">
        <f t="shared" si="0"/>
        <v>2031</v>
      </c>
      <c r="Y2" s="6">
        <f t="shared" si="0"/>
        <v>2032</v>
      </c>
      <c r="Z2" s="6">
        <f t="shared" si="0"/>
        <v>2033</v>
      </c>
      <c r="AA2" s="6">
        <f t="shared" si="0"/>
        <v>2034</v>
      </c>
      <c r="AB2" s="6">
        <f t="shared" si="0"/>
        <v>2035</v>
      </c>
      <c r="AC2" s="6">
        <f t="shared" si="0"/>
        <v>2036</v>
      </c>
      <c r="AD2" s="6">
        <f t="shared" si="0"/>
        <v>2037</v>
      </c>
      <c r="AE2" s="6">
        <f>AD2+1</f>
        <v>2038</v>
      </c>
      <c r="AF2" s="6">
        <f t="shared" si="0"/>
        <v>2039</v>
      </c>
      <c r="AG2" s="6">
        <f t="shared" si="0"/>
        <v>2040</v>
      </c>
      <c r="AH2" s="6">
        <f t="shared" ref="AH2" si="1">AG2+1</f>
        <v>2041</v>
      </c>
      <c r="AI2" s="6">
        <f t="shared" ref="AI2" si="2">AH2+1</f>
        <v>2042</v>
      </c>
      <c r="AJ2" s="6">
        <f t="shared" ref="AJ2" si="3">AI2+1</f>
        <v>2043</v>
      </c>
      <c r="AK2" s="6">
        <f t="shared" ref="AK2" si="4">AJ2+1</f>
        <v>2044</v>
      </c>
      <c r="AL2" s="6">
        <f t="shared" ref="AL2" si="5">AK2+1</f>
        <v>2045</v>
      </c>
      <c r="AM2" s="6">
        <f t="shared" ref="AM2" si="6">AL2+1</f>
        <v>2046</v>
      </c>
      <c r="AN2" s="6">
        <f t="shared" ref="AN2" si="7">AM2+1</f>
        <v>2047</v>
      </c>
      <c r="AO2" s="6">
        <f t="shared" ref="AO2" si="8">AN2+1</f>
        <v>2048</v>
      </c>
      <c r="AP2" s="6">
        <f t="shared" ref="AP2" si="9">AO2+1</f>
        <v>2049</v>
      </c>
      <c r="AQ2" s="6">
        <f t="shared" ref="AQ2" si="10">AP2+1</f>
        <v>2050</v>
      </c>
      <c r="AR2" s="6">
        <f t="shared" ref="AR2" si="11">AQ2+1</f>
        <v>2051</v>
      </c>
      <c r="AS2" s="6">
        <f t="shared" ref="AS2" si="12">AR2+1</f>
        <v>2052</v>
      </c>
      <c r="AT2" s="6">
        <f t="shared" ref="AT2" si="13">AS2+1</f>
        <v>2053</v>
      </c>
      <c r="AU2" s="6">
        <f t="shared" ref="AU2" si="14">AT2+1</f>
        <v>2054</v>
      </c>
      <c r="AV2" s="6">
        <f t="shared" ref="AV2" si="15">AU2+1</f>
        <v>2055</v>
      </c>
      <c r="AW2" s="6">
        <f t="shared" ref="AW2" si="16">AV2+1</f>
        <v>2056</v>
      </c>
      <c r="AX2" s="6">
        <f t="shared" ref="AX2" si="17">AW2+1</f>
        <v>2057</v>
      </c>
      <c r="AY2" s="6">
        <f t="shared" ref="AY2" si="18">AX2+1</f>
        <v>2058</v>
      </c>
      <c r="AZ2" s="6">
        <f t="shared" ref="AZ2" si="19">AY2+1</f>
        <v>2059</v>
      </c>
    </row>
    <row r="3" spans="1:52" x14ac:dyDescent="0.3">
      <c r="A3" s="6" t="str">
        <f>LEFT(B3,2)</f>
        <v>BR</v>
      </c>
      <c r="B3" s="6" t="s">
        <v>64</v>
      </c>
      <c r="C3" s="6">
        <f>LandfillCapital!C3</f>
        <v>101</v>
      </c>
      <c r="D3" s="23">
        <f>($C3/SUM($C$3:$C$5))*D$25</f>
        <v>0</v>
      </c>
      <c r="E3" s="23">
        <f t="shared" ref="E3:AZ5" si="20">($C3/SUM($C$3:$C$5))*E$25</f>
        <v>0</v>
      </c>
      <c r="F3" s="23">
        <f t="shared" si="20"/>
        <v>0</v>
      </c>
      <c r="G3" s="23">
        <f t="shared" si="20"/>
        <v>553.32658040935678</v>
      </c>
      <c r="H3" s="23">
        <f t="shared" si="20"/>
        <v>742.95924853801171</v>
      </c>
      <c r="I3" s="23">
        <f t="shared" si="20"/>
        <v>703.2371593567251</v>
      </c>
      <c r="J3" s="23">
        <f t="shared" si="20"/>
        <v>667.50959064327492</v>
      </c>
      <c r="K3" s="23">
        <f t="shared" si="20"/>
        <v>635.23182163742695</v>
      </c>
      <c r="L3" s="23">
        <f t="shared" si="20"/>
        <v>605.93340497076031</v>
      </c>
      <c r="M3" s="23">
        <f t="shared" si="20"/>
        <v>577.11887280701762</v>
      </c>
      <c r="N3" s="23">
        <f t="shared" si="20"/>
        <v>548.30448830409364</v>
      </c>
      <c r="O3" s="23">
        <f t="shared" si="20"/>
        <v>519.48980847953214</v>
      </c>
      <c r="P3" s="23">
        <f t="shared" si="20"/>
        <v>490.67527631578952</v>
      </c>
      <c r="Q3" s="23">
        <f t="shared" si="20"/>
        <v>461.86074415204683</v>
      </c>
      <c r="R3" s="23">
        <f t="shared" si="20"/>
        <v>433.04621198830409</v>
      </c>
      <c r="S3" s="23">
        <f t="shared" si="20"/>
        <v>413.42445175438593</v>
      </c>
      <c r="T3" s="23">
        <f t="shared" si="20"/>
        <v>402.99561111111109</v>
      </c>
      <c r="U3" s="23">
        <f t="shared" si="20"/>
        <v>392.56662280701761</v>
      </c>
      <c r="V3" s="23">
        <f t="shared" si="20"/>
        <v>382.13763450292402</v>
      </c>
      <c r="W3" s="23">
        <f t="shared" si="20"/>
        <v>371.70879385964912</v>
      </c>
      <c r="X3" s="23">
        <f t="shared" si="20"/>
        <v>361.27980555555553</v>
      </c>
      <c r="Y3" s="23">
        <f t="shared" si="20"/>
        <v>350.85096491228069</v>
      </c>
      <c r="Z3" s="23">
        <f t="shared" si="20"/>
        <v>340.42197660818709</v>
      </c>
      <c r="AA3" s="23">
        <f t="shared" si="20"/>
        <v>329.99298830409361</v>
      </c>
      <c r="AB3" s="23">
        <f t="shared" si="20"/>
        <v>319.56400000000002</v>
      </c>
      <c r="AC3" s="23">
        <f t="shared" si="20"/>
        <v>309.13501169590643</v>
      </c>
      <c r="AD3" s="23">
        <f t="shared" si="20"/>
        <v>298.70617105263159</v>
      </c>
      <c r="AE3" s="23">
        <f t="shared" si="20"/>
        <v>288.277182748538</v>
      </c>
      <c r="AF3" s="23">
        <f t="shared" si="20"/>
        <v>277.84819444444446</v>
      </c>
      <c r="AG3" s="23">
        <f t="shared" si="20"/>
        <v>267.41920614035087</v>
      </c>
      <c r="AH3" s="23">
        <f t="shared" si="20"/>
        <v>256.99036549707603</v>
      </c>
      <c r="AI3" s="23">
        <f t="shared" si="20"/>
        <v>246.56137719298246</v>
      </c>
      <c r="AJ3" s="23">
        <f t="shared" si="20"/>
        <v>236.13253654970759</v>
      </c>
      <c r="AK3" s="23">
        <f t="shared" si="20"/>
        <v>225.70354824561406</v>
      </c>
      <c r="AL3" s="23">
        <f t="shared" si="20"/>
        <v>215.27470760233919</v>
      </c>
      <c r="AM3" s="23">
        <f t="shared" si="20"/>
        <v>204.84571929824563</v>
      </c>
      <c r="AN3" s="23">
        <f t="shared" si="20"/>
        <v>194.41687865497076</v>
      </c>
      <c r="AO3" s="23">
        <f t="shared" si="20"/>
        <v>183.98789035087719</v>
      </c>
      <c r="AP3" s="23">
        <f t="shared" si="20"/>
        <v>173.55890204678363</v>
      </c>
      <c r="AQ3" s="23">
        <f t="shared" si="20"/>
        <v>-7.0092936842105268E-5</v>
      </c>
      <c r="AR3" s="23">
        <f t="shared" si="20"/>
        <v>-7.0092936842105268E-5</v>
      </c>
      <c r="AS3" s="23">
        <f t="shared" si="20"/>
        <v>-7.0092936842105268E-5</v>
      </c>
      <c r="AT3" s="23">
        <f t="shared" si="20"/>
        <v>-7.0092936842105268E-5</v>
      </c>
      <c r="AU3" s="23">
        <f t="shared" si="20"/>
        <v>-7.0092936842105268E-5</v>
      </c>
      <c r="AV3" s="23">
        <f t="shared" si="20"/>
        <v>-7.0092936842105268E-5</v>
      </c>
      <c r="AW3" s="23">
        <f t="shared" si="20"/>
        <v>-7.0092936842105268E-5</v>
      </c>
      <c r="AX3" s="23">
        <f t="shared" si="20"/>
        <v>-7.0092936842105268E-5</v>
      </c>
      <c r="AY3" s="23">
        <f t="shared" si="20"/>
        <v>-7.0092936842105268E-5</v>
      </c>
      <c r="AZ3" s="23">
        <f t="shared" si="20"/>
        <v>-7.0092936842105268E-5</v>
      </c>
    </row>
    <row r="4" spans="1:52" x14ac:dyDescent="0.3">
      <c r="A4" s="6" t="str">
        <f t="shared" ref="A4:A21" si="21">LEFT(B4,2)</f>
        <v>BR</v>
      </c>
      <c r="B4" s="6" t="s">
        <v>65</v>
      </c>
      <c r="C4" s="6">
        <f>LandfillCapital!C4</f>
        <v>167</v>
      </c>
      <c r="D4" s="23">
        <f t="shared" ref="D4:S5" si="22">($C4/SUM($C$3:$C$5))*D$25</f>
        <v>0</v>
      </c>
      <c r="E4" s="23">
        <f t="shared" si="22"/>
        <v>0</v>
      </c>
      <c r="F4" s="23">
        <f t="shared" si="22"/>
        <v>0</v>
      </c>
      <c r="G4" s="23">
        <f t="shared" si="22"/>
        <v>914.90632602339178</v>
      </c>
      <c r="H4" s="23">
        <f t="shared" si="22"/>
        <v>1228.4573713450293</v>
      </c>
      <c r="I4" s="23">
        <f t="shared" si="22"/>
        <v>1162.7782733918127</v>
      </c>
      <c r="J4" s="23">
        <f t="shared" si="22"/>
        <v>1103.7039766081873</v>
      </c>
      <c r="K4" s="23">
        <f t="shared" si="22"/>
        <v>1050.3338040935673</v>
      </c>
      <c r="L4" s="23">
        <f t="shared" si="22"/>
        <v>1001.8898874269006</v>
      </c>
      <c r="M4" s="23">
        <f t="shared" si="22"/>
        <v>954.24605701754388</v>
      </c>
      <c r="N4" s="23">
        <f t="shared" si="22"/>
        <v>906.60247076023393</v>
      </c>
      <c r="O4" s="23">
        <f t="shared" si="22"/>
        <v>858.95839619883043</v>
      </c>
      <c r="P4" s="23">
        <f t="shared" si="22"/>
        <v>811.3145657894737</v>
      </c>
      <c r="Q4" s="23">
        <f t="shared" si="22"/>
        <v>763.67073538011698</v>
      </c>
      <c r="R4" s="23">
        <f t="shared" si="22"/>
        <v>716.02690497076014</v>
      </c>
      <c r="S4" s="23">
        <f t="shared" si="22"/>
        <v>683.58300438596484</v>
      </c>
      <c r="T4" s="23">
        <f t="shared" si="20"/>
        <v>666.33927777777774</v>
      </c>
      <c r="U4" s="23">
        <f t="shared" si="20"/>
        <v>649.09530701754386</v>
      </c>
      <c r="V4" s="23">
        <f t="shared" si="20"/>
        <v>631.85133625730998</v>
      </c>
      <c r="W4" s="23">
        <f t="shared" si="20"/>
        <v>614.60760964912276</v>
      </c>
      <c r="X4" s="23">
        <f t="shared" si="20"/>
        <v>597.36363888888889</v>
      </c>
      <c r="Y4" s="23">
        <f t="shared" si="20"/>
        <v>580.11991228070178</v>
      </c>
      <c r="Z4" s="23">
        <f t="shared" si="20"/>
        <v>562.87594152046779</v>
      </c>
      <c r="AA4" s="23">
        <f t="shared" si="20"/>
        <v>545.63197076023391</v>
      </c>
      <c r="AB4" s="23">
        <f t="shared" si="20"/>
        <v>528.38800000000003</v>
      </c>
      <c r="AC4" s="23">
        <f t="shared" si="20"/>
        <v>511.14402923976604</v>
      </c>
      <c r="AD4" s="23">
        <f t="shared" si="20"/>
        <v>493.90030263157894</v>
      </c>
      <c r="AE4" s="23">
        <f t="shared" si="20"/>
        <v>476.656331871345</v>
      </c>
      <c r="AF4" s="23">
        <f t="shared" si="20"/>
        <v>459.41236111111112</v>
      </c>
      <c r="AG4" s="23">
        <f t="shared" si="20"/>
        <v>442.16839035087719</v>
      </c>
      <c r="AH4" s="23">
        <f t="shared" si="20"/>
        <v>424.92466374269009</v>
      </c>
      <c r="AI4" s="23">
        <f t="shared" si="20"/>
        <v>407.68069298245615</v>
      </c>
      <c r="AJ4" s="23">
        <f t="shared" si="20"/>
        <v>390.43696637426899</v>
      </c>
      <c r="AK4" s="23">
        <f t="shared" si="20"/>
        <v>373.19299561403511</v>
      </c>
      <c r="AL4" s="23">
        <f t="shared" si="20"/>
        <v>355.94926900584795</v>
      </c>
      <c r="AM4" s="23">
        <f t="shared" si="20"/>
        <v>338.70529824561402</v>
      </c>
      <c r="AN4" s="23">
        <f t="shared" si="20"/>
        <v>321.46157163742691</v>
      </c>
      <c r="AO4" s="23">
        <f t="shared" si="20"/>
        <v>304.21760087719298</v>
      </c>
      <c r="AP4" s="23">
        <f t="shared" si="20"/>
        <v>286.97363011695904</v>
      </c>
      <c r="AQ4" s="23">
        <f t="shared" si="20"/>
        <v>-1.1589624210526317E-4</v>
      </c>
      <c r="AR4" s="23">
        <f t="shared" si="20"/>
        <v>-1.1589624210526317E-4</v>
      </c>
      <c r="AS4" s="23">
        <f t="shared" si="20"/>
        <v>-1.1589624210526317E-4</v>
      </c>
      <c r="AT4" s="23">
        <f t="shared" si="20"/>
        <v>-1.1589624210526317E-4</v>
      </c>
      <c r="AU4" s="23">
        <f t="shared" si="20"/>
        <v>-1.1589624210526317E-4</v>
      </c>
      <c r="AV4" s="23">
        <f t="shared" si="20"/>
        <v>-1.1589624210526317E-4</v>
      </c>
      <c r="AW4" s="23">
        <f t="shared" si="20"/>
        <v>-1.1589624210526317E-4</v>
      </c>
      <c r="AX4" s="23">
        <f t="shared" si="20"/>
        <v>-1.1589624210526317E-4</v>
      </c>
      <c r="AY4" s="23">
        <f t="shared" si="20"/>
        <v>-1.1589624210526317E-4</v>
      </c>
      <c r="AZ4" s="23">
        <f t="shared" si="20"/>
        <v>-1.1589624210526317E-4</v>
      </c>
    </row>
    <row r="5" spans="1:52" x14ac:dyDescent="0.3">
      <c r="A5" s="6" t="str">
        <f t="shared" si="21"/>
        <v>BR</v>
      </c>
      <c r="B5" s="6" t="s">
        <v>66</v>
      </c>
      <c r="C5" s="6">
        <f>LandfillCapital!C5</f>
        <v>416</v>
      </c>
      <c r="D5" s="23">
        <f t="shared" si="22"/>
        <v>0</v>
      </c>
      <c r="E5" s="23">
        <f t="shared" si="22"/>
        <v>0</v>
      </c>
      <c r="F5" s="23">
        <f t="shared" si="22"/>
        <v>0</v>
      </c>
      <c r="G5" s="23">
        <f t="shared" si="20"/>
        <v>2279.0480935672513</v>
      </c>
      <c r="H5" s="23">
        <f t="shared" si="20"/>
        <v>3060.1093801169586</v>
      </c>
      <c r="I5" s="23">
        <f t="shared" si="20"/>
        <v>2896.5015672514619</v>
      </c>
      <c r="J5" s="23">
        <f t="shared" si="20"/>
        <v>2749.3464327485381</v>
      </c>
      <c r="K5" s="23">
        <f t="shared" si="20"/>
        <v>2616.4003742690061</v>
      </c>
      <c r="L5" s="23">
        <f t="shared" si="20"/>
        <v>2495.7257076023388</v>
      </c>
      <c r="M5" s="23">
        <f t="shared" si="20"/>
        <v>2377.0440701754387</v>
      </c>
      <c r="N5" s="23">
        <f t="shared" si="20"/>
        <v>2258.3630409356724</v>
      </c>
      <c r="O5" s="23">
        <f t="shared" si="20"/>
        <v>2139.6807953216371</v>
      </c>
      <c r="P5" s="23">
        <f t="shared" si="20"/>
        <v>2020.9991578947368</v>
      </c>
      <c r="Q5" s="23">
        <f t="shared" si="20"/>
        <v>1902.3175204678362</v>
      </c>
      <c r="R5" s="23">
        <f t="shared" si="20"/>
        <v>1783.6358830409354</v>
      </c>
      <c r="S5" s="23">
        <f t="shared" si="20"/>
        <v>1702.8175438596488</v>
      </c>
      <c r="T5" s="23">
        <f t="shared" si="20"/>
        <v>1659.863111111111</v>
      </c>
      <c r="U5" s="23">
        <f t="shared" si="20"/>
        <v>1616.9080701754385</v>
      </c>
      <c r="V5" s="23">
        <f t="shared" si="20"/>
        <v>1573.953029239766</v>
      </c>
      <c r="W5" s="23">
        <f t="shared" si="20"/>
        <v>1530.998596491228</v>
      </c>
      <c r="X5" s="23">
        <f t="shared" si="20"/>
        <v>1488.0435555555555</v>
      </c>
      <c r="Y5" s="23">
        <f t="shared" si="20"/>
        <v>1445.0891228070175</v>
      </c>
      <c r="Z5" s="23">
        <f t="shared" si="20"/>
        <v>1402.1340818713447</v>
      </c>
      <c r="AA5" s="23">
        <f t="shared" si="20"/>
        <v>1359.1790409356724</v>
      </c>
      <c r="AB5" s="23">
        <f t="shared" si="20"/>
        <v>1316.2239999999999</v>
      </c>
      <c r="AC5" s="23">
        <f t="shared" si="20"/>
        <v>1273.2689590643272</v>
      </c>
      <c r="AD5" s="23">
        <f t="shared" si="20"/>
        <v>1230.3145263157894</v>
      </c>
      <c r="AE5" s="23">
        <f t="shared" si="20"/>
        <v>1187.3594853801169</v>
      </c>
      <c r="AF5" s="23">
        <f t="shared" si="20"/>
        <v>1144.4044444444444</v>
      </c>
      <c r="AG5" s="23">
        <f t="shared" si="20"/>
        <v>1101.4494035087719</v>
      </c>
      <c r="AH5" s="23">
        <f t="shared" si="20"/>
        <v>1058.4949707602339</v>
      </c>
      <c r="AI5" s="23">
        <f t="shared" si="20"/>
        <v>1015.5399298245613</v>
      </c>
      <c r="AJ5" s="23">
        <f t="shared" si="20"/>
        <v>972.58549707602333</v>
      </c>
      <c r="AK5" s="23">
        <f t="shared" si="20"/>
        <v>929.63045614035082</v>
      </c>
      <c r="AL5" s="23">
        <f t="shared" si="20"/>
        <v>886.67602339181292</v>
      </c>
      <c r="AM5" s="23">
        <f t="shared" si="20"/>
        <v>843.72098245614029</v>
      </c>
      <c r="AN5" s="23">
        <f t="shared" si="20"/>
        <v>800.76654970760228</v>
      </c>
      <c r="AO5" s="23">
        <f t="shared" si="20"/>
        <v>757.81150877192977</v>
      </c>
      <c r="AP5" s="23">
        <f t="shared" si="20"/>
        <v>714.85646783625725</v>
      </c>
      <c r="AQ5" s="23">
        <f t="shared" si="20"/>
        <v>-2.8869962105263159E-4</v>
      </c>
      <c r="AR5" s="23">
        <f t="shared" si="20"/>
        <v>-2.8869962105263159E-4</v>
      </c>
      <c r="AS5" s="23">
        <f t="shared" si="20"/>
        <v>-2.8869962105263159E-4</v>
      </c>
      <c r="AT5" s="23">
        <f t="shared" si="20"/>
        <v>-2.8869962105263159E-4</v>
      </c>
      <c r="AU5" s="23">
        <f t="shared" si="20"/>
        <v>-2.8869962105263159E-4</v>
      </c>
      <c r="AV5" s="23">
        <f t="shared" si="20"/>
        <v>-2.8869962105263159E-4</v>
      </c>
      <c r="AW5" s="23">
        <f t="shared" si="20"/>
        <v>-2.8869962105263159E-4</v>
      </c>
      <c r="AX5" s="23">
        <f t="shared" si="20"/>
        <v>-2.8869962105263159E-4</v>
      </c>
      <c r="AY5" s="23">
        <f t="shared" si="20"/>
        <v>-2.8869962105263159E-4</v>
      </c>
      <c r="AZ5" s="23">
        <f t="shared" si="20"/>
        <v>-2.8869962105263159E-4</v>
      </c>
    </row>
    <row r="6" spans="1:52" x14ac:dyDescent="0.3">
      <c r="A6" s="6" t="str">
        <f t="shared" si="21"/>
        <v>CR</v>
      </c>
      <c r="B6" s="6" t="s">
        <v>76</v>
      </c>
      <c r="C6" s="6">
        <f>LandfillCapital!C6</f>
        <v>155</v>
      </c>
      <c r="D6" s="23">
        <f>($C6/SUM($C$6:$C$8))*D$26</f>
        <v>0</v>
      </c>
      <c r="E6" s="23">
        <f t="shared" ref="E6:AZ8" si="23">($C6/SUM($C$6:$C$8))*E$26</f>
        <v>0</v>
      </c>
      <c r="F6" s="23">
        <f t="shared" si="23"/>
        <v>0</v>
      </c>
      <c r="G6" s="23">
        <f t="shared" si="23"/>
        <v>980.08372113676728</v>
      </c>
      <c r="H6" s="23">
        <f t="shared" si="23"/>
        <v>1581.9366074600357</v>
      </c>
      <c r="I6" s="23">
        <f t="shared" si="23"/>
        <v>1494.1325488454706</v>
      </c>
      <c r="J6" s="23">
        <f t="shared" si="23"/>
        <v>1413.4037033747779</v>
      </c>
      <c r="K6" s="23">
        <f t="shared" si="23"/>
        <v>1338.7853818827709</v>
      </c>
      <c r="L6" s="23">
        <f t="shared" si="23"/>
        <v>1269.4442184724687</v>
      </c>
      <c r="M6" s="23">
        <f t="shared" si="23"/>
        <v>1200.9603730017764</v>
      </c>
      <c r="N6" s="23">
        <f t="shared" si="23"/>
        <v>1132.4762522202486</v>
      </c>
      <c r="O6" s="23">
        <f t="shared" si="23"/>
        <v>1063.992406749556</v>
      </c>
      <c r="P6" s="23">
        <f t="shared" si="23"/>
        <v>995.50801065719361</v>
      </c>
      <c r="Q6" s="23">
        <f t="shared" si="23"/>
        <v>927.0241651865008</v>
      </c>
      <c r="R6" s="23">
        <f t="shared" si="23"/>
        <v>858.54004440497329</v>
      </c>
      <c r="S6" s="23">
        <f t="shared" si="23"/>
        <v>806.33890763765544</v>
      </c>
      <c r="T6" s="23">
        <f t="shared" si="23"/>
        <v>770.42047957371221</v>
      </c>
      <c r="U6" s="23">
        <f t="shared" si="23"/>
        <v>734.50205150976899</v>
      </c>
      <c r="V6" s="23">
        <f t="shared" si="23"/>
        <v>698.58362344582599</v>
      </c>
      <c r="W6" s="23">
        <f t="shared" si="23"/>
        <v>662.66519538188277</v>
      </c>
      <c r="X6" s="23">
        <f t="shared" si="23"/>
        <v>626.74676731793954</v>
      </c>
      <c r="Y6" s="23">
        <f t="shared" si="23"/>
        <v>590.82833925399643</v>
      </c>
      <c r="Z6" s="23">
        <f t="shared" si="23"/>
        <v>1.6542654440497337E-5</v>
      </c>
      <c r="AA6" s="23">
        <f t="shared" si="23"/>
        <v>1.6542654440497337E-5</v>
      </c>
      <c r="AB6" s="23">
        <f t="shared" si="23"/>
        <v>1.6542654440497337E-5</v>
      </c>
      <c r="AC6" s="23">
        <f t="shared" si="23"/>
        <v>1.6542654440497337E-5</v>
      </c>
      <c r="AD6" s="23">
        <f t="shared" si="23"/>
        <v>1.6542654440497337E-5</v>
      </c>
      <c r="AE6" s="23">
        <f t="shared" si="23"/>
        <v>1.6542654440497337E-5</v>
      </c>
      <c r="AF6" s="23">
        <f t="shared" si="23"/>
        <v>1.6542654440497337E-5</v>
      </c>
      <c r="AG6" s="23">
        <f t="shared" si="23"/>
        <v>1.6542654440497337E-5</v>
      </c>
      <c r="AH6" s="23">
        <f t="shared" si="23"/>
        <v>1.6542654440497337E-5</v>
      </c>
      <c r="AI6" s="23">
        <f t="shared" si="23"/>
        <v>1.6542654440497337E-5</v>
      </c>
      <c r="AJ6" s="23">
        <f t="shared" si="23"/>
        <v>1.6542654440497337E-5</v>
      </c>
      <c r="AK6" s="23">
        <f t="shared" si="23"/>
        <v>1.6542654440497337E-5</v>
      </c>
      <c r="AL6" s="23">
        <f t="shared" si="23"/>
        <v>1.6542654440497337E-5</v>
      </c>
      <c r="AM6" s="23">
        <f t="shared" si="23"/>
        <v>1.6542654440497337E-5</v>
      </c>
      <c r="AN6" s="23">
        <f t="shared" si="23"/>
        <v>1.6542654440497337E-5</v>
      </c>
      <c r="AO6" s="23">
        <f t="shared" si="23"/>
        <v>1.6542654440497337E-5</v>
      </c>
      <c r="AP6" s="23">
        <f t="shared" si="23"/>
        <v>1.6542654440497337E-5</v>
      </c>
      <c r="AQ6" s="23">
        <f t="shared" si="23"/>
        <v>1.6542654440497337E-5</v>
      </c>
      <c r="AR6" s="23">
        <f t="shared" si="23"/>
        <v>1.6542654440497337E-5</v>
      </c>
      <c r="AS6" s="23">
        <f t="shared" si="23"/>
        <v>1.6542654440497337E-5</v>
      </c>
      <c r="AT6" s="23">
        <f t="shared" si="23"/>
        <v>1.6542654440497337E-5</v>
      </c>
      <c r="AU6" s="23">
        <f t="shared" si="23"/>
        <v>1.6542654440497337E-5</v>
      </c>
      <c r="AV6" s="23">
        <f t="shared" si="23"/>
        <v>1.6542654440497337E-5</v>
      </c>
      <c r="AW6" s="23">
        <f t="shared" si="23"/>
        <v>1.6542654440497337E-5</v>
      </c>
      <c r="AX6" s="23">
        <f t="shared" si="23"/>
        <v>1.6542654440497337E-5</v>
      </c>
      <c r="AY6" s="23">
        <f t="shared" si="23"/>
        <v>1.6542654440497337E-5</v>
      </c>
      <c r="AZ6" s="23">
        <f t="shared" si="23"/>
        <v>1.6542654440497337E-5</v>
      </c>
    </row>
    <row r="7" spans="1:52" x14ac:dyDescent="0.3">
      <c r="A7" s="6" t="str">
        <f t="shared" si="21"/>
        <v>CR</v>
      </c>
      <c r="B7" s="6" t="s">
        <v>77</v>
      </c>
      <c r="C7" s="6">
        <f>LandfillCapital!C7</f>
        <v>168</v>
      </c>
      <c r="D7" s="23">
        <f t="shared" ref="D7:S8" si="24">($C7/SUM($C$6:$C$8))*D$26</f>
        <v>0</v>
      </c>
      <c r="E7" s="23">
        <f t="shared" si="24"/>
        <v>0</v>
      </c>
      <c r="F7" s="23">
        <f t="shared" si="24"/>
        <v>0</v>
      </c>
      <c r="G7" s="23">
        <f t="shared" si="24"/>
        <v>1062.284291296625</v>
      </c>
      <c r="H7" s="23">
        <f t="shared" si="24"/>
        <v>1714.6151616341031</v>
      </c>
      <c r="I7" s="23">
        <f t="shared" si="24"/>
        <v>1619.4468916518649</v>
      </c>
      <c r="J7" s="23">
        <f t="shared" si="24"/>
        <v>1531.947239786856</v>
      </c>
      <c r="K7" s="23">
        <f t="shared" si="24"/>
        <v>1451.0706074600355</v>
      </c>
      <c r="L7" s="23">
        <f t="shared" si="24"/>
        <v>1375.9137335701596</v>
      </c>
      <c r="M7" s="23">
        <f t="shared" si="24"/>
        <v>1301.6860817051511</v>
      </c>
      <c r="N7" s="23">
        <f t="shared" si="24"/>
        <v>1227.458131438721</v>
      </c>
      <c r="O7" s="23">
        <f t="shared" si="24"/>
        <v>1153.2304795737123</v>
      </c>
      <c r="P7" s="23">
        <f t="shared" si="24"/>
        <v>1079.0022309058613</v>
      </c>
      <c r="Q7" s="23">
        <f t="shared" si="24"/>
        <v>1004.7745790408525</v>
      </c>
      <c r="R7" s="23">
        <f t="shared" si="24"/>
        <v>930.54662877442263</v>
      </c>
      <c r="S7" s="23">
        <f t="shared" si="24"/>
        <v>873.96733214920073</v>
      </c>
      <c r="T7" s="23">
        <f t="shared" si="23"/>
        <v>835.03639076376544</v>
      </c>
      <c r="U7" s="23">
        <f t="shared" si="23"/>
        <v>796.10544937833026</v>
      </c>
      <c r="V7" s="23">
        <f t="shared" si="23"/>
        <v>757.1745079928952</v>
      </c>
      <c r="W7" s="23">
        <f t="shared" si="23"/>
        <v>718.24356660746002</v>
      </c>
      <c r="X7" s="23">
        <f t="shared" si="23"/>
        <v>679.31262522202474</v>
      </c>
      <c r="Y7" s="23">
        <f t="shared" si="23"/>
        <v>640.38168383658967</v>
      </c>
      <c r="Z7" s="23">
        <f t="shared" si="23"/>
        <v>1.7930102877442272E-5</v>
      </c>
      <c r="AA7" s="23">
        <f t="shared" si="23"/>
        <v>1.7930102877442272E-5</v>
      </c>
      <c r="AB7" s="23">
        <f t="shared" si="23"/>
        <v>1.7930102877442272E-5</v>
      </c>
      <c r="AC7" s="23">
        <f t="shared" si="23"/>
        <v>1.7930102877442272E-5</v>
      </c>
      <c r="AD7" s="23">
        <f t="shared" si="23"/>
        <v>1.7930102877442272E-5</v>
      </c>
      <c r="AE7" s="23">
        <f t="shared" si="23"/>
        <v>1.7930102877442272E-5</v>
      </c>
      <c r="AF7" s="23">
        <f t="shared" si="23"/>
        <v>1.7930102877442272E-5</v>
      </c>
      <c r="AG7" s="23">
        <f t="shared" si="23"/>
        <v>1.7930102877442272E-5</v>
      </c>
      <c r="AH7" s="23">
        <f t="shared" si="23"/>
        <v>1.7930102877442272E-5</v>
      </c>
      <c r="AI7" s="23">
        <f t="shared" si="23"/>
        <v>1.7930102877442272E-5</v>
      </c>
      <c r="AJ7" s="23">
        <f t="shared" si="23"/>
        <v>1.7930102877442272E-5</v>
      </c>
      <c r="AK7" s="23">
        <f t="shared" si="23"/>
        <v>1.7930102877442272E-5</v>
      </c>
      <c r="AL7" s="23">
        <f t="shared" si="23"/>
        <v>1.7930102877442272E-5</v>
      </c>
      <c r="AM7" s="23">
        <f t="shared" si="23"/>
        <v>1.7930102877442272E-5</v>
      </c>
      <c r="AN7" s="23">
        <f t="shared" si="23"/>
        <v>1.7930102877442272E-5</v>
      </c>
      <c r="AO7" s="23">
        <f t="shared" si="23"/>
        <v>1.7930102877442272E-5</v>
      </c>
      <c r="AP7" s="23">
        <f t="shared" si="23"/>
        <v>1.7930102877442272E-5</v>
      </c>
      <c r="AQ7" s="23">
        <f t="shared" si="23"/>
        <v>1.7930102877442272E-5</v>
      </c>
      <c r="AR7" s="23">
        <f t="shared" si="23"/>
        <v>1.7930102877442272E-5</v>
      </c>
      <c r="AS7" s="23">
        <f t="shared" si="23"/>
        <v>1.7930102877442272E-5</v>
      </c>
      <c r="AT7" s="23">
        <f t="shared" si="23"/>
        <v>1.7930102877442272E-5</v>
      </c>
      <c r="AU7" s="23">
        <f t="shared" si="23"/>
        <v>1.7930102877442272E-5</v>
      </c>
      <c r="AV7" s="23">
        <f t="shared" si="23"/>
        <v>1.7930102877442272E-5</v>
      </c>
      <c r="AW7" s="23">
        <f t="shared" si="23"/>
        <v>1.7930102877442272E-5</v>
      </c>
      <c r="AX7" s="23">
        <f t="shared" si="23"/>
        <v>1.7930102877442272E-5</v>
      </c>
      <c r="AY7" s="23">
        <f t="shared" si="23"/>
        <v>1.7930102877442272E-5</v>
      </c>
      <c r="AZ7" s="23">
        <f t="shared" si="23"/>
        <v>1.7930102877442272E-5</v>
      </c>
    </row>
    <row r="8" spans="1:52" x14ac:dyDescent="0.3">
      <c r="A8" s="6" t="str">
        <f t="shared" si="21"/>
        <v>CR</v>
      </c>
      <c r="B8" s="6" t="s">
        <v>78</v>
      </c>
      <c r="C8" s="6">
        <f>LandfillCapital!C8</f>
        <v>240</v>
      </c>
      <c r="D8" s="23">
        <f t="shared" si="24"/>
        <v>0</v>
      </c>
      <c r="E8" s="23">
        <f t="shared" si="23"/>
        <v>0</v>
      </c>
      <c r="F8" s="23">
        <f t="shared" si="23"/>
        <v>0</v>
      </c>
      <c r="G8" s="23">
        <f t="shared" si="23"/>
        <v>1517.5489875666074</v>
      </c>
      <c r="H8" s="23">
        <f t="shared" si="23"/>
        <v>2449.4502309058616</v>
      </c>
      <c r="I8" s="23">
        <f t="shared" si="23"/>
        <v>2313.495559502664</v>
      </c>
      <c r="J8" s="23">
        <f t="shared" si="23"/>
        <v>2188.4960568383658</v>
      </c>
      <c r="K8" s="23">
        <f t="shared" si="23"/>
        <v>2072.9580106571934</v>
      </c>
      <c r="L8" s="23">
        <f t="shared" si="23"/>
        <v>1965.5910479573708</v>
      </c>
      <c r="M8" s="23">
        <f t="shared" si="23"/>
        <v>1859.5515452930729</v>
      </c>
      <c r="N8" s="23">
        <f t="shared" si="23"/>
        <v>1753.51161634103</v>
      </c>
      <c r="O8" s="23">
        <f t="shared" si="23"/>
        <v>1647.4721136767319</v>
      </c>
      <c r="P8" s="23">
        <f t="shared" si="23"/>
        <v>1541.4317584369448</v>
      </c>
      <c r="Q8" s="23">
        <f t="shared" si="23"/>
        <v>1435.3922557726464</v>
      </c>
      <c r="R8" s="23">
        <f t="shared" si="23"/>
        <v>1329.3523268206038</v>
      </c>
      <c r="S8" s="23">
        <f t="shared" si="23"/>
        <v>1248.524760213144</v>
      </c>
      <c r="T8" s="23">
        <f t="shared" si="23"/>
        <v>1192.9091296625222</v>
      </c>
      <c r="U8" s="23">
        <f t="shared" si="23"/>
        <v>1137.2934991119005</v>
      </c>
      <c r="V8" s="23">
        <f t="shared" si="23"/>
        <v>1081.677868561279</v>
      </c>
      <c r="W8" s="23">
        <f t="shared" si="23"/>
        <v>1026.0622380106572</v>
      </c>
      <c r="X8" s="23">
        <f t="shared" si="23"/>
        <v>970.44660746003535</v>
      </c>
      <c r="Y8" s="23">
        <f t="shared" si="23"/>
        <v>914.83097690941383</v>
      </c>
      <c r="Z8" s="23">
        <f t="shared" si="23"/>
        <v>2.561443268206039E-5</v>
      </c>
      <c r="AA8" s="23">
        <f t="shared" si="23"/>
        <v>2.561443268206039E-5</v>
      </c>
      <c r="AB8" s="23">
        <f t="shared" si="23"/>
        <v>2.561443268206039E-5</v>
      </c>
      <c r="AC8" s="23">
        <f t="shared" si="23"/>
        <v>2.561443268206039E-5</v>
      </c>
      <c r="AD8" s="23">
        <f t="shared" si="23"/>
        <v>2.561443268206039E-5</v>
      </c>
      <c r="AE8" s="23">
        <f t="shared" si="23"/>
        <v>2.561443268206039E-5</v>
      </c>
      <c r="AF8" s="23">
        <f t="shared" si="23"/>
        <v>2.561443268206039E-5</v>
      </c>
      <c r="AG8" s="23">
        <f t="shared" si="23"/>
        <v>2.561443268206039E-5</v>
      </c>
      <c r="AH8" s="23">
        <f t="shared" si="23"/>
        <v>2.561443268206039E-5</v>
      </c>
      <c r="AI8" s="23">
        <f t="shared" si="23"/>
        <v>2.561443268206039E-5</v>
      </c>
      <c r="AJ8" s="23">
        <f t="shared" si="23"/>
        <v>2.561443268206039E-5</v>
      </c>
      <c r="AK8" s="23">
        <f t="shared" si="23"/>
        <v>2.561443268206039E-5</v>
      </c>
      <c r="AL8" s="23">
        <f t="shared" si="23"/>
        <v>2.561443268206039E-5</v>
      </c>
      <c r="AM8" s="23">
        <f t="shared" si="23"/>
        <v>2.561443268206039E-5</v>
      </c>
      <c r="AN8" s="23">
        <f t="shared" si="23"/>
        <v>2.561443268206039E-5</v>
      </c>
      <c r="AO8" s="23">
        <f t="shared" si="23"/>
        <v>2.561443268206039E-5</v>
      </c>
      <c r="AP8" s="23">
        <f t="shared" si="23"/>
        <v>2.561443268206039E-5</v>
      </c>
      <c r="AQ8" s="23">
        <f t="shared" si="23"/>
        <v>2.561443268206039E-5</v>
      </c>
      <c r="AR8" s="23">
        <f t="shared" si="23"/>
        <v>2.561443268206039E-5</v>
      </c>
      <c r="AS8" s="23">
        <f t="shared" si="23"/>
        <v>2.561443268206039E-5</v>
      </c>
      <c r="AT8" s="23">
        <f t="shared" si="23"/>
        <v>2.561443268206039E-5</v>
      </c>
      <c r="AU8" s="23">
        <f t="shared" si="23"/>
        <v>2.561443268206039E-5</v>
      </c>
      <c r="AV8" s="23">
        <f t="shared" si="23"/>
        <v>2.561443268206039E-5</v>
      </c>
      <c r="AW8" s="23">
        <f t="shared" si="23"/>
        <v>2.561443268206039E-5</v>
      </c>
      <c r="AX8" s="23">
        <f t="shared" si="23"/>
        <v>2.561443268206039E-5</v>
      </c>
      <c r="AY8" s="23">
        <f t="shared" si="23"/>
        <v>2.561443268206039E-5</v>
      </c>
      <c r="AZ8" s="23">
        <f t="shared" si="23"/>
        <v>2.561443268206039E-5</v>
      </c>
    </row>
    <row r="9" spans="1:52" x14ac:dyDescent="0.3">
      <c r="A9" s="6" t="str">
        <f t="shared" si="21"/>
        <v>GH</v>
      </c>
      <c r="B9" s="6" t="s">
        <v>67</v>
      </c>
      <c r="C9" s="6">
        <f>LandfillCapital!C9</f>
        <v>475</v>
      </c>
      <c r="D9" s="23">
        <f>($C9/SUM($C$9:$C$12))*D$29</f>
        <v>0</v>
      </c>
      <c r="E9" s="23">
        <f t="shared" ref="E9:AZ12" si="25">($C9/SUM($C$9:$C$12))*E$29</f>
        <v>0</v>
      </c>
      <c r="F9" s="23">
        <f t="shared" si="25"/>
        <v>0</v>
      </c>
      <c r="G9" s="23">
        <f t="shared" si="25"/>
        <v>1461.6448383733054</v>
      </c>
      <c r="H9" s="23">
        <f t="shared" si="25"/>
        <v>1954.3642205422316</v>
      </c>
      <c r="I9" s="23">
        <f t="shared" si="25"/>
        <v>1856.21728362878</v>
      </c>
      <c r="J9" s="23">
        <f t="shared" si="25"/>
        <v>1766.9903415015642</v>
      </c>
      <c r="K9" s="23">
        <f t="shared" si="25"/>
        <v>1685.5689520333681</v>
      </c>
      <c r="L9" s="23">
        <f t="shared" si="25"/>
        <v>1610.9776068821689</v>
      </c>
      <c r="M9" s="23">
        <f t="shared" si="25"/>
        <v>1539.5733185610011</v>
      </c>
      <c r="N9" s="23">
        <f t="shared" si="25"/>
        <v>1468.1690302398331</v>
      </c>
      <c r="O9" s="23">
        <f t="shared" si="25"/>
        <v>1396.7644942648594</v>
      </c>
      <c r="P9" s="23">
        <f t="shared" si="25"/>
        <v>1325.3602059436914</v>
      </c>
      <c r="Q9" s="23">
        <f t="shared" si="25"/>
        <v>1253.9559176225234</v>
      </c>
      <c r="R9" s="23">
        <f t="shared" si="25"/>
        <v>1182.5513816475495</v>
      </c>
      <c r="S9" s="23">
        <f t="shared" si="25"/>
        <v>1111.1470933263815</v>
      </c>
      <c r="T9" s="23">
        <f t="shared" si="25"/>
        <v>1062.0531934306568</v>
      </c>
      <c r="U9" s="23">
        <f t="shared" si="25"/>
        <v>1035.2699296141814</v>
      </c>
      <c r="V9" s="23">
        <f t="shared" si="25"/>
        <v>1008.4864181438999</v>
      </c>
      <c r="W9" s="23">
        <f t="shared" si="25"/>
        <v>981.70290667361837</v>
      </c>
      <c r="X9" s="23">
        <f t="shared" si="25"/>
        <v>954.91964285714278</v>
      </c>
      <c r="Y9" s="23">
        <f t="shared" si="25"/>
        <v>928.13613138686128</v>
      </c>
      <c r="Z9" s="23">
        <f t="shared" si="25"/>
        <v>901.35261991657978</v>
      </c>
      <c r="AA9" s="23">
        <f t="shared" si="25"/>
        <v>874.5693561001043</v>
      </c>
      <c r="AB9" s="23">
        <f t="shared" si="25"/>
        <v>847.78609228362882</v>
      </c>
      <c r="AC9" s="23">
        <f t="shared" si="25"/>
        <v>821.00258081334721</v>
      </c>
      <c r="AD9" s="23">
        <f t="shared" si="25"/>
        <v>794.21931699687184</v>
      </c>
      <c r="AE9" s="23">
        <f t="shared" si="25"/>
        <v>767.43605318039624</v>
      </c>
      <c r="AF9" s="23">
        <f t="shared" si="25"/>
        <v>740.65254171011475</v>
      </c>
      <c r="AG9" s="23">
        <f t="shared" si="25"/>
        <v>713.86927789363926</v>
      </c>
      <c r="AH9" s="23">
        <f t="shared" si="25"/>
        <v>687.08576642335765</v>
      </c>
      <c r="AI9" s="23">
        <f t="shared" si="25"/>
        <v>660.30250260688217</v>
      </c>
      <c r="AJ9" s="23">
        <f t="shared" si="25"/>
        <v>633.51899113660068</v>
      </c>
      <c r="AK9" s="23">
        <f t="shared" si="25"/>
        <v>606.73572732012508</v>
      </c>
      <c r="AL9" s="23">
        <f t="shared" si="25"/>
        <v>579.95221584984358</v>
      </c>
      <c r="AM9" s="23">
        <f t="shared" si="25"/>
        <v>553.1689520333681</v>
      </c>
      <c r="AN9" s="23">
        <f t="shared" si="25"/>
        <v>526.3856882168925</v>
      </c>
      <c r="AO9" s="23">
        <f t="shared" si="25"/>
        <v>499.60217674661101</v>
      </c>
      <c r="AP9" s="23">
        <f t="shared" si="25"/>
        <v>472.81891293013558</v>
      </c>
      <c r="AQ9" s="23">
        <f t="shared" si="25"/>
        <v>446.0356491136601</v>
      </c>
      <c r="AR9" s="23">
        <f t="shared" si="25"/>
        <v>-2.1130768769551619E-4</v>
      </c>
      <c r="AS9" s="23">
        <f t="shared" si="25"/>
        <v>-2.1130768769551619E-4</v>
      </c>
      <c r="AT9" s="23">
        <f t="shared" si="25"/>
        <v>-2.1130768769551619E-4</v>
      </c>
      <c r="AU9" s="23">
        <f t="shared" si="25"/>
        <v>-2.1130768769551619E-4</v>
      </c>
      <c r="AV9" s="23">
        <f t="shared" si="25"/>
        <v>-2.1130768769551619E-4</v>
      </c>
      <c r="AW9" s="23">
        <f t="shared" si="25"/>
        <v>-2.1130768769551619E-4</v>
      </c>
      <c r="AX9" s="23">
        <f t="shared" si="25"/>
        <v>-2.1130768769551619E-4</v>
      </c>
      <c r="AY9" s="23">
        <f t="shared" si="25"/>
        <v>-2.1130768769551619E-4</v>
      </c>
      <c r="AZ9" s="23">
        <f t="shared" si="25"/>
        <v>-2.1130768769551619E-4</v>
      </c>
    </row>
    <row r="10" spans="1:52" x14ac:dyDescent="0.3">
      <c r="A10" s="6" t="str">
        <f t="shared" si="21"/>
        <v>GH</v>
      </c>
      <c r="B10" s="6" t="s">
        <v>68</v>
      </c>
      <c r="C10" s="6">
        <f>LandfillCapital!C10</f>
        <v>484</v>
      </c>
      <c r="D10" s="23">
        <f t="shared" ref="D10:S12" si="26">($C10/SUM($C$9:$C$12))*D$29</f>
        <v>0</v>
      </c>
      <c r="E10" s="23">
        <f t="shared" si="26"/>
        <v>0</v>
      </c>
      <c r="F10" s="23">
        <f t="shared" si="26"/>
        <v>0</v>
      </c>
      <c r="G10" s="23">
        <f t="shared" si="26"/>
        <v>1489.3391616266945</v>
      </c>
      <c r="H10" s="23">
        <f t="shared" si="26"/>
        <v>1991.3942794577686</v>
      </c>
      <c r="I10" s="23">
        <f t="shared" si="26"/>
        <v>1891.3877163712202</v>
      </c>
      <c r="J10" s="23">
        <f t="shared" si="26"/>
        <v>1800.4701584984361</v>
      </c>
      <c r="K10" s="23">
        <f t="shared" si="26"/>
        <v>1717.506047966632</v>
      </c>
      <c r="L10" s="23">
        <f t="shared" si="26"/>
        <v>1641.5013931178312</v>
      </c>
      <c r="M10" s="23">
        <f t="shared" si="26"/>
        <v>1568.7441814389992</v>
      </c>
      <c r="N10" s="23">
        <f t="shared" si="26"/>
        <v>1495.9869697601669</v>
      </c>
      <c r="O10" s="23">
        <f t="shared" si="26"/>
        <v>1423.2295057351409</v>
      </c>
      <c r="P10" s="23">
        <f t="shared" si="26"/>
        <v>1350.4722940563088</v>
      </c>
      <c r="Q10" s="23">
        <f t="shared" si="26"/>
        <v>1277.7150823774766</v>
      </c>
      <c r="R10" s="23">
        <f t="shared" si="26"/>
        <v>1204.9576183524507</v>
      </c>
      <c r="S10" s="23">
        <f t="shared" si="26"/>
        <v>1132.2004066736183</v>
      </c>
      <c r="T10" s="23">
        <f t="shared" si="25"/>
        <v>1082.1763065693431</v>
      </c>
      <c r="U10" s="23">
        <f t="shared" si="25"/>
        <v>1054.8855703858185</v>
      </c>
      <c r="V10" s="23">
        <f t="shared" si="25"/>
        <v>1027.5945818561001</v>
      </c>
      <c r="W10" s="23">
        <f t="shared" si="25"/>
        <v>1000.3035933263817</v>
      </c>
      <c r="X10" s="23">
        <f t="shared" si="25"/>
        <v>973.01285714285723</v>
      </c>
      <c r="Y10" s="23">
        <f t="shared" si="25"/>
        <v>945.72186861313878</v>
      </c>
      <c r="Z10" s="23">
        <f t="shared" si="25"/>
        <v>918.43088008342033</v>
      </c>
      <c r="AA10" s="23">
        <f t="shared" si="25"/>
        <v>891.14014389989575</v>
      </c>
      <c r="AB10" s="23">
        <f t="shared" si="25"/>
        <v>863.84940771637139</v>
      </c>
      <c r="AC10" s="23">
        <f t="shared" si="25"/>
        <v>836.55841918665283</v>
      </c>
      <c r="AD10" s="23">
        <f t="shared" si="25"/>
        <v>809.26768300312835</v>
      </c>
      <c r="AE10" s="23">
        <f t="shared" si="25"/>
        <v>781.97694681960388</v>
      </c>
      <c r="AF10" s="23">
        <f t="shared" si="25"/>
        <v>754.68595828988543</v>
      </c>
      <c r="AG10" s="23">
        <f t="shared" si="25"/>
        <v>727.39522210636085</v>
      </c>
      <c r="AH10" s="23">
        <f t="shared" si="25"/>
        <v>700.1042335766424</v>
      </c>
      <c r="AI10" s="23">
        <f t="shared" si="25"/>
        <v>672.81349739311793</v>
      </c>
      <c r="AJ10" s="23">
        <f t="shared" si="25"/>
        <v>645.52250886339948</v>
      </c>
      <c r="AK10" s="23">
        <f t="shared" si="25"/>
        <v>618.23177267987489</v>
      </c>
      <c r="AL10" s="23">
        <f t="shared" si="25"/>
        <v>590.94078415015645</v>
      </c>
      <c r="AM10" s="23">
        <f t="shared" si="25"/>
        <v>563.65004796663197</v>
      </c>
      <c r="AN10" s="23">
        <f t="shared" si="25"/>
        <v>536.35931178310739</v>
      </c>
      <c r="AO10" s="23">
        <f t="shared" si="25"/>
        <v>509.068323253389</v>
      </c>
      <c r="AP10" s="23">
        <f t="shared" si="25"/>
        <v>481.77758706986447</v>
      </c>
      <c r="AQ10" s="23">
        <f t="shared" si="25"/>
        <v>454.48685088633999</v>
      </c>
      <c r="AR10" s="23">
        <f t="shared" si="25"/>
        <v>-2.1531141230448386E-4</v>
      </c>
      <c r="AS10" s="23">
        <f t="shared" si="25"/>
        <v>-2.1531141230448386E-4</v>
      </c>
      <c r="AT10" s="23">
        <f t="shared" si="25"/>
        <v>-2.1531141230448386E-4</v>
      </c>
      <c r="AU10" s="23">
        <f t="shared" si="25"/>
        <v>-2.1531141230448386E-4</v>
      </c>
      <c r="AV10" s="23">
        <f t="shared" si="25"/>
        <v>-2.1531141230448386E-4</v>
      </c>
      <c r="AW10" s="23">
        <f t="shared" si="25"/>
        <v>-2.1531141230448386E-4</v>
      </c>
      <c r="AX10" s="23">
        <f t="shared" si="25"/>
        <v>-2.1531141230448386E-4</v>
      </c>
      <c r="AY10" s="23">
        <f t="shared" si="25"/>
        <v>-2.1531141230448386E-4</v>
      </c>
      <c r="AZ10" s="23">
        <f t="shared" si="25"/>
        <v>-2.1531141230448386E-4</v>
      </c>
    </row>
    <row r="11" spans="1:52" x14ac:dyDescent="0.3">
      <c r="A11" s="6" t="str">
        <f t="shared" si="21"/>
        <v>GH</v>
      </c>
      <c r="B11" s="6" t="s">
        <v>69</v>
      </c>
      <c r="C11" s="6">
        <f>LandfillCapital!C11</f>
        <v>480</v>
      </c>
      <c r="D11" s="23">
        <f t="shared" si="26"/>
        <v>0</v>
      </c>
      <c r="E11" s="23">
        <f t="shared" si="26"/>
        <v>0</v>
      </c>
      <c r="F11" s="23">
        <f t="shared" si="26"/>
        <v>0</v>
      </c>
      <c r="G11" s="23">
        <f t="shared" si="25"/>
        <v>1477.0305735140773</v>
      </c>
      <c r="H11" s="23">
        <f t="shared" si="25"/>
        <v>1974.9364754953078</v>
      </c>
      <c r="I11" s="23">
        <f t="shared" si="25"/>
        <v>1875.7564129301359</v>
      </c>
      <c r="J11" s="23">
        <f t="shared" si="25"/>
        <v>1785.5902398331598</v>
      </c>
      <c r="K11" s="23">
        <f t="shared" si="25"/>
        <v>1703.3117831074037</v>
      </c>
      <c r="L11" s="23">
        <f t="shared" si="25"/>
        <v>1627.9352659019812</v>
      </c>
      <c r="M11" s="23">
        <f t="shared" si="25"/>
        <v>1555.7793534932223</v>
      </c>
      <c r="N11" s="23">
        <f t="shared" si="25"/>
        <v>1483.6234410844631</v>
      </c>
      <c r="O11" s="23">
        <f t="shared" si="25"/>
        <v>1411.4672784150159</v>
      </c>
      <c r="P11" s="23">
        <f t="shared" si="25"/>
        <v>1339.3113660062565</v>
      </c>
      <c r="Q11" s="23">
        <f t="shared" si="25"/>
        <v>1267.1554535974974</v>
      </c>
      <c r="R11" s="23">
        <f t="shared" si="25"/>
        <v>1194.9992909280502</v>
      </c>
      <c r="S11" s="23">
        <f t="shared" si="25"/>
        <v>1122.843378519291</v>
      </c>
      <c r="T11" s="23">
        <f t="shared" si="25"/>
        <v>1073.232700729927</v>
      </c>
      <c r="U11" s="23">
        <f t="shared" si="25"/>
        <v>1046.1675078206465</v>
      </c>
      <c r="V11" s="23">
        <f t="shared" si="25"/>
        <v>1019.1020646506779</v>
      </c>
      <c r="W11" s="23">
        <f t="shared" si="25"/>
        <v>992.03662148070919</v>
      </c>
      <c r="X11" s="23">
        <f t="shared" si="25"/>
        <v>964.97142857142865</v>
      </c>
      <c r="Y11" s="23">
        <f t="shared" si="25"/>
        <v>937.90598540145993</v>
      </c>
      <c r="Z11" s="23">
        <f t="shared" si="25"/>
        <v>910.84054223149121</v>
      </c>
      <c r="AA11" s="23">
        <f t="shared" si="25"/>
        <v>883.77534932221067</v>
      </c>
      <c r="AB11" s="23">
        <f t="shared" si="25"/>
        <v>856.71015641293025</v>
      </c>
      <c r="AC11" s="23">
        <f t="shared" si="25"/>
        <v>829.64471324296142</v>
      </c>
      <c r="AD11" s="23">
        <f t="shared" si="25"/>
        <v>802.57952033368099</v>
      </c>
      <c r="AE11" s="23">
        <f t="shared" si="25"/>
        <v>775.51432742440056</v>
      </c>
      <c r="AF11" s="23">
        <f t="shared" si="25"/>
        <v>748.44888425443185</v>
      </c>
      <c r="AG11" s="23">
        <f t="shared" si="25"/>
        <v>721.38369134515131</v>
      </c>
      <c r="AH11" s="23">
        <f t="shared" si="25"/>
        <v>694.31824817518259</v>
      </c>
      <c r="AI11" s="23">
        <f t="shared" si="25"/>
        <v>667.25305526590205</v>
      </c>
      <c r="AJ11" s="23">
        <f t="shared" si="25"/>
        <v>640.18761209593333</v>
      </c>
      <c r="AK11" s="23">
        <f t="shared" si="25"/>
        <v>613.12241918665279</v>
      </c>
      <c r="AL11" s="23">
        <f t="shared" si="25"/>
        <v>586.05697601668408</v>
      </c>
      <c r="AM11" s="23">
        <f t="shared" si="25"/>
        <v>558.99178310740353</v>
      </c>
      <c r="AN11" s="23">
        <f t="shared" si="25"/>
        <v>531.92659019812299</v>
      </c>
      <c r="AO11" s="23">
        <f t="shared" si="25"/>
        <v>504.86114702815433</v>
      </c>
      <c r="AP11" s="23">
        <f t="shared" si="25"/>
        <v>477.79595411887385</v>
      </c>
      <c r="AQ11" s="23">
        <f t="shared" si="25"/>
        <v>450.73076120959337</v>
      </c>
      <c r="AR11" s="23">
        <f t="shared" si="25"/>
        <v>-2.1353197914494268E-4</v>
      </c>
      <c r="AS11" s="23">
        <f t="shared" si="25"/>
        <v>-2.1353197914494268E-4</v>
      </c>
      <c r="AT11" s="23">
        <f t="shared" si="25"/>
        <v>-2.1353197914494268E-4</v>
      </c>
      <c r="AU11" s="23">
        <f t="shared" si="25"/>
        <v>-2.1353197914494268E-4</v>
      </c>
      <c r="AV11" s="23">
        <f t="shared" si="25"/>
        <v>-2.1353197914494268E-4</v>
      </c>
      <c r="AW11" s="23">
        <f t="shared" si="25"/>
        <v>-2.1353197914494268E-4</v>
      </c>
      <c r="AX11" s="23">
        <f t="shared" si="25"/>
        <v>-2.1353197914494268E-4</v>
      </c>
      <c r="AY11" s="23">
        <f t="shared" si="25"/>
        <v>-2.1353197914494268E-4</v>
      </c>
      <c r="AZ11" s="23">
        <f t="shared" si="25"/>
        <v>-2.1353197914494268E-4</v>
      </c>
    </row>
    <row r="12" spans="1:52" x14ac:dyDescent="0.3">
      <c r="A12" s="6" t="str">
        <f t="shared" si="21"/>
        <v>GH</v>
      </c>
      <c r="B12" s="6" t="s">
        <v>70</v>
      </c>
      <c r="C12" s="6">
        <f>LandfillCapital!C12</f>
        <v>479</v>
      </c>
      <c r="D12" s="23">
        <f t="shared" si="26"/>
        <v>0</v>
      </c>
      <c r="E12" s="23">
        <f t="shared" si="26"/>
        <v>0</v>
      </c>
      <c r="F12" s="23">
        <f t="shared" si="26"/>
        <v>0</v>
      </c>
      <c r="G12" s="23">
        <f t="shared" si="25"/>
        <v>1473.9534264859228</v>
      </c>
      <c r="H12" s="23">
        <f t="shared" si="25"/>
        <v>1970.8220245046923</v>
      </c>
      <c r="I12" s="23">
        <f t="shared" si="25"/>
        <v>1871.8485870698644</v>
      </c>
      <c r="J12" s="23">
        <f t="shared" si="25"/>
        <v>1781.8702601668406</v>
      </c>
      <c r="K12" s="23">
        <f t="shared" si="25"/>
        <v>1699.7632168925963</v>
      </c>
      <c r="L12" s="23">
        <f t="shared" si="25"/>
        <v>1624.5437340980186</v>
      </c>
      <c r="M12" s="23">
        <f t="shared" si="25"/>
        <v>1552.538146506778</v>
      </c>
      <c r="N12" s="23">
        <f t="shared" si="25"/>
        <v>1480.532558915537</v>
      </c>
      <c r="O12" s="23">
        <f t="shared" si="25"/>
        <v>1408.5267215849844</v>
      </c>
      <c r="P12" s="23">
        <f t="shared" si="25"/>
        <v>1336.5211339937434</v>
      </c>
      <c r="Q12" s="23">
        <f t="shared" si="25"/>
        <v>1264.5155464025024</v>
      </c>
      <c r="R12" s="23">
        <f t="shared" si="25"/>
        <v>1192.5097090719501</v>
      </c>
      <c r="S12" s="23">
        <f t="shared" si="25"/>
        <v>1120.504121480709</v>
      </c>
      <c r="T12" s="23">
        <f t="shared" si="25"/>
        <v>1070.9967992700729</v>
      </c>
      <c r="U12" s="23">
        <f t="shared" si="25"/>
        <v>1043.9879921793533</v>
      </c>
      <c r="V12" s="23">
        <f t="shared" si="25"/>
        <v>1016.9789353493221</v>
      </c>
      <c r="W12" s="23">
        <f t="shared" si="25"/>
        <v>989.96987851929089</v>
      </c>
      <c r="X12" s="23">
        <f t="shared" si="25"/>
        <v>962.96107142857136</v>
      </c>
      <c r="Y12" s="23">
        <f t="shared" si="25"/>
        <v>935.95201459854013</v>
      </c>
      <c r="Z12" s="23">
        <f t="shared" si="25"/>
        <v>908.9429577685089</v>
      </c>
      <c r="AA12" s="23">
        <f t="shared" si="25"/>
        <v>881.93415067778938</v>
      </c>
      <c r="AB12" s="23">
        <f t="shared" si="25"/>
        <v>854.92534358706996</v>
      </c>
      <c r="AC12" s="23">
        <f t="shared" si="25"/>
        <v>827.91628675703851</v>
      </c>
      <c r="AD12" s="23">
        <f t="shared" si="25"/>
        <v>800.90747966631909</v>
      </c>
      <c r="AE12" s="23">
        <f t="shared" si="25"/>
        <v>773.89867257559956</v>
      </c>
      <c r="AF12" s="23">
        <f t="shared" si="25"/>
        <v>746.88961574556834</v>
      </c>
      <c r="AG12" s="23">
        <f t="shared" si="25"/>
        <v>719.88080865484881</v>
      </c>
      <c r="AH12" s="23">
        <f t="shared" si="25"/>
        <v>692.87175182481758</v>
      </c>
      <c r="AI12" s="23">
        <f t="shared" si="25"/>
        <v>665.86294473409805</v>
      </c>
      <c r="AJ12" s="23">
        <f t="shared" si="25"/>
        <v>638.85388790406671</v>
      </c>
      <c r="AK12" s="23">
        <f t="shared" si="25"/>
        <v>611.84508081334718</v>
      </c>
      <c r="AL12" s="23">
        <f t="shared" si="25"/>
        <v>584.83602398331595</v>
      </c>
      <c r="AM12" s="23">
        <f t="shared" si="25"/>
        <v>557.82721689259643</v>
      </c>
      <c r="AN12" s="23">
        <f t="shared" si="25"/>
        <v>530.8184098018769</v>
      </c>
      <c r="AO12" s="23">
        <f t="shared" si="25"/>
        <v>503.80935297184567</v>
      </c>
      <c r="AP12" s="23">
        <f t="shared" si="25"/>
        <v>476.8005458811262</v>
      </c>
      <c r="AQ12" s="23">
        <f t="shared" si="25"/>
        <v>449.79173879040667</v>
      </c>
      <c r="AR12" s="23">
        <f t="shared" si="25"/>
        <v>-2.1308712085505737E-4</v>
      </c>
      <c r="AS12" s="23">
        <f t="shared" si="25"/>
        <v>-2.1308712085505737E-4</v>
      </c>
      <c r="AT12" s="23">
        <f t="shared" si="25"/>
        <v>-2.1308712085505737E-4</v>
      </c>
      <c r="AU12" s="23">
        <f t="shared" si="25"/>
        <v>-2.1308712085505737E-4</v>
      </c>
      <c r="AV12" s="23">
        <f t="shared" si="25"/>
        <v>-2.1308712085505737E-4</v>
      </c>
      <c r="AW12" s="23">
        <f t="shared" si="25"/>
        <v>-2.1308712085505737E-4</v>
      </c>
      <c r="AX12" s="23">
        <f t="shared" si="25"/>
        <v>-2.1308712085505737E-4</v>
      </c>
      <c r="AY12" s="23">
        <f t="shared" si="25"/>
        <v>-2.1308712085505737E-4</v>
      </c>
      <c r="AZ12" s="23">
        <f t="shared" si="25"/>
        <v>-2.1308712085505737E-4</v>
      </c>
    </row>
    <row r="13" spans="1:52" x14ac:dyDescent="0.3">
      <c r="A13" s="6" t="str">
        <f t="shared" si="21"/>
        <v>GR</v>
      </c>
      <c r="B13" s="6" t="s">
        <v>79</v>
      </c>
      <c r="C13" s="6">
        <f>LandfillCapital!C13</f>
        <v>68</v>
      </c>
      <c r="D13" s="23">
        <f>($C13/SUM($C$13:$C$14))*D$30</f>
        <v>0</v>
      </c>
      <c r="E13" s="23">
        <f t="shared" ref="E13:AZ14" si="27">($C13/SUM($C$13:$C$14))*E$30</f>
        <v>0</v>
      </c>
      <c r="F13" s="23">
        <f t="shared" si="27"/>
        <v>0</v>
      </c>
      <c r="G13" s="23">
        <f t="shared" si="27"/>
        <v>586.23092024539881</v>
      </c>
      <c r="H13" s="23">
        <f t="shared" si="27"/>
        <v>837.04954601226996</v>
      </c>
      <c r="I13" s="23">
        <f t="shared" si="27"/>
        <v>791.69146012269937</v>
      </c>
      <c r="J13" s="23">
        <f t="shared" si="27"/>
        <v>750.56564417177913</v>
      </c>
      <c r="K13" s="23">
        <f t="shared" si="27"/>
        <v>713.09472392638031</v>
      </c>
      <c r="L13" s="23">
        <f t="shared" si="27"/>
        <v>678.78017177914103</v>
      </c>
      <c r="M13" s="23">
        <f t="shared" si="27"/>
        <v>644.9783312883435</v>
      </c>
      <c r="N13" s="23">
        <f t="shared" si="27"/>
        <v>611.17649079754597</v>
      </c>
      <c r="O13" s="23">
        <f t="shared" si="27"/>
        <v>577.37465030674844</v>
      </c>
      <c r="P13" s="23">
        <f t="shared" si="27"/>
        <v>543.5728098159509</v>
      </c>
      <c r="Q13" s="23">
        <f t="shared" si="27"/>
        <v>509.77096932515337</v>
      </c>
      <c r="R13" s="23">
        <f t="shared" si="27"/>
        <v>475.96912883435579</v>
      </c>
      <c r="S13" s="23">
        <f t="shared" si="27"/>
        <v>451.90672392638038</v>
      </c>
      <c r="T13" s="23">
        <f t="shared" si="27"/>
        <v>437.58375460122699</v>
      </c>
      <c r="U13" s="23">
        <f t="shared" si="27"/>
        <v>423.26078527607359</v>
      </c>
      <c r="V13" s="23">
        <f t="shared" si="27"/>
        <v>408.93798282208587</v>
      </c>
      <c r="W13" s="23">
        <f t="shared" si="27"/>
        <v>394.61501349693248</v>
      </c>
      <c r="X13" s="23">
        <f t="shared" si="27"/>
        <v>380.2920858895705</v>
      </c>
      <c r="Y13" s="23">
        <f t="shared" si="27"/>
        <v>365.96924171779142</v>
      </c>
      <c r="Z13" s="23">
        <f t="shared" si="27"/>
        <v>351.64623067484661</v>
      </c>
      <c r="AA13" s="23">
        <f t="shared" si="27"/>
        <v>337.32334478527605</v>
      </c>
      <c r="AB13" s="23">
        <f t="shared" si="27"/>
        <v>323.00041717791407</v>
      </c>
      <c r="AC13" s="23">
        <f t="shared" si="27"/>
        <v>308.67744785276074</v>
      </c>
      <c r="AD13" s="23">
        <f t="shared" si="27"/>
        <v>294.35456196319018</v>
      </c>
      <c r="AE13" s="23">
        <f t="shared" si="27"/>
        <v>280.03167607361962</v>
      </c>
      <c r="AF13" s="23">
        <f t="shared" si="27"/>
        <v>265.70870674846623</v>
      </c>
      <c r="AG13" s="23">
        <f t="shared" si="27"/>
        <v>251.38577914110428</v>
      </c>
      <c r="AH13" s="23">
        <f t="shared" si="27"/>
        <v>237.06289325153372</v>
      </c>
      <c r="AI13" s="23">
        <f t="shared" si="27"/>
        <v>-6.2667631901840493E-5</v>
      </c>
      <c r="AJ13" s="23">
        <f t="shared" si="27"/>
        <v>-6.2667631901840493E-5</v>
      </c>
      <c r="AK13" s="23">
        <f t="shared" si="27"/>
        <v>-6.2667631901840493E-5</v>
      </c>
      <c r="AL13" s="23">
        <f t="shared" si="27"/>
        <v>-6.2667631901840493E-5</v>
      </c>
      <c r="AM13" s="23">
        <f t="shared" si="27"/>
        <v>-6.2667631901840493E-5</v>
      </c>
      <c r="AN13" s="23">
        <f t="shared" si="27"/>
        <v>-6.2667631901840493E-5</v>
      </c>
      <c r="AO13" s="23">
        <f t="shared" si="27"/>
        <v>-6.2667631901840493E-5</v>
      </c>
      <c r="AP13" s="23">
        <f t="shared" si="27"/>
        <v>-6.2667631901840493E-5</v>
      </c>
      <c r="AQ13" s="23">
        <f t="shared" si="27"/>
        <v>-6.2667631901840493E-5</v>
      </c>
      <c r="AR13" s="23">
        <f t="shared" si="27"/>
        <v>-6.2667631901840493E-5</v>
      </c>
      <c r="AS13" s="23">
        <f t="shared" si="27"/>
        <v>-6.2667631901840493E-5</v>
      </c>
      <c r="AT13" s="23">
        <f t="shared" si="27"/>
        <v>-6.2667631901840493E-5</v>
      </c>
      <c r="AU13" s="23">
        <f t="shared" si="27"/>
        <v>-6.2667631901840493E-5</v>
      </c>
      <c r="AV13" s="23">
        <f t="shared" si="27"/>
        <v>-6.2667631901840493E-5</v>
      </c>
      <c r="AW13" s="23">
        <f t="shared" si="27"/>
        <v>-6.2667631901840493E-5</v>
      </c>
      <c r="AX13" s="23">
        <f t="shared" si="27"/>
        <v>-6.2667631901840493E-5</v>
      </c>
      <c r="AY13" s="23">
        <f t="shared" si="27"/>
        <v>-6.2667631901840493E-5</v>
      </c>
      <c r="AZ13" s="23">
        <f t="shared" si="27"/>
        <v>-6.2667631901840493E-5</v>
      </c>
    </row>
    <row r="14" spans="1:52" x14ac:dyDescent="0.3">
      <c r="A14" s="6" t="str">
        <f t="shared" si="21"/>
        <v>GR</v>
      </c>
      <c r="B14" s="6" t="s">
        <v>80</v>
      </c>
      <c r="C14" s="6">
        <f>LandfillCapital!C14</f>
        <v>95</v>
      </c>
      <c r="D14" s="23">
        <f>($C14/SUM($C$13:$C$14))*D$30</f>
        <v>0</v>
      </c>
      <c r="E14" s="23">
        <f t="shared" si="27"/>
        <v>0</v>
      </c>
      <c r="F14" s="23">
        <f t="shared" si="27"/>
        <v>0</v>
      </c>
      <c r="G14" s="23">
        <f t="shared" si="27"/>
        <v>818.99907975460121</v>
      </c>
      <c r="H14" s="23">
        <f t="shared" si="27"/>
        <v>1169.4074539877302</v>
      </c>
      <c r="I14" s="23">
        <f t="shared" si="27"/>
        <v>1106.0395398773005</v>
      </c>
      <c r="J14" s="23">
        <f t="shared" si="27"/>
        <v>1048.5843558282209</v>
      </c>
      <c r="K14" s="23">
        <f t="shared" si="27"/>
        <v>996.2352760736195</v>
      </c>
      <c r="L14" s="23">
        <f t="shared" si="27"/>
        <v>948.29582822085888</v>
      </c>
      <c r="M14" s="23">
        <f t="shared" si="27"/>
        <v>901.07266871165632</v>
      </c>
      <c r="N14" s="23">
        <f t="shared" si="27"/>
        <v>853.84950920245399</v>
      </c>
      <c r="O14" s="23">
        <f t="shared" si="27"/>
        <v>806.62634969325143</v>
      </c>
      <c r="P14" s="23">
        <f t="shared" si="27"/>
        <v>759.40319018404909</v>
      </c>
      <c r="Q14" s="23">
        <f t="shared" si="27"/>
        <v>712.18003067484665</v>
      </c>
      <c r="R14" s="23">
        <f t="shared" si="27"/>
        <v>664.95687116564409</v>
      </c>
      <c r="S14" s="23">
        <f t="shared" si="27"/>
        <v>631.34027607361963</v>
      </c>
      <c r="T14" s="23">
        <f t="shared" si="27"/>
        <v>611.33024539877295</v>
      </c>
      <c r="U14" s="23">
        <f t="shared" si="27"/>
        <v>591.32021472392637</v>
      </c>
      <c r="V14" s="23">
        <f t="shared" si="27"/>
        <v>571.31041717791402</v>
      </c>
      <c r="W14" s="23">
        <f t="shared" si="27"/>
        <v>551.30038650306744</v>
      </c>
      <c r="X14" s="23">
        <f t="shared" si="27"/>
        <v>531.29041411042942</v>
      </c>
      <c r="Y14" s="23">
        <f t="shared" si="27"/>
        <v>511.28055828220857</v>
      </c>
      <c r="Z14" s="23">
        <f t="shared" si="27"/>
        <v>491.27046932515333</v>
      </c>
      <c r="AA14" s="23">
        <f t="shared" si="27"/>
        <v>471.26055521472387</v>
      </c>
      <c r="AB14" s="23">
        <f t="shared" si="27"/>
        <v>451.25058282208585</v>
      </c>
      <c r="AC14" s="23">
        <f t="shared" si="27"/>
        <v>431.24055214723927</v>
      </c>
      <c r="AD14" s="23">
        <f t="shared" si="27"/>
        <v>411.23063803680981</v>
      </c>
      <c r="AE14" s="23">
        <f t="shared" si="27"/>
        <v>391.22072392638034</v>
      </c>
      <c r="AF14" s="23">
        <f t="shared" si="27"/>
        <v>371.21069325153371</v>
      </c>
      <c r="AG14" s="23">
        <f t="shared" si="27"/>
        <v>351.20072085889569</v>
      </c>
      <c r="AH14" s="23">
        <f t="shared" si="27"/>
        <v>331.19080674846623</v>
      </c>
      <c r="AI14" s="23">
        <f t="shared" si="27"/>
        <v>-8.7550368098159511E-5</v>
      </c>
      <c r="AJ14" s="23">
        <f t="shared" si="27"/>
        <v>-8.7550368098159511E-5</v>
      </c>
      <c r="AK14" s="23">
        <f t="shared" si="27"/>
        <v>-8.7550368098159511E-5</v>
      </c>
      <c r="AL14" s="23">
        <f t="shared" si="27"/>
        <v>-8.7550368098159511E-5</v>
      </c>
      <c r="AM14" s="23">
        <f t="shared" si="27"/>
        <v>-8.7550368098159511E-5</v>
      </c>
      <c r="AN14" s="23">
        <f t="shared" si="27"/>
        <v>-8.7550368098159511E-5</v>
      </c>
      <c r="AO14" s="23">
        <f t="shared" si="27"/>
        <v>-8.7550368098159511E-5</v>
      </c>
      <c r="AP14" s="23">
        <f t="shared" si="27"/>
        <v>-8.7550368098159511E-5</v>
      </c>
      <c r="AQ14" s="23">
        <f t="shared" si="27"/>
        <v>-8.7550368098159511E-5</v>
      </c>
      <c r="AR14" s="23">
        <f t="shared" si="27"/>
        <v>-8.7550368098159511E-5</v>
      </c>
      <c r="AS14" s="23">
        <f t="shared" si="27"/>
        <v>-8.7550368098159511E-5</v>
      </c>
      <c r="AT14" s="23">
        <f t="shared" si="27"/>
        <v>-8.7550368098159511E-5</v>
      </c>
      <c r="AU14" s="23">
        <f t="shared" si="27"/>
        <v>-8.7550368098159511E-5</v>
      </c>
      <c r="AV14" s="23">
        <f t="shared" si="27"/>
        <v>-8.7550368098159511E-5</v>
      </c>
      <c r="AW14" s="23">
        <f t="shared" si="27"/>
        <v>-8.7550368098159511E-5</v>
      </c>
      <c r="AX14" s="23">
        <f t="shared" si="27"/>
        <v>-8.7550368098159511E-5</v>
      </c>
      <c r="AY14" s="23">
        <f t="shared" si="27"/>
        <v>-8.7550368098159511E-5</v>
      </c>
      <c r="AZ14" s="23">
        <f t="shared" si="27"/>
        <v>-8.7550368098159511E-5</v>
      </c>
    </row>
    <row r="15" spans="1:52" x14ac:dyDescent="0.3">
      <c r="A15" s="6" t="str">
        <f t="shared" si="21"/>
        <v>MC</v>
      </c>
      <c r="B15" s="6" t="s">
        <v>71</v>
      </c>
      <c r="C15" s="6">
        <f>LandfillCapital!C15</f>
        <v>303</v>
      </c>
      <c r="D15" s="23">
        <f>($C15/SUM($C$15:$C$18))*D$27</f>
        <v>0</v>
      </c>
      <c r="E15" s="23">
        <f t="shared" ref="E15:AZ18" si="28">($C15/SUM($C$15:$C$18))*E$27</f>
        <v>0</v>
      </c>
      <c r="F15" s="23">
        <f t="shared" si="28"/>
        <v>0</v>
      </c>
      <c r="G15" s="23">
        <f t="shared" si="28"/>
        <v>1214.8752065217391</v>
      </c>
      <c r="H15" s="23">
        <f t="shared" si="28"/>
        <v>1773.7344171195653</v>
      </c>
      <c r="I15" s="23">
        <f t="shared" si="28"/>
        <v>1682.3624205163044</v>
      </c>
      <c r="J15" s="23">
        <f t="shared" si="28"/>
        <v>1598.4048668478263</v>
      </c>
      <c r="K15" s="23">
        <f t="shared" si="28"/>
        <v>1520.9348478260872</v>
      </c>
      <c r="L15" s="23">
        <f t="shared" si="28"/>
        <v>1449.1415502717393</v>
      </c>
      <c r="M15" s="23">
        <f t="shared" si="28"/>
        <v>1379.997238451087</v>
      </c>
      <c r="N15" s="23">
        <f t="shared" si="28"/>
        <v>1310.8531324728262</v>
      </c>
      <c r="O15" s="23">
        <f t="shared" si="28"/>
        <v>1241.7088206521742</v>
      </c>
      <c r="P15" s="23">
        <f t="shared" si="28"/>
        <v>1172.5645088315218</v>
      </c>
      <c r="Q15" s="23">
        <f t="shared" si="28"/>
        <v>1103.4204028532611</v>
      </c>
      <c r="R15" s="23">
        <f t="shared" si="28"/>
        <v>1034.2760910326087</v>
      </c>
      <c r="S15" s="23">
        <f t="shared" si="28"/>
        <v>965.13177921195665</v>
      </c>
      <c r="T15" s="23">
        <f t="shared" si="28"/>
        <v>914.53160258152172</v>
      </c>
      <c r="U15" s="23">
        <f t="shared" si="28"/>
        <v>882.47473777173911</v>
      </c>
      <c r="V15" s="23">
        <f t="shared" si="28"/>
        <v>850.41807880434794</v>
      </c>
      <c r="W15" s="23">
        <f t="shared" si="28"/>
        <v>818.36162567934787</v>
      </c>
      <c r="X15" s="23">
        <f t="shared" si="28"/>
        <v>786.30496671195658</v>
      </c>
      <c r="Y15" s="23">
        <f t="shared" si="28"/>
        <v>754.24810190217397</v>
      </c>
      <c r="Z15" s="23">
        <f t="shared" si="28"/>
        <v>722.19164877717401</v>
      </c>
      <c r="AA15" s="23">
        <f t="shared" si="28"/>
        <v>690.13498980978272</v>
      </c>
      <c r="AB15" s="23">
        <f t="shared" si="28"/>
        <v>658.07833084239144</v>
      </c>
      <c r="AC15" s="23">
        <f t="shared" si="28"/>
        <v>626.02167187500004</v>
      </c>
      <c r="AD15" s="23">
        <f t="shared" si="28"/>
        <v>593.96501290760875</v>
      </c>
      <c r="AE15" s="23">
        <f t="shared" si="28"/>
        <v>561.90855978260879</v>
      </c>
      <c r="AF15" s="23">
        <f t="shared" si="28"/>
        <v>529.85190081521739</v>
      </c>
      <c r="AG15" s="23">
        <f t="shared" si="28"/>
        <v>2.7210676222826092E-5</v>
      </c>
      <c r="AH15" s="23">
        <f t="shared" si="28"/>
        <v>2.7210676222826092E-5</v>
      </c>
      <c r="AI15" s="23">
        <f t="shared" si="28"/>
        <v>2.7210676222826092E-5</v>
      </c>
      <c r="AJ15" s="23">
        <f t="shared" si="28"/>
        <v>2.7210676222826092E-5</v>
      </c>
      <c r="AK15" s="23">
        <f t="shared" si="28"/>
        <v>2.7210676222826092E-5</v>
      </c>
      <c r="AL15" s="23">
        <f t="shared" si="28"/>
        <v>2.7210676222826092E-5</v>
      </c>
      <c r="AM15" s="23">
        <f t="shared" si="28"/>
        <v>2.7210676222826092E-5</v>
      </c>
      <c r="AN15" s="23">
        <f t="shared" si="28"/>
        <v>2.7210676222826092E-5</v>
      </c>
      <c r="AO15" s="23">
        <f t="shared" si="28"/>
        <v>2.7210676222826092E-5</v>
      </c>
      <c r="AP15" s="23">
        <f t="shared" si="28"/>
        <v>2.7210676222826092E-5</v>
      </c>
      <c r="AQ15" s="23">
        <f t="shared" si="28"/>
        <v>2.7210676222826092E-5</v>
      </c>
      <c r="AR15" s="23">
        <f t="shared" si="28"/>
        <v>2.7210676222826092E-5</v>
      </c>
      <c r="AS15" s="23">
        <f t="shared" si="28"/>
        <v>2.7210676222826092E-5</v>
      </c>
      <c r="AT15" s="23">
        <f t="shared" si="28"/>
        <v>2.7210676222826092E-5</v>
      </c>
      <c r="AU15" s="23">
        <f t="shared" si="28"/>
        <v>2.7210676222826092E-5</v>
      </c>
      <c r="AV15" s="23">
        <f t="shared" si="28"/>
        <v>2.7210676222826092E-5</v>
      </c>
      <c r="AW15" s="23">
        <f t="shared" si="28"/>
        <v>2.7210676222826092E-5</v>
      </c>
      <c r="AX15" s="23">
        <f t="shared" si="28"/>
        <v>2.7210676222826092E-5</v>
      </c>
      <c r="AY15" s="23">
        <f t="shared" si="28"/>
        <v>2.7210676222826092E-5</v>
      </c>
      <c r="AZ15" s="23">
        <f t="shared" si="28"/>
        <v>2.7210676222826092E-5</v>
      </c>
    </row>
    <row r="16" spans="1:52" x14ac:dyDescent="0.3">
      <c r="A16" s="6" t="str">
        <f t="shared" si="21"/>
        <v>MC</v>
      </c>
      <c r="B16" s="6" t="s">
        <v>72</v>
      </c>
      <c r="C16" s="6">
        <f>LandfillCapital!C16</f>
        <v>301</v>
      </c>
      <c r="D16" s="23">
        <f t="shared" ref="D16:S18" si="29">($C16/SUM($C$15:$C$18))*D$27</f>
        <v>0</v>
      </c>
      <c r="E16" s="23">
        <f t="shared" si="29"/>
        <v>0</v>
      </c>
      <c r="F16" s="23">
        <f t="shared" si="29"/>
        <v>0</v>
      </c>
      <c r="G16" s="23">
        <f t="shared" si="29"/>
        <v>1206.8562282608696</v>
      </c>
      <c r="H16" s="23">
        <f t="shared" si="29"/>
        <v>1762.0265991847825</v>
      </c>
      <c r="I16" s="23">
        <f t="shared" si="29"/>
        <v>1671.2577180706521</v>
      </c>
      <c r="J16" s="23">
        <f t="shared" si="29"/>
        <v>1587.854339673913</v>
      </c>
      <c r="K16" s="23">
        <f t="shared" si="29"/>
        <v>1510.8956739130435</v>
      </c>
      <c r="L16" s="23">
        <f t="shared" si="29"/>
        <v>1439.5762595108697</v>
      </c>
      <c r="M16" s="23">
        <f t="shared" si="29"/>
        <v>1370.8883457880436</v>
      </c>
      <c r="N16" s="23">
        <f t="shared" si="29"/>
        <v>1302.2006365489131</v>
      </c>
      <c r="O16" s="23">
        <f t="shared" si="29"/>
        <v>1233.5127228260872</v>
      </c>
      <c r="P16" s="23">
        <f t="shared" si="29"/>
        <v>1164.8248091032608</v>
      </c>
      <c r="Q16" s="23">
        <f t="shared" si="29"/>
        <v>1096.1370998641305</v>
      </c>
      <c r="R16" s="23">
        <f t="shared" si="29"/>
        <v>1027.4491861413044</v>
      </c>
      <c r="S16" s="23">
        <f t="shared" si="29"/>
        <v>958.76127241847837</v>
      </c>
      <c r="T16" s="23">
        <f t="shared" si="28"/>
        <v>908.49509035326082</v>
      </c>
      <c r="U16" s="23">
        <f t="shared" si="28"/>
        <v>876.64982201086957</v>
      </c>
      <c r="V16" s="23">
        <f t="shared" si="28"/>
        <v>844.80475815217403</v>
      </c>
      <c r="W16" s="23">
        <f t="shared" si="28"/>
        <v>812.95989877717386</v>
      </c>
      <c r="X16" s="23">
        <f t="shared" si="28"/>
        <v>781.11483491847821</v>
      </c>
      <c r="Y16" s="23">
        <f t="shared" si="28"/>
        <v>749.26956657608707</v>
      </c>
      <c r="Z16" s="23">
        <f t="shared" si="28"/>
        <v>717.42470720108702</v>
      </c>
      <c r="AA16" s="23">
        <f t="shared" si="28"/>
        <v>685.57964334239136</v>
      </c>
      <c r="AB16" s="23">
        <f t="shared" si="28"/>
        <v>653.73457948369571</v>
      </c>
      <c r="AC16" s="23">
        <f t="shared" si="28"/>
        <v>621.88951562499994</v>
      </c>
      <c r="AD16" s="23">
        <f t="shared" si="28"/>
        <v>590.04445176630429</v>
      </c>
      <c r="AE16" s="23">
        <f t="shared" si="28"/>
        <v>558.19959239130435</v>
      </c>
      <c r="AF16" s="23">
        <f t="shared" si="28"/>
        <v>526.3545285326087</v>
      </c>
      <c r="AG16" s="23">
        <f t="shared" si="28"/>
        <v>2.7031067798913045E-5</v>
      </c>
      <c r="AH16" s="23">
        <f t="shared" si="28"/>
        <v>2.7031067798913045E-5</v>
      </c>
      <c r="AI16" s="23">
        <f t="shared" si="28"/>
        <v>2.7031067798913045E-5</v>
      </c>
      <c r="AJ16" s="23">
        <f t="shared" si="28"/>
        <v>2.7031067798913045E-5</v>
      </c>
      <c r="AK16" s="23">
        <f t="shared" si="28"/>
        <v>2.7031067798913045E-5</v>
      </c>
      <c r="AL16" s="23">
        <f t="shared" si="28"/>
        <v>2.7031067798913045E-5</v>
      </c>
      <c r="AM16" s="23">
        <f t="shared" si="28"/>
        <v>2.7031067798913045E-5</v>
      </c>
      <c r="AN16" s="23">
        <f t="shared" si="28"/>
        <v>2.7031067798913045E-5</v>
      </c>
      <c r="AO16" s="23">
        <f t="shared" si="28"/>
        <v>2.7031067798913045E-5</v>
      </c>
      <c r="AP16" s="23">
        <f t="shared" si="28"/>
        <v>2.7031067798913045E-5</v>
      </c>
      <c r="AQ16" s="23">
        <f t="shared" si="28"/>
        <v>2.7031067798913045E-5</v>
      </c>
      <c r="AR16" s="23">
        <f t="shared" si="28"/>
        <v>2.7031067798913045E-5</v>
      </c>
      <c r="AS16" s="23">
        <f t="shared" si="28"/>
        <v>2.7031067798913045E-5</v>
      </c>
      <c r="AT16" s="23">
        <f t="shared" si="28"/>
        <v>2.7031067798913045E-5</v>
      </c>
      <c r="AU16" s="23">
        <f t="shared" si="28"/>
        <v>2.7031067798913045E-5</v>
      </c>
      <c r="AV16" s="23">
        <f t="shared" si="28"/>
        <v>2.7031067798913045E-5</v>
      </c>
      <c r="AW16" s="23">
        <f t="shared" si="28"/>
        <v>2.7031067798913045E-5</v>
      </c>
      <c r="AX16" s="23">
        <f t="shared" si="28"/>
        <v>2.7031067798913045E-5</v>
      </c>
      <c r="AY16" s="23">
        <f t="shared" si="28"/>
        <v>2.7031067798913045E-5</v>
      </c>
      <c r="AZ16" s="23">
        <f t="shared" si="28"/>
        <v>2.7031067798913045E-5</v>
      </c>
    </row>
    <row r="17" spans="1:52" x14ac:dyDescent="0.3">
      <c r="A17" s="6" t="str">
        <f t="shared" si="21"/>
        <v>MC</v>
      </c>
      <c r="B17" s="6" t="s">
        <v>73</v>
      </c>
      <c r="C17" s="6">
        <f>LandfillCapital!C17</f>
        <v>391</v>
      </c>
      <c r="D17" s="23">
        <f t="shared" si="29"/>
        <v>0</v>
      </c>
      <c r="E17" s="23">
        <f t="shared" si="28"/>
        <v>0</v>
      </c>
      <c r="F17" s="23">
        <f t="shared" si="28"/>
        <v>0</v>
      </c>
      <c r="G17" s="23">
        <f t="shared" si="28"/>
        <v>1567.7102499999999</v>
      </c>
      <c r="H17" s="23">
        <f t="shared" si="28"/>
        <v>2288.8784062499999</v>
      </c>
      <c r="I17" s="23">
        <f t="shared" si="28"/>
        <v>2170.9693281249997</v>
      </c>
      <c r="J17" s="23">
        <f t="shared" si="28"/>
        <v>2062.6280624999999</v>
      </c>
      <c r="K17" s="23">
        <f t="shared" si="28"/>
        <v>1962.6585</v>
      </c>
      <c r="L17" s="23">
        <f t="shared" si="28"/>
        <v>1870.0143437500001</v>
      </c>
      <c r="M17" s="23">
        <f t="shared" si="28"/>
        <v>1780.7885156250002</v>
      </c>
      <c r="N17" s="23">
        <f t="shared" si="28"/>
        <v>1691.5629531249999</v>
      </c>
      <c r="O17" s="23">
        <f t="shared" si="28"/>
        <v>1602.337125</v>
      </c>
      <c r="P17" s="23">
        <f t="shared" si="28"/>
        <v>1513.1112968749999</v>
      </c>
      <c r="Q17" s="23">
        <f t="shared" si="28"/>
        <v>1423.8857343750001</v>
      </c>
      <c r="R17" s="23">
        <f t="shared" si="28"/>
        <v>1334.6599062499999</v>
      </c>
      <c r="S17" s="23">
        <f t="shared" si="28"/>
        <v>1245.434078125</v>
      </c>
      <c r="T17" s="23">
        <f t="shared" si="28"/>
        <v>1180.1381406249998</v>
      </c>
      <c r="U17" s="23">
        <f t="shared" si="28"/>
        <v>1138.7710312500001</v>
      </c>
      <c r="V17" s="23">
        <f t="shared" si="28"/>
        <v>1097.4041875</v>
      </c>
      <c r="W17" s="23">
        <f t="shared" si="28"/>
        <v>1056.0376093749999</v>
      </c>
      <c r="X17" s="23">
        <f t="shared" si="28"/>
        <v>1014.6707656249999</v>
      </c>
      <c r="Y17" s="23">
        <f t="shared" si="28"/>
        <v>973.30365625000002</v>
      </c>
      <c r="Z17" s="23">
        <f t="shared" si="28"/>
        <v>931.93707812499997</v>
      </c>
      <c r="AA17" s="23">
        <f t="shared" si="28"/>
        <v>890.57023437500004</v>
      </c>
      <c r="AB17" s="23">
        <f t="shared" si="28"/>
        <v>849.20339062500011</v>
      </c>
      <c r="AC17" s="23">
        <f t="shared" si="28"/>
        <v>807.83654687499995</v>
      </c>
      <c r="AD17" s="23">
        <f t="shared" si="28"/>
        <v>766.46970312500002</v>
      </c>
      <c r="AE17" s="23">
        <f t="shared" si="28"/>
        <v>725.10312500000009</v>
      </c>
      <c r="AF17" s="23">
        <f t="shared" si="28"/>
        <v>683.73628124999993</v>
      </c>
      <c r="AG17" s="23">
        <f t="shared" si="28"/>
        <v>3.5113446875000004E-5</v>
      </c>
      <c r="AH17" s="23">
        <f t="shared" si="28"/>
        <v>3.5113446875000004E-5</v>
      </c>
      <c r="AI17" s="23">
        <f t="shared" si="28"/>
        <v>3.5113446875000004E-5</v>
      </c>
      <c r="AJ17" s="23">
        <f t="shared" si="28"/>
        <v>3.5113446875000004E-5</v>
      </c>
      <c r="AK17" s="23">
        <f t="shared" si="28"/>
        <v>3.5113446875000004E-5</v>
      </c>
      <c r="AL17" s="23">
        <f t="shared" si="28"/>
        <v>3.5113446875000004E-5</v>
      </c>
      <c r="AM17" s="23">
        <f t="shared" si="28"/>
        <v>3.5113446875000004E-5</v>
      </c>
      <c r="AN17" s="23">
        <f t="shared" si="28"/>
        <v>3.5113446875000004E-5</v>
      </c>
      <c r="AO17" s="23">
        <f t="shared" si="28"/>
        <v>3.5113446875000004E-5</v>
      </c>
      <c r="AP17" s="23">
        <f t="shared" si="28"/>
        <v>3.5113446875000004E-5</v>
      </c>
      <c r="AQ17" s="23">
        <f t="shared" si="28"/>
        <v>3.5113446875000004E-5</v>
      </c>
      <c r="AR17" s="23">
        <f t="shared" si="28"/>
        <v>3.5113446875000004E-5</v>
      </c>
      <c r="AS17" s="23">
        <f t="shared" si="28"/>
        <v>3.5113446875000004E-5</v>
      </c>
      <c r="AT17" s="23">
        <f t="shared" si="28"/>
        <v>3.5113446875000004E-5</v>
      </c>
      <c r="AU17" s="23">
        <f t="shared" si="28"/>
        <v>3.5113446875000004E-5</v>
      </c>
      <c r="AV17" s="23">
        <f t="shared" si="28"/>
        <v>3.5113446875000004E-5</v>
      </c>
      <c r="AW17" s="23">
        <f t="shared" si="28"/>
        <v>3.5113446875000004E-5</v>
      </c>
      <c r="AX17" s="23">
        <f t="shared" si="28"/>
        <v>3.5113446875000004E-5</v>
      </c>
      <c r="AY17" s="23">
        <f t="shared" si="28"/>
        <v>3.5113446875000004E-5</v>
      </c>
      <c r="AZ17" s="23">
        <f t="shared" si="28"/>
        <v>3.5113446875000004E-5</v>
      </c>
    </row>
    <row r="18" spans="1:52" x14ac:dyDescent="0.3">
      <c r="A18" s="6" t="str">
        <f t="shared" si="21"/>
        <v>MC</v>
      </c>
      <c r="B18" s="6" t="s">
        <v>74</v>
      </c>
      <c r="C18" s="6">
        <f>LandfillCapital!C18</f>
        <v>477</v>
      </c>
      <c r="D18" s="23">
        <f t="shared" si="29"/>
        <v>0</v>
      </c>
      <c r="E18" s="23">
        <f t="shared" si="28"/>
        <v>0</v>
      </c>
      <c r="F18" s="23">
        <f t="shared" si="28"/>
        <v>0</v>
      </c>
      <c r="G18" s="23">
        <f t="shared" si="28"/>
        <v>1912.5263152173914</v>
      </c>
      <c r="H18" s="23">
        <f t="shared" si="28"/>
        <v>2792.314577445652</v>
      </c>
      <c r="I18" s="23">
        <f t="shared" si="28"/>
        <v>2648.4715332880432</v>
      </c>
      <c r="J18" s="23">
        <f t="shared" si="28"/>
        <v>2516.3007309782611</v>
      </c>
      <c r="K18" s="23">
        <f t="shared" si="28"/>
        <v>2394.3429782608696</v>
      </c>
      <c r="L18" s="23">
        <f t="shared" si="28"/>
        <v>2281.3218464673914</v>
      </c>
      <c r="M18" s="23">
        <f t="shared" si="28"/>
        <v>2172.4709001358697</v>
      </c>
      <c r="N18" s="23">
        <f t="shared" si="28"/>
        <v>2063.6202778532611</v>
      </c>
      <c r="O18" s="23">
        <f t="shared" si="28"/>
        <v>1954.7693315217393</v>
      </c>
      <c r="P18" s="23">
        <f t="shared" si="28"/>
        <v>1845.9183851902174</v>
      </c>
      <c r="Q18" s="23">
        <f t="shared" si="28"/>
        <v>1737.067762907609</v>
      </c>
      <c r="R18" s="23">
        <f t="shared" si="28"/>
        <v>1628.216816576087</v>
      </c>
      <c r="S18" s="23">
        <f t="shared" si="28"/>
        <v>1519.3658702445653</v>
      </c>
      <c r="T18" s="23">
        <f t="shared" si="28"/>
        <v>1439.7081664402174</v>
      </c>
      <c r="U18" s="23">
        <f t="shared" si="28"/>
        <v>1389.2424089673914</v>
      </c>
      <c r="V18" s="23">
        <f t="shared" si="28"/>
        <v>1338.7769755434786</v>
      </c>
      <c r="W18" s="23">
        <f t="shared" si="28"/>
        <v>1288.3118661684782</v>
      </c>
      <c r="X18" s="23">
        <f t="shared" si="28"/>
        <v>1237.8464327445652</v>
      </c>
      <c r="Y18" s="23">
        <f t="shared" si="28"/>
        <v>1187.3806752717392</v>
      </c>
      <c r="Z18" s="23">
        <f t="shared" si="28"/>
        <v>1136.9155658967393</v>
      </c>
      <c r="AA18" s="23">
        <f t="shared" si="28"/>
        <v>1086.4501324728262</v>
      </c>
      <c r="AB18" s="23">
        <f t="shared" si="28"/>
        <v>1035.9846990489132</v>
      </c>
      <c r="AC18" s="23">
        <f t="shared" si="28"/>
        <v>985.519265625</v>
      </c>
      <c r="AD18" s="23">
        <f t="shared" si="28"/>
        <v>935.05383220108695</v>
      </c>
      <c r="AE18" s="23">
        <f t="shared" si="28"/>
        <v>884.58872282608706</v>
      </c>
      <c r="AF18" s="23">
        <f t="shared" si="28"/>
        <v>834.1232894021739</v>
      </c>
      <c r="AG18" s="23">
        <f t="shared" si="28"/>
        <v>4.2836609103260872E-5</v>
      </c>
      <c r="AH18" s="23">
        <f t="shared" si="28"/>
        <v>4.2836609103260872E-5</v>
      </c>
      <c r="AI18" s="23">
        <f t="shared" si="28"/>
        <v>4.2836609103260872E-5</v>
      </c>
      <c r="AJ18" s="23">
        <f t="shared" si="28"/>
        <v>4.2836609103260872E-5</v>
      </c>
      <c r="AK18" s="23">
        <f t="shared" si="28"/>
        <v>4.2836609103260872E-5</v>
      </c>
      <c r="AL18" s="23">
        <f t="shared" si="28"/>
        <v>4.2836609103260872E-5</v>
      </c>
      <c r="AM18" s="23">
        <f t="shared" si="28"/>
        <v>4.2836609103260872E-5</v>
      </c>
      <c r="AN18" s="23">
        <f t="shared" si="28"/>
        <v>4.2836609103260872E-5</v>
      </c>
      <c r="AO18" s="23">
        <f t="shared" si="28"/>
        <v>4.2836609103260872E-5</v>
      </c>
      <c r="AP18" s="23">
        <f t="shared" si="28"/>
        <v>4.2836609103260872E-5</v>
      </c>
      <c r="AQ18" s="23">
        <f t="shared" si="28"/>
        <v>4.2836609103260872E-5</v>
      </c>
      <c r="AR18" s="23">
        <f t="shared" si="28"/>
        <v>4.2836609103260872E-5</v>
      </c>
      <c r="AS18" s="23">
        <f t="shared" si="28"/>
        <v>4.2836609103260872E-5</v>
      </c>
      <c r="AT18" s="23">
        <f t="shared" si="28"/>
        <v>4.2836609103260872E-5</v>
      </c>
      <c r="AU18" s="23">
        <f t="shared" si="28"/>
        <v>4.2836609103260872E-5</v>
      </c>
      <c r="AV18" s="23">
        <f t="shared" si="28"/>
        <v>4.2836609103260872E-5</v>
      </c>
      <c r="AW18" s="23">
        <f t="shared" si="28"/>
        <v>4.2836609103260872E-5</v>
      </c>
      <c r="AX18" s="23">
        <f t="shared" si="28"/>
        <v>4.2836609103260872E-5</v>
      </c>
      <c r="AY18" s="23">
        <f t="shared" si="28"/>
        <v>4.2836609103260872E-5</v>
      </c>
      <c r="AZ18" s="23">
        <f t="shared" si="28"/>
        <v>4.2836609103260872E-5</v>
      </c>
    </row>
    <row r="19" spans="1:52" x14ac:dyDescent="0.3">
      <c r="A19" s="6" t="str">
        <f t="shared" si="21"/>
        <v>TC</v>
      </c>
      <c r="B19" s="6" t="s">
        <v>75</v>
      </c>
      <c r="C19" s="6">
        <f>LandfillCapital!C19</f>
        <v>383</v>
      </c>
      <c r="D19" s="23">
        <f>($C19/SUM($C$19:$C$20))*D$28</f>
        <v>0</v>
      </c>
      <c r="E19" s="23">
        <f t="shared" ref="E19:AZ20" si="30">($C19/SUM($C$19:$C$20))*E$28</f>
        <v>0</v>
      </c>
      <c r="F19" s="23">
        <f t="shared" si="30"/>
        <v>0</v>
      </c>
      <c r="G19" s="23">
        <f t="shared" si="30"/>
        <v>769.96191309012875</v>
      </c>
      <c r="H19" s="23">
        <f t="shared" si="30"/>
        <v>1008.0062757510728</v>
      </c>
      <c r="I19" s="23">
        <f t="shared" si="30"/>
        <v>957.71574570815449</v>
      </c>
      <c r="J19" s="23">
        <f t="shared" si="30"/>
        <v>912.12395171673825</v>
      </c>
      <c r="K19" s="23">
        <f t="shared" si="30"/>
        <v>870.64365450643766</v>
      </c>
      <c r="L19" s="23">
        <f t="shared" si="30"/>
        <v>832.76158476394846</v>
      </c>
      <c r="M19" s="23">
        <f t="shared" si="30"/>
        <v>796.55822210300425</v>
      </c>
      <c r="N19" s="23">
        <f t="shared" si="30"/>
        <v>760.35485944206005</v>
      </c>
      <c r="O19" s="23">
        <f t="shared" si="30"/>
        <v>724.15149678111584</v>
      </c>
      <c r="P19" s="23">
        <f t="shared" si="30"/>
        <v>687.94813412017163</v>
      </c>
      <c r="Q19" s="23">
        <f t="shared" si="30"/>
        <v>651.74477145922742</v>
      </c>
      <c r="R19" s="23">
        <f t="shared" si="30"/>
        <v>615.54140879828321</v>
      </c>
      <c r="S19" s="23">
        <f t="shared" si="30"/>
        <v>579.33845708154502</v>
      </c>
      <c r="T19" s="23">
        <f t="shared" si="30"/>
        <v>554.88768776824031</v>
      </c>
      <c r="U19" s="23">
        <f t="shared" si="30"/>
        <v>542.18951180257511</v>
      </c>
      <c r="V19" s="23">
        <f t="shared" si="30"/>
        <v>529.49174678111592</v>
      </c>
      <c r="W19" s="23">
        <f t="shared" si="30"/>
        <v>516.79357081545061</v>
      </c>
      <c r="X19" s="23">
        <f t="shared" si="30"/>
        <v>504.09580579399136</v>
      </c>
      <c r="Y19" s="23">
        <f t="shared" si="30"/>
        <v>491.39762982832616</v>
      </c>
      <c r="Z19" s="23">
        <f t="shared" si="30"/>
        <v>478.6994538626609</v>
      </c>
      <c r="AA19" s="23">
        <f t="shared" si="30"/>
        <v>466.00168884120171</v>
      </c>
      <c r="AB19" s="23">
        <f t="shared" si="30"/>
        <v>453.30351287553646</v>
      </c>
      <c r="AC19" s="23">
        <f t="shared" si="30"/>
        <v>440.60574785407726</v>
      </c>
      <c r="AD19" s="23">
        <f t="shared" si="30"/>
        <v>427.90757188841201</v>
      </c>
      <c r="AE19" s="23">
        <f t="shared" si="30"/>
        <v>415.20980686695276</v>
      </c>
      <c r="AF19" s="23">
        <f t="shared" si="30"/>
        <v>402.51163090128756</v>
      </c>
      <c r="AG19" s="23">
        <f t="shared" si="30"/>
        <v>389.81366040772531</v>
      </c>
      <c r="AH19" s="23">
        <f t="shared" si="30"/>
        <v>377.11560772532187</v>
      </c>
      <c r="AI19" s="23">
        <f t="shared" si="30"/>
        <v>364.41763723175961</v>
      </c>
      <c r="AJ19" s="23">
        <f t="shared" si="30"/>
        <v>351.71962564377679</v>
      </c>
      <c r="AK19" s="23">
        <f t="shared" si="30"/>
        <v>339.02161405579398</v>
      </c>
      <c r="AL19" s="23">
        <f t="shared" si="30"/>
        <v>326.32360246781116</v>
      </c>
      <c r="AM19" s="23">
        <f t="shared" si="30"/>
        <v>313.62559087982834</v>
      </c>
      <c r="AN19" s="23">
        <f t="shared" si="30"/>
        <v>300.92762038626609</v>
      </c>
      <c r="AO19" s="23">
        <f t="shared" si="30"/>
        <v>288.22956770386264</v>
      </c>
      <c r="AP19" s="23">
        <f t="shared" si="30"/>
        <v>275.53155611587982</v>
      </c>
      <c r="AQ19" s="23">
        <f t="shared" si="30"/>
        <v>262.833544527897</v>
      </c>
      <c r="AR19" s="23">
        <f t="shared" si="30"/>
        <v>250.13549184549353</v>
      </c>
      <c r="AS19" s="23">
        <f t="shared" si="30"/>
        <v>237.43743916309015</v>
      </c>
      <c r="AT19" s="23">
        <f t="shared" si="30"/>
        <v>224.73938648068668</v>
      </c>
      <c r="AU19" s="23">
        <f t="shared" si="30"/>
        <v>212.04137489270386</v>
      </c>
      <c r="AV19" s="23">
        <f t="shared" si="30"/>
        <v>-5.4323454291845497E-5</v>
      </c>
      <c r="AW19" s="23">
        <f t="shared" si="30"/>
        <v>-5.4323454291845497E-5</v>
      </c>
      <c r="AX19" s="23">
        <f t="shared" si="30"/>
        <v>-5.4323454291845497E-5</v>
      </c>
      <c r="AY19" s="23">
        <f t="shared" si="30"/>
        <v>-5.4323454291845497E-5</v>
      </c>
      <c r="AZ19" s="23">
        <f t="shared" si="30"/>
        <v>-5.4323454291845497E-5</v>
      </c>
    </row>
    <row r="20" spans="1:52" x14ac:dyDescent="0.3">
      <c r="A20" s="6" t="str">
        <f t="shared" si="21"/>
        <v>TC</v>
      </c>
      <c r="B20" s="6" t="s">
        <v>119</v>
      </c>
      <c r="C20" s="6">
        <v>549</v>
      </c>
      <c r="D20" s="23">
        <f>($C20/SUM($C$19:$C$20))*D$28</f>
        <v>0</v>
      </c>
      <c r="E20" s="23">
        <f t="shared" si="30"/>
        <v>0</v>
      </c>
      <c r="F20" s="23">
        <f t="shared" si="30"/>
        <v>0</v>
      </c>
      <c r="G20" s="23">
        <f t="shared" si="30"/>
        <v>1103.6790869098713</v>
      </c>
      <c r="H20" s="23">
        <f t="shared" si="30"/>
        <v>1444.8967242489268</v>
      </c>
      <c r="I20" s="23">
        <f t="shared" si="30"/>
        <v>1372.8092542918455</v>
      </c>
      <c r="J20" s="23">
        <f t="shared" si="30"/>
        <v>1307.4570482832619</v>
      </c>
      <c r="K20" s="23">
        <f t="shared" si="30"/>
        <v>1247.9983454935621</v>
      </c>
      <c r="L20" s="23">
        <f t="shared" si="30"/>
        <v>1193.6974152360515</v>
      </c>
      <c r="M20" s="23">
        <f t="shared" si="30"/>
        <v>1141.8027778969956</v>
      </c>
      <c r="N20" s="23">
        <f t="shared" si="30"/>
        <v>1089.9081405579398</v>
      </c>
      <c r="O20" s="23">
        <f t="shared" si="30"/>
        <v>1038.0135032188841</v>
      </c>
      <c r="P20" s="23">
        <f t="shared" si="30"/>
        <v>986.11886587982826</v>
      </c>
      <c r="Q20" s="23">
        <f t="shared" si="30"/>
        <v>934.22422854077251</v>
      </c>
      <c r="R20" s="23">
        <f t="shared" si="30"/>
        <v>882.32959120171677</v>
      </c>
      <c r="S20" s="23">
        <f t="shared" si="30"/>
        <v>830.43554291845487</v>
      </c>
      <c r="T20" s="23">
        <f t="shared" si="30"/>
        <v>795.38731223175967</v>
      </c>
      <c r="U20" s="23">
        <f t="shared" si="30"/>
        <v>777.18548819742489</v>
      </c>
      <c r="V20" s="23">
        <f t="shared" si="30"/>
        <v>758.98425321888419</v>
      </c>
      <c r="W20" s="23">
        <f t="shared" si="30"/>
        <v>740.7824291845493</v>
      </c>
      <c r="X20" s="23">
        <f t="shared" si="30"/>
        <v>722.58119420600849</v>
      </c>
      <c r="Y20" s="23">
        <f t="shared" si="30"/>
        <v>704.37937017167383</v>
      </c>
      <c r="Z20" s="23">
        <f t="shared" si="30"/>
        <v>686.17754613733894</v>
      </c>
      <c r="AA20" s="23">
        <f t="shared" si="30"/>
        <v>667.97631115879824</v>
      </c>
      <c r="AB20" s="23">
        <f t="shared" si="30"/>
        <v>649.77448712446346</v>
      </c>
      <c r="AC20" s="23">
        <f t="shared" si="30"/>
        <v>631.57325214592277</v>
      </c>
      <c r="AD20" s="23">
        <f t="shared" si="30"/>
        <v>613.37142811158799</v>
      </c>
      <c r="AE20" s="23">
        <f t="shared" si="30"/>
        <v>595.17019313304718</v>
      </c>
      <c r="AF20" s="23">
        <f t="shared" si="30"/>
        <v>576.9683690987124</v>
      </c>
      <c r="AG20" s="23">
        <f t="shared" si="30"/>
        <v>558.76683959227466</v>
      </c>
      <c r="AH20" s="23">
        <f t="shared" si="30"/>
        <v>540.56519227467811</v>
      </c>
      <c r="AI20" s="23">
        <f t="shared" si="30"/>
        <v>522.36366276824026</v>
      </c>
      <c r="AJ20" s="23">
        <f t="shared" si="30"/>
        <v>504.16207435622317</v>
      </c>
      <c r="AK20" s="23">
        <f t="shared" si="30"/>
        <v>485.96048594420597</v>
      </c>
      <c r="AL20" s="23">
        <f t="shared" si="30"/>
        <v>467.75889753218883</v>
      </c>
      <c r="AM20" s="23">
        <f t="shared" si="30"/>
        <v>449.55730912017168</v>
      </c>
      <c r="AN20" s="23">
        <f t="shared" si="30"/>
        <v>431.35577961373389</v>
      </c>
      <c r="AO20" s="23">
        <f t="shared" si="30"/>
        <v>413.15413229613728</v>
      </c>
      <c r="AP20" s="23">
        <f t="shared" si="30"/>
        <v>394.95254388412013</v>
      </c>
      <c r="AQ20" s="23">
        <f t="shared" si="30"/>
        <v>376.75095547210299</v>
      </c>
      <c r="AR20" s="23">
        <f t="shared" si="30"/>
        <v>358.54930815450643</v>
      </c>
      <c r="AS20" s="23">
        <f t="shared" si="30"/>
        <v>340.34766083690988</v>
      </c>
      <c r="AT20" s="23">
        <f t="shared" si="30"/>
        <v>322.14601351931327</v>
      </c>
      <c r="AU20" s="23">
        <f t="shared" si="30"/>
        <v>303.94442510729613</v>
      </c>
      <c r="AV20" s="23">
        <f t="shared" si="30"/>
        <v>-7.7868345708154507E-5</v>
      </c>
      <c r="AW20" s="23">
        <f t="shared" si="30"/>
        <v>-7.7868345708154507E-5</v>
      </c>
      <c r="AX20" s="23">
        <f t="shared" si="30"/>
        <v>-7.7868345708154507E-5</v>
      </c>
      <c r="AY20" s="23">
        <f t="shared" si="30"/>
        <v>-7.7868345708154507E-5</v>
      </c>
      <c r="AZ20" s="23">
        <f t="shared" si="30"/>
        <v>-7.7868345708154507E-5</v>
      </c>
    </row>
    <row r="21" spans="1:52" x14ac:dyDescent="0.3">
      <c r="A21" s="6" t="str">
        <f t="shared" si="21"/>
        <v>TY</v>
      </c>
      <c r="B21" s="6" t="s">
        <v>84</v>
      </c>
      <c r="C21" s="6">
        <f>LandfillCapital!C21</f>
        <v>71</v>
      </c>
      <c r="D21" s="8">
        <f>D13</f>
        <v>0</v>
      </c>
      <c r="E21" s="8">
        <f t="shared" ref="E21:AZ21" si="31">E13</f>
        <v>0</v>
      </c>
      <c r="F21" s="8">
        <f t="shared" si="31"/>
        <v>0</v>
      </c>
      <c r="G21" s="8">
        <f t="shared" si="31"/>
        <v>586.23092024539881</v>
      </c>
      <c r="H21" s="8">
        <f t="shared" si="31"/>
        <v>837.04954601226996</v>
      </c>
      <c r="I21" s="8">
        <f t="shared" si="31"/>
        <v>791.69146012269937</v>
      </c>
      <c r="J21" s="8">
        <f t="shared" si="31"/>
        <v>750.56564417177913</v>
      </c>
      <c r="K21" s="8">
        <f t="shared" si="31"/>
        <v>713.09472392638031</v>
      </c>
      <c r="L21" s="8">
        <f t="shared" si="31"/>
        <v>678.78017177914103</v>
      </c>
      <c r="M21" s="8">
        <f t="shared" si="31"/>
        <v>644.9783312883435</v>
      </c>
      <c r="N21" s="8">
        <f t="shared" si="31"/>
        <v>611.17649079754597</v>
      </c>
      <c r="O21" s="8">
        <f t="shared" si="31"/>
        <v>577.37465030674844</v>
      </c>
      <c r="P21" s="8">
        <f t="shared" si="31"/>
        <v>543.5728098159509</v>
      </c>
      <c r="Q21" s="8">
        <f t="shared" si="31"/>
        <v>509.77096932515337</v>
      </c>
      <c r="R21" s="8">
        <f t="shared" si="31"/>
        <v>475.96912883435579</v>
      </c>
      <c r="S21" s="8">
        <f t="shared" si="31"/>
        <v>451.90672392638038</v>
      </c>
      <c r="T21" s="8">
        <f t="shared" si="31"/>
        <v>437.58375460122699</v>
      </c>
      <c r="U21" s="8">
        <f t="shared" si="31"/>
        <v>423.26078527607359</v>
      </c>
      <c r="V21" s="8">
        <f t="shared" si="31"/>
        <v>408.93798282208587</v>
      </c>
      <c r="W21" s="8">
        <f t="shared" si="31"/>
        <v>394.61501349693248</v>
      </c>
      <c r="X21" s="8">
        <f t="shared" si="31"/>
        <v>380.2920858895705</v>
      </c>
      <c r="Y21" s="8">
        <f t="shared" si="31"/>
        <v>365.96924171779142</v>
      </c>
      <c r="Z21" s="8">
        <f t="shared" si="31"/>
        <v>351.64623067484661</v>
      </c>
      <c r="AA21" s="8">
        <f t="shared" si="31"/>
        <v>337.32334478527605</v>
      </c>
      <c r="AB21" s="8">
        <f t="shared" si="31"/>
        <v>323.00041717791407</v>
      </c>
      <c r="AC21" s="8">
        <f t="shared" si="31"/>
        <v>308.67744785276074</v>
      </c>
      <c r="AD21" s="8">
        <f t="shared" si="31"/>
        <v>294.35456196319018</v>
      </c>
      <c r="AE21" s="8">
        <f t="shared" si="31"/>
        <v>280.03167607361962</v>
      </c>
      <c r="AF21" s="8">
        <f t="shared" si="31"/>
        <v>265.70870674846623</v>
      </c>
      <c r="AG21" s="8">
        <f t="shared" si="31"/>
        <v>251.38577914110428</v>
      </c>
      <c r="AH21" s="8">
        <f t="shared" si="31"/>
        <v>237.06289325153372</v>
      </c>
      <c r="AI21" s="8">
        <f t="shared" si="31"/>
        <v>-6.2667631901840493E-5</v>
      </c>
      <c r="AJ21" s="8">
        <f t="shared" si="31"/>
        <v>-6.2667631901840493E-5</v>
      </c>
      <c r="AK21" s="8">
        <f t="shared" si="31"/>
        <v>-6.2667631901840493E-5</v>
      </c>
      <c r="AL21" s="8">
        <f t="shared" si="31"/>
        <v>-6.2667631901840493E-5</v>
      </c>
      <c r="AM21" s="8">
        <f t="shared" si="31"/>
        <v>-6.2667631901840493E-5</v>
      </c>
      <c r="AN21" s="8">
        <f t="shared" si="31"/>
        <v>-6.2667631901840493E-5</v>
      </c>
      <c r="AO21" s="8">
        <f t="shared" si="31"/>
        <v>-6.2667631901840493E-5</v>
      </c>
      <c r="AP21" s="8">
        <f t="shared" si="31"/>
        <v>-6.2667631901840493E-5</v>
      </c>
      <c r="AQ21" s="8">
        <f t="shared" si="31"/>
        <v>-6.2667631901840493E-5</v>
      </c>
      <c r="AR21" s="8">
        <f t="shared" si="31"/>
        <v>-6.2667631901840493E-5</v>
      </c>
      <c r="AS21" s="8">
        <f t="shared" si="31"/>
        <v>-6.2667631901840493E-5</v>
      </c>
      <c r="AT21" s="8">
        <f t="shared" si="31"/>
        <v>-6.2667631901840493E-5</v>
      </c>
      <c r="AU21" s="8">
        <f t="shared" si="31"/>
        <v>-6.2667631901840493E-5</v>
      </c>
      <c r="AV21" s="8">
        <f t="shared" si="31"/>
        <v>-6.2667631901840493E-5</v>
      </c>
      <c r="AW21" s="8">
        <f t="shared" si="31"/>
        <v>-6.2667631901840493E-5</v>
      </c>
      <c r="AX21" s="8">
        <f t="shared" si="31"/>
        <v>-6.2667631901840493E-5</v>
      </c>
      <c r="AY21" s="8">
        <f t="shared" si="31"/>
        <v>-6.2667631901840493E-5</v>
      </c>
      <c r="AZ21" s="8">
        <f t="shared" si="31"/>
        <v>-6.2667631901840493E-5</v>
      </c>
    </row>
    <row r="25" spans="1:52" x14ac:dyDescent="0.3">
      <c r="C25" s="6" t="s">
        <v>113</v>
      </c>
      <c r="D25" s="23">
        <v>0</v>
      </c>
      <c r="E25" s="23">
        <v>0</v>
      </c>
      <c r="F25" s="23">
        <v>0</v>
      </c>
      <c r="G25" s="23">
        <v>3747.2809999999999</v>
      </c>
      <c r="H25" s="23">
        <v>5031.5259999999998</v>
      </c>
      <c r="I25" s="23">
        <v>4762.5169999999998</v>
      </c>
      <c r="J25" s="23">
        <v>4520.5600000000004</v>
      </c>
      <c r="K25" s="23">
        <v>4301.9660000000003</v>
      </c>
      <c r="L25" s="23">
        <v>4103.549</v>
      </c>
      <c r="M25" s="23">
        <v>3908.4090000000001</v>
      </c>
      <c r="N25" s="23">
        <v>3713.27</v>
      </c>
      <c r="O25" s="23">
        <v>3518.1289999999999</v>
      </c>
      <c r="P25" s="23">
        <v>3322.989</v>
      </c>
      <c r="Q25" s="23">
        <v>3127.8490000000002</v>
      </c>
      <c r="R25" s="23">
        <v>2932.7089999999998</v>
      </c>
      <c r="S25" s="23">
        <v>2799.8249999999998</v>
      </c>
      <c r="T25" s="23">
        <v>2729.1979999999999</v>
      </c>
      <c r="U25" s="23">
        <v>2658.57</v>
      </c>
      <c r="V25" s="23">
        <v>2587.942</v>
      </c>
      <c r="W25" s="23">
        <v>2517.3150000000001</v>
      </c>
      <c r="X25" s="23">
        <v>2446.6869999999999</v>
      </c>
      <c r="Y25" s="23">
        <v>2376.06</v>
      </c>
      <c r="Z25" s="23">
        <v>2305.4319999999998</v>
      </c>
      <c r="AA25" s="23">
        <v>2234.8040000000001</v>
      </c>
      <c r="AB25" s="23">
        <v>2164.1759999999999</v>
      </c>
      <c r="AC25" s="23">
        <v>2093.5479999999998</v>
      </c>
      <c r="AD25" s="23">
        <v>2022.921</v>
      </c>
      <c r="AE25" s="23">
        <v>1952.2929999999999</v>
      </c>
      <c r="AF25" s="23">
        <v>1881.665</v>
      </c>
      <c r="AG25" s="23">
        <v>1811.037</v>
      </c>
      <c r="AH25" s="23">
        <v>1740.41</v>
      </c>
      <c r="AI25" s="23">
        <v>1669.7819999999999</v>
      </c>
      <c r="AJ25" s="23">
        <v>1599.155</v>
      </c>
      <c r="AK25" s="23">
        <v>1528.527</v>
      </c>
      <c r="AL25" s="23">
        <v>1457.9</v>
      </c>
      <c r="AM25" s="23">
        <v>1387.2719999999999</v>
      </c>
      <c r="AN25" s="23">
        <v>1316.645</v>
      </c>
      <c r="AO25" s="23">
        <v>1246.0170000000001</v>
      </c>
      <c r="AP25" s="23">
        <v>1175.3889999999999</v>
      </c>
      <c r="AQ25" s="23">
        <v>-4.7468880000000002E-4</v>
      </c>
      <c r="AR25" s="23">
        <v>-4.7468880000000002E-4</v>
      </c>
      <c r="AS25" s="23">
        <v>-4.7468880000000002E-4</v>
      </c>
      <c r="AT25" s="23">
        <v>-4.7468880000000002E-4</v>
      </c>
      <c r="AU25" s="23">
        <v>-4.7468880000000002E-4</v>
      </c>
      <c r="AV25" s="23">
        <v>-4.7468880000000002E-4</v>
      </c>
      <c r="AW25" s="23">
        <v>-4.7468880000000002E-4</v>
      </c>
      <c r="AX25" s="23">
        <v>-4.7468880000000002E-4</v>
      </c>
      <c r="AY25" s="23">
        <v>-4.7468880000000002E-4</v>
      </c>
      <c r="AZ25" s="23">
        <v>-4.7468880000000002E-4</v>
      </c>
    </row>
    <row r="26" spans="1:52" x14ac:dyDescent="0.3">
      <c r="C26" s="6" t="s">
        <v>114</v>
      </c>
      <c r="D26" s="23">
        <v>0</v>
      </c>
      <c r="E26" s="23">
        <v>0</v>
      </c>
      <c r="F26" s="23">
        <v>0</v>
      </c>
      <c r="G26" s="23">
        <v>3559.9169999999999</v>
      </c>
      <c r="H26" s="23">
        <v>5746.0020000000004</v>
      </c>
      <c r="I26" s="23">
        <v>5427.0749999999998</v>
      </c>
      <c r="J26" s="23">
        <v>5133.8469999999998</v>
      </c>
      <c r="K26" s="23">
        <v>4862.8140000000003</v>
      </c>
      <c r="L26" s="23">
        <v>4610.9489999999996</v>
      </c>
      <c r="M26" s="23">
        <v>4362.1980000000003</v>
      </c>
      <c r="N26" s="23">
        <v>4113.4459999999999</v>
      </c>
      <c r="O26" s="23">
        <v>3864.6950000000002</v>
      </c>
      <c r="P26" s="23">
        <v>3615.942</v>
      </c>
      <c r="Q26" s="23">
        <v>3367.1909999999998</v>
      </c>
      <c r="R26" s="23">
        <v>3118.4389999999999</v>
      </c>
      <c r="S26" s="23">
        <v>2928.8310000000001</v>
      </c>
      <c r="T26" s="23">
        <v>2798.366</v>
      </c>
      <c r="U26" s="23">
        <v>2667.9009999999998</v>
      </c>
      <c r="V26" s="23">
        <v>2537.4360000000001</v>
      </c>
      <c r="W26" s="23">
        <v>2406.971</v>
      </c>
      <c r="X26" s="23">
        <v>2276.5059999999999</v>
      </c>
      <c r="Y26" s="23">
        <v>2146.0410000000002</v>
      </c>
      <c r="Z26" s="23">
        <v>6.0087190000000002E-5</v>
      </c>
      <c r="AA26" s="23">
        <v>6.0087190000000002E-5</v>
      </c>
      <c r="AB26" s="23">
        <v>6.0087190000000002E-5</v>
      </c>
      <c r="AC26" s="23">
        <v>6.0087190000000002E-5</v>
      </c>
      <c r="AD26" s="23">
        <v>6.0087190000000002E-5</v>
      </c>
      <c r="AE26" s="23">
        <v>6.0087190000000002E-5</v>
      </c>
      <c r="AF26" s="23">
        <v>6.0087190000000002E-5</v>
      </c>
      <c r="AG26" s="23">
        <v>6.0087190000000002E-5</v>
      </c>
      <c r="AH26" s="23">
        <v>6.0087190000000002E-5</v>
      </c>
      <c r="AI26" s="23">
        <v>6.0087190000000002E-5</v>
      </c>
      <c r="AJ26" s="23">
        <v>6.0087190000000002E-5</v>
      </c>
      <c r="AK26" s="23">
        <v>6.0087190000000002E-5</v>
      </c>
      <c r="AL26" s="23">
        <v>6.0087190000000002E-5</v>
      </c>
      <c r="AM26" s="23">
        <v>6.0087190000000002E-5</v>
      </c>
      <c r="AN26" s="23">
        <v>6.0087190000000002E-5</v>
      </c>
      <c r="AO26" s="23">
        <v>6.0087190000000002E-5</v>
      </c>
      <c r="AP26" s="23">
        <v>6.0087190000000002E-5</v>
      </c>
      <c r="AQ26" s="23">
        <v>6.0087190000000002E-5</v>
      </c>
      <c r="AR26" s="23">
        <v>6.0087190000000002E-5</v>
      </c>
      <c r="AS26" s="23">
        <v>6.0087190000000002E-5</v>
      </c>
      <c r="AT26" s="23">
        <v>6.0087190000000002E-5</v>
      </c>
      <c r="AU26" s="23">
        <v>6.0087190000000002E-5</v>
      </c>
      <c r="AV26" s="23">
        <v>6.0087190000000002E-5</v>
      </c>
      <c r="AW26" s="23">
        <v>6.0087190000000002E-5</v>
      </c>
      <c r="AX26" s="23">
        <v>6.0087190000000002E-5</v>
      </c>
      <c r="AY26" s="23">
        <v>6.0087190000000002E-5</v>
      </c>
      <c r="AZ26" s="23">
        <v>6.0087190000000002E-5</v>
      </c>
    </row>
    <row r="27" spans="1:52" x14ac:dyDescent="0.3">
      <c r="C27" s="6" t="s">
        <v>115</v>
      </c>
      <c r="D27" s="23">
        <v>0</v>
      </c>
      <c r="E27" s="23">
        <v>0</v>
      </c>
      <c r="F27" s="23">
        <v>0</v>
      </c>
      <c r="G27" s="23">
        <v>5901.9679999999998</v>
      </c>
      <c r="H27" s="23">
        <v>8616.9539999999997</v>
      </c>
      <c r="I27" s="23">
        <v>8173.0609999999997</v>
      </c>
      <c r="J27" s="23">
        <v>7765.1880000000001</v>
      </c>
      <c r="K27" s="23">
        <v>7388.8320000000003</v>
      </c>
      <c r="L27" s="23">
        <v>7040.0540000000001</v>
      </c>
      <c r="M27" s="23">
        <v>6704.1450000000004</v>
      </c>
      <c r="N27" s="23">
        <v>6368.2370000000001</v>
      </c>
      <c r="O27" s="23">
        <v>6032.3280000000004</v>
      </c>
      <c r="P27" s="23">
        <v>5696.4189999999999</v>
      </c>
      <c r="Q27" s="23">
        <v>5360.5110000000004</v>
      </c>
      <c r="R27" s="23">
        <v>5024.6019999999999</v>
      </c>
      <c r="S27" s="23">
        <v>4688.6930000000002</v>
      </c>
      <c r="T27" s="23">
        <v>4442.8729999999996</v>
      </c>
      <c r="U27" s="23">
        <v>4287.1379999999999</v>
      </c>
      <c r="V27" s="23">
        <v>4131.4040000000005</v>
      </c>
      <c r="W27" s="23">
        <v>3975.6709999999998</v>
      </c>
      <c r="X27" s="23">
        <v>3819.9369999999999</v>
      </c>
      <c r="Y27" s="23">
        <v>3664.2020000000002</v>
      </c>
      <c r="Z27" s="23">
        <v>3508.4690000000001</v>
      </c>
      <c r="AA27" s="23">
        <v>3352.7350000000001</v>
      </c>
      <c r="AB27" s="23">
        <v>3197.0010000000002</v>
      </c>
      <c r="AC27" s="23">
        <v>3041.2669999999998</v>
      </c>
      <c r="AD27" s="23">
        <v>2885.5329999999999</v>
      </c>
      <c r="AE27" s="23">
        <v>2729.8</v>
      </c>
      <c r="AF27" s="23">
        <v>2574.0659999999998</v>
      </c>
      <c r="AG27" s="23">
        <v>1.3219180000000001E-4</v>
      </c>
      <c r="AH27" s="23">
        <v>1.3219180000000001E-4</v>
      </c>
      <c r="AI27" s="23">
        <v>1.3219180000000001E-4</v>
      </c>
      <c r="AJ27" s="23">
        <v>1.3219180000000001E-4</v>
      </c>
      <c r="AK27" s="23">
        <v>1.3219180000000001E-4</v>
      </c>
      <c r="AL27" s="23">
        <v>1.3219180000000001E-4</v>
      </c>
      <c r="AM27" s="23">
        <v>1.3219180000000001E-4</v>
      </c>
      <c r="AN27" s="23">
        <v>1.3219180000000001E-4</v>
      </c>
      <c r="AO27" s="23">
        <v>1.3219180000000001E-4</v>
      </c>
      <c r="AP27" s="23">
        <v>1.3219180000000001E-4</v>
      </c>
      <c r="AQ27" s="23">
        <v>1.3219180000000001E-4</v>
      </c>
      <c r="AR27" s="23">
        <v>1.3219180000000001E-4</v>
      </c>
      <c r="AS27" s="23">
        <v>1.3219180000000001E-4</v>
      </c>
      <c r="AT27" s="23">
        <v>1.3219180000000001E-4</v>
      </c>
      <c r="AU27" s="23">
        <v>1.3219180000000001E-4</v>
      </c>
      <c r="AV27" s="23">
        <v>1.3219180000000001E-4</v>
      </c>
      <c r="AW27" s="23">
        <v>1.3219180000000001E-4</v>
      </c>
      <c r="AX27" s="23">
        <v>1.3219180000000001E-4</v>
      </c>
      <c r="AY27" s="23">
        <v>1.3219180000000001E-4</v>
      </c>
      <c r="AZ27" s="23">
        <v>1.3219180000000001E-4</v>
      </c>
    </row>
    <row r="28" spans="1:52" x14ac:dyDescent="0.3">
      <c r="C28" s="6" t="s">
        <v>116</v>
      </c>
      <c r="D28" s="23">
        <v>0</v>
      </c>
      <c r="E28" s="23">
        <v>0</v>
      </c>
      <c r="F28" s="23">
        <v>0</v>
      </c>
      <c r="G28" s="23">
        <v>1873.6410000000001</v>
      </c>
      <c r="H28" s="23">
        <v>2452.9029999999998</v>
      </c>
      <c r="I28" s="23">
        <v>2330.5250000000001</v>
      </c>
      <c r="J28" s="23">
        <v>2219.5810000000001</v>
      </c>
      <c r="K28" s="23">
        <v>2118.6419999999998</v>
      </c>
      <c r="L28" s="23">
        <v>2026.4590000000001</v>
      </c>
      <c r="M28" s="23">
        <v>1938.3610000000001</v>
      </c>
      <c r="N28" s="23">
        <v>1850.2629999999999</v>
      </c>
      <c r="O28" s="23">
        <v>1762.165</v>
      </c>
      <c r="P28" s="23">
        <v>1674.067</v>
      </c>
      <c r="Q28" s="23">
        <v>1585.9690000000001</v>
      </c>
      <c r="R28" s="23">
        <v>1497.8710000000001</v>
      </c>
      <c r="S28" s="23">
        <v>1409.7739999999999</v>
      </c>
      <c r="T28" s="23">
        <v>1350.2750000000001</v>
      </c>
      <c r="U28" s="23">
        <v>1319.375</v>
      </c>
      <c r="V28" s="23">
        <v>1288.4760000000001</v>
      </c>
      <c r="W28" s="23">
        <v>1257.576</v>
      </c>
      <c r="X28" s="23">
        <v>1226.6769999999999</v>
      </c>
      <c r="Y28" s="23">
        <v>1195.777</v>
      </c>
      <c r="Z28" s="23">
        <v>1164.877</v>
      </c>
      <c r="AA28" s="23">
        <v>1133.9780000000001</v>
      </c>
      <c r="AB28" s="23">
        <v>1103.078</v>
      </c>
      <c r="AC28" s="23">
        <v>1072.1790000000001</v>
      </c>
      <c r="AD28" s="23">
        <v>1041.279</v>
      </c>
      <c r="AE28" s="23">
        <v>1010.38</v>
      </c>
      <c r="AF28" s="23">
        <v>979.48</v>
      </c>
      <c r="AG28" s="23">
        <v>948.58050000000003</v>
      </c>
      <c r="AH28" s="23">
        <v>917.68079999999998</v>
      </c>
      <c r="AI28" s="23">
        <v>886.78129999999999</v>
      </c>
      <c r="AJ28" s="23">
        <v>855.88170000000002</v>
      </c>
      <c r="AK28" s="23">
        <v>824.98209999999995</v>
      </c>
      <c r="AL28" s="23">
        <v>794.08249999999998</v>
      </c>
      <c r="AM28" s="23">
        <v>763.18290000000002</v>
      </c>
      <c r="AN28" s="23">
        <v>732.28340000000003</v>
      </c>
      <c r="AO28" s="23">
        <v>701.38369999999998</v>
      </c>
      <c r="AP28" s="23">
        <v>670.48410000000001</v>
      </c>
      <c r="AQ28" s="23">
        <v>639.58450000000005</v>
      </c>
      <c r="AR28" s="23">
        <v>608.6848</v>
      </c>
      <c r="AS28" s="23">
        <v>577.78510000000006</v>
      </c>
      <c r="AT28" s="23">
        <v>546.8854</v>
      </c>
      <c r="AU28" s="23">
        <v>515.98580000000004</v>
      </c>
      <c r="AV28" s="23">
        <v>-1.3219180000000001E-4</v>
      </c>
      <c r="AW28" s="23">
        <v>-1.3219180000000001E-4</v>
      </c>
      <c r="AX28" s="23">
        <v>-1.3219180000000001E-4</v>
      </c>
      <c r="AY28" s="23">
        <v>-1.3219180000000001E-4</v>
      </c>
      <c r="AZ28" s="23">
        <v>-1.3219180000000001E-4</v>
      </c>
    </row>
    <row r="29" spans="1:52" x14ac:dyDescent="0.3">
      <c r="C29" s="6" t="s">
        <v>117</v>
      </c>
      <c r="D29" s="23">
        <v>0</v>
      </c>
      <c r="E29" s="23">
        <v>0</v>
      </c>
      <c r="F29" s="23">
        <v>0</v>
      </c>
      <c r="G29" s="23">
        <v>5901.9679999999998</v>
      </c>
      <c r="H29" s="23">
        <v>7891.5169999999998</v>
      </c>
      <c r="I29" s="23">
        <v>7495.21</v>
      </c>
      <c r="J29" s="23">
        <v>7134.9210000000003</v>
      </c>
      <c r="K29" s="23">
        <v>6806.15</v>
      </c>
      <c r="L29" s="23">
        <v>6504.9579999999996</v>
      </c>
      <c r="M29" s="23">
        <v>6216.6350000000002</v>
      </c>
      <c r="N29" s="23">
        <v>5928.3119999999999</v>
      </c>
      <c r="O29" s="23">
        <v>5639.9880000000003</v>
      </c>
      <c r="P29" s="23">
        <v>5351.665</v>
      </c>
      <c r="Q29" s="23">
        <v>5063.3419999999996</v>
      </c>
      <c r="R29" s="23">
        <v>4775.018</v>
      </c>
      <c r="S29" s="23">
        <v>4486.6949999999997</v>
      </c>
      <c r="T29" s="23">
        <v>4288.4589999999998</v>
      </c>
      <c r="U29" s="23">
        <v>4180.3109999999997</v>
      </c>
      <c r="V29" s="23">
        <v>4072.1619999999998</v>
      </c>
      <c r="W29" s="23">
        <v>3964.0129999999999</v>
      </c>
      <c r="X29" s="23">
        <v>3855.8649999999998</v>
      </c>
      <c r="Y29" s="23">
        <v>3747.7159999999999</v>
      </c>
      <c r="Z29" s="23">
        <v>3639.567</v>
      </c>
      <c r="AA29" s="23">
        <v>3531.4189999999999</v>
      </c>
      <c r="AB29" s="23">
        <v>3423.2710000000002</v>
      </c>
      <c r="AC29" s="23">
        <v>3315.1219999999998</v>
      </c>
      <c r="AD29" s="23">
        <v>3206.9740000000002</v>
      </c>
      <c r="AE29" s="23">
        <v>3098.826</v>
      </c>
      <c r="AF29" s="23">
        <v>2990.6770000000001</v>
      </c>
      <c r="AG29" s="23">
        <v>2882.529</v>
      </c>
      <c r="AH29" s="23">
        <v>2774.38</v>
      </c>
      <c r="AI29" s="23">
        <v>2666.232</v>
      </c>
      <c r="AJ29" s="23">
        <v>2558.0830000000001</v>
      </c>
      <c r="AK29" s="23">
        <v>2449.9349999999999</v>
      </c>
      <c r="AL29" s="23">
        <v>2341.7860000000001</v>
      </c>
      <c r="AM29" s="23">
        <v>2233.6379999999999</v>
      </c>
      <c r="AN29" s="23">
        <v>2125.4899999999998</v>
      </c>
      <c r="AO29" s="23">
        <v>2017.3409999999999</v>
      </c>
      <c r="AP29" s="23">
        <v>1909.193</v>
      </c>
      <c r="AQ29" s="23">
        <v>1801.0450000000001</v>
      </c>
      <c r="AR29" s="23">
        <v>-8.5323820000000005E-4</v>
      </c>
      <c r="AS29" s="23">
        <v>-8.5323820000000005E-4</v>
      </c>
      <c r="AT29" s="23">
        <v>-8.5323820000000005E-4</v>
      </c>
      <c r="AU29" s="23">
        <v>-8.5323820000000005E-4</v>
      </c>
      <c r="AV29" s="23">
        <v>-8.5323820000000005E-4</v>
      </c>
      <c r="AW29" s="23">
        <v>-8.5323820000000005E-4</v>
      </c>
      <c r="AX29" s="23">
        <v>-8.5323820000000005E-4</v>
      </c>
      <c r="AY29" s="23">
        <v>-8.5323820000000005E-4</v>
      </c>
      <c r="AZ29" s="23">
        <v>-8.5323820000000005E-4</v>
      </c>
    </row>
    <row r="30" spans="1:52" x14ac:dyDescent="0.3">
      <c r="C30" s="6" t="s">
        <v>118</v>
      </c>
      <c r="D30" s="23">
        <v>0</v>
      </c>
      <c r="E30" s="23">
        <v>0</v>
      </c>
      <c r="F30" s="23">
        <v>0</v>
      </c>
      <c r="G30" s="23">
        <v>1405.23</v>
      </c>
      <c r="H30" s="23">
        <v>2006.4570000000001</v>
      </c>
      <c r="I30" s="23">
        <v>1897.731</v>
      </c>
      <c r="J30" s="23">
        <v>1799.15</v>
      </c>
      <c r="K30" s="23">
        <v>1709.33</v>
      </c>
      <c r="L30" s="23">
        <v>1627.076</v>
      </c>
      <c r="M30" s="23">
        <v>1546.0509999999999</v>
      </c>
      <c r="N30" s="23">
        <v>1465.0260000000001</v>
      </c>
      <c r="O30" s="23">
        <v>1384.001</v>
      </c>
      <c r="P30" s="23">
        <v>1302.9760000000001</v>
      </c>
      <c r="Q30" s="23">
        <v>1221.951</v>
      </c>
      <c r="R30" s="23">
        <v>1140.9259999999999</v>
      </c>
      <c r="S30" s="23">
        <v>1083.2470000000001</v>
      </c>
      <c r="T30" s="23">
        <v>1048.914</v>
      </c>
      <c r="U30" s="23">
        <v>1014.581</v>
      </c>
      <c r="V30" s="23">
        <v>980.24839999999995</v>
      </c>
      <c r="W30" s="23">
        <v>945.91539999999998</v>
      </c>
      <c r="X30" s="23">
        <v>911.58249999999998</v>
      </c>
      <c r="Y30" s="23">
        <v>877.24980000000005</v>
      </c>
      <c r="Z30" s="23">
        <v>842.91669999999999</v>
      </c>
      <c r="AA30" s="23">
        <v>808.58389999999997</v>
      </c>
      <c r="AB30" s="23">
        <v>774.25099999999998</v>
      </c>
      <c r="AC30" s="23">
        <v>739.91800000000001</v>
      </c>
      <c r="AD30" s="23">
        <v>705.58519999999999</v>
      </c>
      <c r="AE30" s="23">
        <v>671.25239999999997</v>
      </c>
      <c r="AF30" s="23">
        <v>636.9194</v>
      </c>
      <c r="AG30" s="23">
        <v>602.5865</v>
      </c>
      <c r="AH30" s="23">
        <v>568.25369999999998</v>
      </c>
      <c r="AI30" s="23">
        <v>-1.50218E-4</v>
      </c>
      <c r="AJ30" s="23">
        <v>-1.50218E-4</v>
      </c>
      <c r="AK30" s="23">
        <v>-1.50218E-4</v>
      </c>
      <c r="AL30" s="23">
        <v>-1.50218E-4</v>
      </c>
      <c r="AM30" s="23">
        <v>-1.50218E-4</v>
      </c>
      <c r="AN30" s="23">
        <v>-1.50218E-4</v>
      </c>
      <c r="AO30" s="23">
        <v>-1.50218E-4</v>
      </c>
      <c r="AP30" s="23">
        <v>-1.50218E-4</v>
      </c>
      <c r="AQ30" s="23">
        <v>-1.50218E-4</v>
      </c>
      <c r="AR30" s="23">
        <v>-1.50218E-4</v>
      </c>
      <c r="AS30" s="23">
        <v>-1.50218E-4</v>
      </c>
      <c r="AT30" s="23">
        <v>-1.50218E-4</v>
      </c>
      <c r="AU30" s="23">
        <v>-1.50218E-4</v>
      </c>
      <c r="AV30" s="23">
        <v>-1.50218E-4</v>
      </c>
      <c r="AW30" s="23">
        <v>-1.50218E-4</v>
      </c>
      <c r="AX30" s="23">
        <v>-1.50218E-4</v>
      </c>
      <c r="AY30" s="23">
        <v>-1.50218E-4</v>
      </c>
      <c r="AZ30" s="23">
        <v>-1.50218E-4</v>
      </c>
    </row>
  </sheetData>
  <pageMargins left="0.5" right="0.5" top="1" bottom="1" header="0.3" footer="0.5"/>
  <pageSetup scale="71" fitToWidth="2" orientation="landscape" r:id="rId1"/>
  <headerFooter>
    <oddFooter>&amp;RAttachment to Response to Question No. 11
Page &amp;P of &amp;N
Schram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11</vt:i4>
      </vt:variant>
    </vt:vector>
  </HeadingPairs>
  <TitlesOfParts>
    <vt:vector size="20" baseType="lpstr">
      <vt:lpstr>ExpPlans</vt:lpstr>
      <vt:lpstr>DataforPaper</vt:lpstr>
      <vt:lpstr>RRComparison</vt:lpstr>
      <vt:lpstr>NewControlsCapital</vt:lpstr>
      <vt:lpstr>RetirementCost_Savings</vt:lpstr>
      <vt:lpstr>NewControlsFOM</vt:lpstr>
      <vt:lpstr>MTPCapital</vt:lpstr>
      <vt:lpstr>LandfillCapital</vt:lpstr>
      <vt:lpstr>WaterCapital</vt:lpstr>
      <vt:lpstr>MTPCapital!Print_Area</vt:lpstr>
      <vt:lpstr>NewControlsCapital!Print_Area</vt:lpstr>
      <vt:lpstr>RRComparison!Print_Area</vt:lpstr>
      <vt:lpstr>WaterCapital!Print_Area</vt:lpstr>
      <vt:lpstr>LandfillCapital!Print_Titles</vt:lpstr>
      <vt:lpstr>MTPCapital!Print_Titles</vt:lpstr>
      <vt:lpstr>NewControlsCapital!Print_Titles</vt:lpstr>
      <vt:lpstr>NewControlsFOM!Print_Titles</vt:lpstr>
      <vt:lpstr>RetirementCost_Savings!Print_Titles</vt:lpstr>
      <vt:lpstr>RRComparison!Print_Titles</vt:lpstr>
      <vt:lpstr>WaterCapital!Print_Titles</vt:lpstr>
    </vt:vector>
  </TitlesOfParts>
  <Company>E.ON U.S.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 LAK</dc:creator>
  <cp:lastModifiedBy>LAK</cp:lastModifiedBy>
  <cp:lastPrinted>2012-11-27T19:30:06Z</cp:lastPrinted>
  <dcterms:created xsi:type="dcterms:W3CDTF">2011-03-16T16:11:16Z</dcterms:created>
  <dcterms:modified xsi:type="dcterms:W3CDTF">2012-11-27T19:30:10Z</dcterms:modified>
</cp:coreProperties>
</file>