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Gas" sheetId="1" r:id="rId1"/>
    <sheet name="Common" sheetId="2" r:id="rId2"/>
  </sheets>
  <definedNames>
    <definedName name="_xlnm.Print_Area" localSheetId="1">'Common'!$A$5:$Y$50</definedName>
    <definedName name="_xlnm.Print_Area" localSheetId="0">'Gas'!$A$1:$Y$74</definedName>
    <definedName name="_xlnm.Print_Area">'Gas'!$A$14:$O$82</definedName>
    <definedName name="_xlnm.Print_Titles">$A$1:$A$1</definedName>
  </definedNames>
  <calcPr fullCalcOnLoad="1"/>
</workbook>
</file>

<file path=xl/sharedStrings.xml><?xml version="1.0" encoding="utf-8"?>
<sst xmlns="http://schemas.openxmlformats.org/spreadsheetml/2006/main" count="212" uniqueCount="131">
  <si>
    <t>THIS SCHEDULE IS CREATED FOR LOUISVILLE GAS &amp; ELECTRIC</t>
  </si>
  <si>
    <t>CREATED ON 09/29/00 BY MARCY STEFAN</t>
  </si>
  <si>
    <t xml:space="preserve">   ACCOUNT</t>
  </si>
  <si>
    <t xml:space="preserve">   NUMBER</t>
  </si>
  <si>
    <t>350.2/352.1</t>
  </si>
  <si>
    <t xml:space="preserve">  DESCRIPTION</t>
  </si>
  <si>
    <t>GAS PLANT</t>
  </si>
  <si>
    <t>UNDERGROUND STORAGE</t>
  </si>
  <si>
    <t>COMPRESSOR STATION STRUCTURES</t>
  </si>
  <si>
    <t>MEAS. &amp; REG. STATION STRUCTS.</t>
  </si>
  <si>
    <t>OTHER STRUCTURES</t>
  </si>
  <si>
    <t>WELL DRILLING</t>
  </si>
  <si>
    <t>WELL EQUIPMENT</t>
  </si>
  <si>
    <t>RESERVOIRS</t>
  </si>
  <si>
    <t>NONRECOVERABLE NATURAL GAS</t>
  </si>
  <si>
    <t>LINES</t>
  </si>
  <si>
    <t>COMPRESSOR STATION EQUIPMENT</t>
  </si>
  <si>
    <t>MEAS. &amp; REG. EQUIPMENT</t>
  </si>
  <si>
    <t>PURIFICATION EQUIPMENT</t>
  </si>
  <si>
    <t>OTHER EQUIPMENT</t>
  </si>
  <si>
    <t xml:space="preserve">TOTAL DEPREC.UNDERGROUND </t>
  </si>
  <si>
    <t xml:space="preserve"> STORAGE EXCL. RIGHTS OF WAY </t>
  </si>
  <si>
    <t>RIGHTS OF WAY-STOR. LEASEHOLDS</t>
  </si>
  <si>
    <t>TOTAL DEPREC.UNDERGROUND STORAGE</t>
  </si>
  <si>
    <t>TRANSMISSION PLANT</t>
  </si>
  <si>
    <t>MAINS</t>
  </si>
  <si>
    <t>DISTRIBUTION PLANT</t>
  </si>
  <si>
    <t>CITY GATE CHECK STATION STRUCTS.</t>
  </si>
  <si>
    <t>OTHER DISTRIBUTION STRUCTURES</t>
  </si>
  <si>
    <t>MEAS. &amp; REG. STATION EQUIP.-GEN.</t>
  </si>
  <si>
    <t>MEAS. &amp; REG. STATION EQUIP.-CITY GT</t>
  </si>
  <si>
    <t>SERVICES</t>
  </si>
  <si>
    <t>METERS</t>
  </si>
  <si>
    <t>METER INSTALLATIONS</t>
  </si>
  <si>
    <t>HOUSE REGULATORS</t>
  </si>
  <si>
    <t>HOUSE REGULATOR INSTALLATIONS</t>
  </si>
  <si>
    <t>IND. MEAS. REG. &amp; STATION EQUIPMENT</t>
  </si>
  <si>
    <t>TOTAL DEPREC. DISTR. PLANT EXCL.</t>
  </si>
  <si>
    <t xml:space="preserve">  OTHER DISTR. LAND RIGHTS</t>
  </si>
  <si>
    <t>OTHER DISTRIBUTION  LAND RIGHTS</t>
  </si>
  <si>
    <t>TOTAL DEPREC. DISTRIBUTION PLANT</t>
  </si>
  <si>
    <t>GENERAL PLANT</t>
  </si>
  <si>
    <t>TRANSPORTATION EQUIP-TRAILERS</t>
  </si>
  <si>
    <t>SHOP EQUIPMENT</t>
  </si>
  <si>
    <t>LABORATORY EQUIPMENT</t>
  </si>
  <si>
    <t>POWER OPERATED EQUIPMENT</t>
  </si>
  <si>
    <t>TOTAL DEPREC. GENERAL PLANT</t>
  </si>
  <si>
    <t>TOTAL DEPREC. GAS PLANT</t>
  </si>
  <si>
    <t xml:space="preserve">               SCHEDULE OF INDICATED REMAINING LIFE ACCRUAL RATES</t>
  </si>
  <si>
    <t xml:space="preserve">             LOUISVILLE GAS AND ELECTRIC  CO.-GAS</t>
  </si>
  <si>
    <t xml:space="preserve">               DEPRECIATION STUDY AS OF 12/31/99</t>
  </si>
  <si>
    <t xml:space="preserve">  PLANT</t>
  </si>
  <si>
    <t>BALANCE</t>
  </si>
  <si>
    <t>@12/31/99</t>
  </si>
  <si>
    <t xml:space="preserve">    DISP</t>
  </si>
  <si>
    <t xml:space="preserve">   R  2.0</t>
  </si>
  <si>
    <t xml:space="preserve">   R  3.0</t>
  </si>
  <si>
    <t>SQ</t>
  </si>
  <si>
    <t xml:space="preserve">   L  4.0</t>
  </si>
  <si>
    <t xml:space="preserve">   S  4.0</t>
  </si>
  <si>
    <t xml:space="preserve">   R  4.0</t>
  </si>
  <si>
    <t xml:space="preserve">   L  0.5</t>
  </si>
  <si>
    <t xml:space="preserve">   S  3.0</t>
  </si>
  <si>
    <t xml:space="preserve">   S  1.5</t>
  </si>
  <si>
    <t xml:space="preserve">   R  5.0</t>
  </si>
  <si>
    <t xml:space="preserve">   S  0.0</t>
  </si>
  <si>
    <t xml:space="preserve">   L  0.0</t>
  </si>
  <si>
    <t xml:space="preserve">   L  3.0</t>
  </si>
  <si>
    <t xml:space="preserve">   ASL</t>
  </si>
  <si>
    <t>EST</t>
  </si>
  <si>
    <t>PCT</t>
  </si>
  <si>
    <t xml:space="preserve"> NET SALVAGE</t>
  </si>
  <si>
    <t xml:space="preserve">     AMOUNT</t>
  </si>
  <si>
    <t>12/31/99</t>
  </si>
  <si>
    <t xml:space="preserve">  DEPRECIATION </t>
  </si>
  <si>
    <t xml:space="preserve">  BOOK RESERVE</t>
  </si>
  <si>
    <t xml:space="preserve"> TO BE</t>
  </si>
  <si>
    <t>RECOVERED</t>
  </si>
  <si>
    <t xml:space="preserve">   EST</t>
  </si>
  <si>
    <t xml:space="preserve">   REM</t>
  </si>
  <si>
    <t xml:space="preserve">  LIFE</t>
  </si>
  <si>
    <t xml:space="preserve">   ANN DEP</t>
  </si>
  <si>
    <t xml:space="preserve">   AMOUNT</t>
  </si>
  <si>
    <t xml:space="preserve">  ACCRUAL</t>
  </si>
  <si>
    <t xml:space="preserve">     RATE</t>
  </si>
  <si>
    <t>Calculated Net Salvage Rates</t>
  </si>
  <si>
    <t xml:space="preserve">Recoverable </t>
  </si>
  <si>
    <t xml:space="preserve">Net salvage </t>
  </si>
  <si>
    <t>Salv/Depr</t>
  </si>
  <si>
    <t>Balance Excl</t>
  </si>
  <si>
    <t xml:space="preserve">   AMOUNT Excl.</t>
  </si>
  <si>
    <t xml:space="preserve">     RATE Excl</t>
  </si>
  <si>
    <t xml:space="preserve">Rate </t>
  </si>
  <si>
    <t>Ratio</t>
  </si>
  <si>
    <t>Net Salvage</t>
  </si>
  <si>
    <t>THIS SCHEDULE IS CREATED FOR LOUISVILLE GAS &amp; ELECTRIC-COMMON</t>
  </si>
  <si>
    <t>CREATED ON 10/02/00 BY MARCY STEFAN</t>
  </si>
  <si>
    <t xml:space="preserve">         LOUISVILLE GAS AND ELECTRIC  CO.-COMMON</t>
  </si>
  <si>
    <t>COMMON  PLANT</t>
  </si>
  <si>
    <t>STRUCTS. &amp; IMPROVES. - MISC.</t>
  </si>
  <si>
    <t>L  0.0</t>
  </si>
  <si>
    <t>STRUCTS. &amp; IMPROVES. - TRANSP.</t>
  </si>
  <si>
    <t>STRUCTS. &amp; IMPROVES. - STORES</t>
  </si>
  <si>
    <t>STRUCTS. &amp; IMPROVES. - AUBURN.</t>
  </si>
  <si>
    <t>STRUCTS. &amp; IMPROVES. - OTHER</t>
  </si>
  <si>
    <t>STRUCTS. &amp; IMPROVES. - MICROWAVE</t>
  </si>
  <si>
    <t>OFFICE EQUIPMENT - EXCL. COMPUTER</t>
  </si>
  <si>
    <t>S  2.0</t>
  </si>
  <si>
    <t>TRANSPORTATION EQUIP. - TRAILERS</t>
  </si>
  <si>
    <t>R  3.0</t>
  </si>
  <si>
    <t>STORES EQUIPMENT</t>
  </si>
  <si>
    <t>L  1.5</t>
  </si>
  <si>
    <t>GARAGE EQUIPMENT</t>
  </si>
  <si>
    <t>R  2.0</t>
  </si>
  <si>
    <t>S  0.0</t>
  </si>
  <si>
    <t>COMMUNICATION EQUIPMENT</t>
  </si>
  <si>
    <t>MISC. EQUIPMENT</t>
  </si>
  <si>
    <t xml:space="preserve">  EXCL 390.11, 390.12, 390.13</t>
  </si>
  <si>
    <t>STRUCTS. &amp; IMPROVES. - BOC</t>
  </si>
  <si>
    <t>STRUCTS. &amp; IMPROVES. - LGE BLDG.</t>
  </si>
  <si>
    <t>STRUCTS. &amp; IMPROVES. - ACTORS TH.</t>
  </si>
  <si>
    <t>COMPUTER EQUIPMENT</t>
  </si>
  <si>
    <t>PC EQUIPMENT</t>
  </si>
  <si>
    <t>LAND</t>
  </si>
  <si>
    <t>LAND RIGHTS</t>
  </si>
  <si>
    <t>391.1/396.1</t>
  </si>
  <si>
    <t xml:space="preserve">TRANSP. CARS &amp; TRUCKS/POWER </t>
  </si>
  <si>
    <t xml:space="preserve">  OPERATED-HOURLY RATED</t>
  </si>
  <si>
    <t>TOTAL GENERAL PLANT</t>
  </si>
  <si>
    <t>INTANGIBLE PLANT</t>
  </si>
  <si>
    <t>TOTAL COMMON PLANT IN SERVICE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</si>
</sst>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  <numFmt numFmtId="168" formatCode="#,##0.0"/>
    <numFmt numFmtId="169" formatCode="#,##0.000"/>
    <numFmt numFmtId="170" formatCode="#,##0.0000"/>
    <numFmt numFmtId="171" formatCode="_(* #,##0.0_);_(* \(#,##0.0\);_(* &quot;-&quot;_);_(@_)"/>
    <numFmt numFmtId="172" formatCode="_(* #,##0.00_);_(* \(#,##0.00\);_(* &quot;-&quot;_);_(@_)"/>
    <numFmt numFmtId="173" formatCode="_(* #,##0.000_);_(* \(#,##0.000\);_(* &quot;-&quot;_);_(@_)"/>
    <numFmt numFmtId="174" formatCode="_(* #,##0.0000_);_(* \(#,##0.0000\);_(* &quot;-&quot;_);_(@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" fillId="0" borderId="1" xfId="0" applyNumberFormat="1" applyFont="1" applyAlignment="1">
      <alignment/>
    </xf>
    <xf numFmtId="0" fontId="1" fillId="0" borderId="2" xfId="0" applyNumberFormat="1" applyFont="1" applyAlignment="1">
      <alignment/>
    </xf>
    <xf numFmtId="0" fontId="1" fillId="0" borderId="3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4" xfId="0" applyNumberFormat="1" applyFont="1" applyAlignment="1">
      <alignment/>
    </xf>
    <xf numFmtId="0" fontId="1" fillId="0" borderId="5" xfId="0" applyNumberFormat="1" applyFont="1" applyAlignment="1">
      <alignment/>
    </xf>
    <xf numFmtId="0" fontId="1" fillId="0" borderId="5" xfId="0" applyNumberFormat="1" applyFont="1" applyAlignment="1">
      <alignment horizontal="center"/>
    </xf>
    <xf numFmtId="0" fontId="1" fillId="0" borderId="6" xfId="0" applyNumberFormat="1" applyFont="1" applyAlignment="1">
      <alignment/>
    </xf>
    <xf numFmtId="0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0" fontId="1" fillId="0" borderId="7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5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2" fontId="4" fillId="2" borderId="0" xfId="0" applyNumberFormat="1" applyFont="1" applyFill="1" applyAlignment="1">
      <alignment/>
    </xf>
    <xf numFmtId="0" fontId="1" fillId="0" borderId="1" xfId="0" applyNumberFormat="1" applyFont="1" applyAlignment="1">
      <alignment/>
    </xf>
    <xf numFmtId="0" fontId="1" fillId="0" borderId="2" xfId="0" applyNumberFormat="1" applyFont="1" applyAlignment="1">
      <alignment/>
    </xf>
    <xf numFmtId="0" fontId="1" fillId="0" borderId="3" xfId="0" applyNumberFormat="1" applyFont="1" applyAlignment="1">
      <alignment/>
    </xf>
    <xf numFmtId="0" fontId="1" fillId="0" borderId="4" xfId="0" applyNumberFormat="1" applyFont="1" applyAlignment="1">
      <alignment/>
    </xf>
    <xf numFmtId="0" fontId="1" fillId="0" borderId="5" xfId="0" applyNumberFormat="1" applyFont="1" applyAlignment="1">
      <alignment/>
    </xf>
    <xf numFmtId="0" fontId="1" fillId="0" borderId="6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2" fontId="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10"/>
  <sheetViews>
    <sheetView tabSelected="1" showOutlineSymbols="0" view="pageBreakPreview" zoomScaleNormal="87" zoomScaleSheetLayoutView="100" workbookViewId="0" topLeftCell="J1">
      <selection activeCell="A1" sqref="A1"/>
    </sheetView>
  </sheetViews>
  <sheetFormatPr defaultColWidth="8.88671875" defaultRowHeight="15"/>
  <cols>
    <col min="1" max="1" width="9.6640625" style="1" customWidth="1"/>
    <col min="2" max="2" width="26.6640625" style="1" customWidth="1"/>
    <col min="3" max="3" width="7.6640625" style="1" customWidth="1"/>
    <col min="4" max="4" width="10.6640625" style="1" customWidth="1"/>
    <col min="5" max="5" width="2.6640625" style="1" customWidth="1"/>
    <col min="6" max="6" width="9.6640625" style="1" customWidth="1"/>
    <col min="7" max="7" width="7.6640625" style="1" customWidth="1"/>
    <col min="8" max="8" width="6.6640625" style="1" customWidth="1"/>
    <col min="9" max="9" width="15.6640625" style="1" customWidth="1"/>
    <col min="10" max="10" width="13.6640625" style="1" customWidth="1"/>
    <col min="11" max="11" width="2.6640625" style="1" customWidth="1"/>
    <col min="12" max="12" width="11.6640625" style="1" customWidth="1"/>
    <col min="13" max="13" width="6.6640625" style="1" customWidth="1"/>
    <col min="14" max="14" width="10.6640625" style="1" customWidth="1"/>
    <col min="15" max="15" width="9.6640625" style="1" customWidth="1"/>
    <col min="16" max="16" width="2.10546875" style="1" customWidth="1"/>
    <col min="17" max="17" width="13.6640625" style="1" customWidth="1"/>
    <col min="18" max="18" width="1.1171875" style="1" customWidth="1"/>
    <col min="19" max="19" width="12.3359375" style="1" customWidth="1"/>
    <col min="20" max="20" width="2.10546875" style="1" customWidth="1"/>
    <col min="21" max="21" width="12.6640625" style="1" customWidth="1"/>
    <col min="22" max="22" width="2.10546875" style="1" customWidth="1"/>
    <col min="23" max="23" width="9.6640625" style="1" customWidth="1"/>
    <col min="24" max="24" width="1.4375" style="1" customWidth="1"/>
    <col min="25" max="25" width="9.6640625" style="1" customWidth="1"/>
    <col min="26" max="140" width="9.6640625" style="0" customWidth="1"/>
    <col min="141" max="255" width="9.6640625" style="1" customWidth="1"/>
    <col min="256" max="16384" width="9.6640625" style="0" customWidth="1"/>
  </cols>
  <sheetData>
    <row r="1" spans="1:2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  <c r="S4" s="2"/>
      <c r="T4" s="2"/>
      <c r="U4" s="2"/>
    </row>
    <row r="5" spans="1:21" ht="15.75">
      <c r="A5" s="4"/>
      <c r="B5" s="3"/>
      <c r="C5" s="5"/>
      <c r="D5" s="6" t="s">
        <v>49</v>
      </c>
      <c r="E5" s="6"/>
      <c r="F5" s="6"/>
      <c r="G5" s="6"/>
      <c r="H5" s="6"/>
      <c r="I5" s="6"/>
      <c r="J5" s="7"/>
      <c r="K5" s="3"/>
      <c r="L5" s="3"/>
      <c r="M5" s="3"/>
      <c r="N5" s="3"/>
      <c r="O5" s="3"/>
      <c r="P5" s="3"/>
      <c r="Q5" s="3"/>
      <c r="R5" s="2"/>
      <c r="S5" s="2"/>
      <c r="T5" s="2"/>
      <c r="U5" s="2"/>
    </row>
    <row r="6" spans="1:21" ht="15">
      <c r="A6" s="3"/>
      <c r="B6" s="3"/>
      <c r="C6" s="7"/>
      <c r="D6" s="3" t="s">
        <v>50</v>
      </c>
      <c r="E6" s="3"/>
      <c r="F6" s="3"/>
      <c r="G6" s="3"/>
      <c r="H6" s="3"/>
      <c r="I6" s="3"/>
      <c r="J6" s="7"/>
      <c r="K6" s="3"/>
      <c r="L6" s="3"/>
      <c r="M6" s="3"/>
      <c r="N6" s="3"/>
      <c r="O6" s="3"/>
      <c r="P6" s="3"/>
      <c r="Q6" s="3"/>
      <c r="R6" s="2"/>
      <c r="S6" s="2"/>
      <c r="T6" s="2"/>
      <c r="U6" s="2"/>
    </row>
    <row r="7" spans="1:16" ht="15">
      <c r="A7" s="3"/>
      <c r="B7" s="3"/>
      <c r="C7" s="7" t="s">
        <v>48</v>
      </c>
      <c r="D7" s="3"/>
      <c r="E7" s="3"/>
      <c r="F7" s="3"/>
      <c r="G7" s="3"/>
      <c r="H7" s="3"/>
      <c r="I7" s="3"/>
      <c r="J7" s="7"/>
      <c r="K7" s="3"/>
      <c r="L7" s="3"/>
      <c r="M7" s="3"/>
      <c r="N7" s="8"/>
      <c r="O7" s="3"/>
      <c r="P7" s="3"/>
    </row>
    <row r="8" spans="1:25" ht="15.75">
      <c r="A8" s="3"/>
      <c r="B8" s="3"/>
      <c r="C8" s="6"/>
      <c r="D8" s="6"/>
      <c r="E8" s="6"/>
      <c r="F8" s="6"/>
      <c r="G8" s="6"/>
      <c r="H8" s="6"/>
      <c r="I8" s="6"/>
      <c r="J8" s="3"/>
      <c r="K8" s="3"/>
      <c r="L8" s="3"/>
      <c r="M8" s="3"/>
      <c r="N8" s="3"/>
      <c r="O8" s="3"/>
      <c r="P8" s="3"/>
      <c r="Q8" s="44" t="s">
        <v>85</v>
      </c>
      <c r="R8" s="44"/>
      <c r="S8" s="44"/>
      <c r="T8" s="44"/>
      <c r="U8" s="44"/>
      <c r="V8" s="44"/>
      <c r="W8" s="45"/>
      <c r="X8"/>
      <c r="Y8"/>
    </row>
    <row r="9" spans="1:2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1"/>
      <c r="R9" s="21"/>
      <c r="S9" s="21"/>
      <c r="T9" s="21"/>
      <c r="U9" s="21"/>
      <c r="V9" s="21"/>
      <c r="W9" s="2"/>
      <c r="X9" s="21"/>
      <c r="Y9" s="2"/>
    </row>
    <row r="10" spans="1:25" ht="15">
      <c r="A10" s="9" t="s">
        <v>2</v>
      </c>
      <c r="B10" s="10" t="s">
        <v>5</v>
      </c>
      <c r="C10" s="10"/>
      <c r="D10" s="11" t="s">
        <v>51</v>
      </c>
      <c r="E10" s="10"/>
      <c r="F10" s="11" t="s">
        <v>54</v>
      </c>
      <c r="G10" s="11" t="s">
        <v>68</v>
      </c>
      <c r="H10" s="11" t="s">
        <v>69</v>
      </c>
      <c r="I10" s="11" t="s">
        <v>71</v>
      </c>
      <c r="J10" s="11" t="s">
        <v>73</v>
      </c>
      <c r="K10" s="10"/>
      <c r="L10" s="11" t="s">
        <v>52</v>
      </c>
      <c r="M10" s="11" t="s">
        <v>78</v>
      </c>
      <c r="N10" s="11" t="s">
        <v>81</v>
      </c>
      <c r="O10" s="11" t="s">
        <v>83</v>
      </c>
      <c r="P10" s="12"/>
      <c r="Q10" s="22" t="s">
        <v>86</v>
      </c>
      <c r="R10" s="23"/>
      <c r="S10" s="22" t="s">
        <v>81</v>
      </c>
      <c r="T10" s="23"/>
      <c r="U10" s="22" t="s">
        <v>83</v>
      </c>
      <c r="V10" s="23"/>
      <c r="W10" s="24" t="s">
        <v>87</v>
      </c>
      <c r="X10" s="23"/>
      <c r="Y10" s="24" t="s">
        <v>88</v>
      </c>
    </row>
    <row r="11" spans="1:25" ht="15">
      <c r="A11" s="12" t="s">
        <v>3</v>
      </c>
      <c r="B11" s="3"/>
      <c r="C11" s="3"/>
      <c r="D11" s="8" t="s">
        <v>52</v>
      </c>
      <c r="E11" s="3"/>
      <c r="F11" s="3"/>
      <c r="G11" s="3"/>
      <c r="H11" s="8" t="s">
        <v>70</v>
      </c>
      <c r="I11" s="8" t="s">
        <v>72</v>
      </c>
      <c r="J11" s="8" t="s">
        <v>74</v>
      </c>
      <c r="K11" s="3"/>
      <c r="L11" s="8" t="s">
        <v>76</v>
      </c>
      <c r="M11" s="8" t="s">
        <v>79</v>
      </c>
      <c r="N11" s="8" t="s">
        <v>82</v>
      </c>
      <c r="O11" s="8" t="s">
        <v>84</v>
      </c>
      <c r="P11" s="12"/>
      <c r="Q11" s="25" t="s">
        <v>89</v>
      </c>
      <c r="R11" s="23"/>
      <c r="S11" s="25" t="s">
        <v>90</v>
      </c>
      <c r="T11" s="23"/>
      <c r="U11" s="26" t="s">
        <v>91</v>
      </c>
      <c r="V11" s="23"/>
      <c r="W11" s="25" t="s">
        <v>92</v>
      </c>
      <c r="X11" s="23"/>
      <c r="Y11" s="25" t="s">
        <v>93</v>
      </c>
    </row>
    <row r="12" spans="1:25" ht="15">
      <c r="A12" s="12"/>
      <c r="B12" s="3"/>
      <c r="C12" s="3"/>
      <c r="D12" s="8" t="s">
        <v>53</v>
      </c>
      <c r="E12" s="3"/>
      <c r="F12" s="3"/>
      <c r="G12" s="3"/>
      <c r="H12" s="3"/>
      <c r="I12" s="3"/>
      <c r="J12" s="8" t="s">
        <v>75</v>
      </c>
      <c r="K12" s="3"/>
      <c r="L12" s="8" t="s">
        <v>77</v>
      </c>
      <c r="M12" s="8" t="s">
        <v>80</v>
      </c>
      <c r="N12" s="3"/>
      <c r="O12" s="3"/>
      <c r="P12" s="12"/>
      <c r="Q12" s="27" t="s">
        <v>94</v>
      </c>
      <c r="R12" s="21"/>
      <c r="S12" s="27" t="s">
        <v>94</v>
      </c>
      <c r="T12" s="21"/>
      <c r="U12" s="27" t="s">
        <v>94</v>
      </c>
      <c r="V12" s="21"/>
      <c r="W12" s="28"/>
      <c r="X12" s="21"/>
      <c r="Y12" s="28"/>
    </row>
    <row r="13" spans="1:24" ht="15">
      <c r="A13" s="10"/>
      <c r="B13" s="10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3"/>
      <c r="Q13" s="26"/>
      <c r="R13" s="26"/>
      <c r="S13" s="26"/>
      <c r="T13" s="26"/>
      <c r="U13" s="26"/>
      <c r="V13" s="26"/>
      <c r="X13" s="26"/>
    </row>
    <row r="14" spans="1:25" ht="15">
      <c r="A14" s="2"/>
      <c r="B14" s="13" t="s">
        <v>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">
      <c r="A15" s="2"/>
      <c r="B15" s="1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">
      <c r="A16" s="2"/>
      <c r="B16" s="13" t="s">
        <v>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">
      <c r="A17" s="2"/>
      <c r="B17" s="1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">
      <c r="A18" s="14">
        <v>351.2</v>
      </c>
      <c r="B18" s="2" t="s">
        <v>8</v>
      </c>
      <c r="C18" s="2"/>
      <c r="D18" s="15">
        <v>852501</v>
      </c>
      <c r="E18" s="15"/>
      <c r="F18" s="16" t="s">
        <v>55</v>
      </c>
      <c r="G18" s="17">
        <v>35</v>
      </c>
      <c r="H18" s="15">
        <v>-10</v>
      </c>
      <c r="I18" s="15">
        <f aca="true" t="shared" si="0" ref="I18:I29">ROUND(H18/100*D18,0)</f>
        <v>-85250</v>
      </c>
      <c r="J18" s="15">
        <v>479604</v>
      </c>
      <c r="K18" s="15"/>
      <c r="L18" s="15">
        <f aca="true" t="shared" si="1" ref="L18:L29">D18-I18-J18</f>
        <v>458147</v>
      </c>
      <c r="M18" s="17">
        <v>21.9</v>
      </c>
      <c r="N18" s="15">
        <f aca="true" t="shared" si="2" ref="N18:N29">ROUND(+L18/M18,0)</f>
        <v>20920</v>
      </c>
      <c r="O18" s="14">
        <f aca="true" t="shared" si="3" ref="O18:O30">N18/D18*100</f>
        <v>2.453956065740685</v>
      </c>
      <c r="P18" s="2"/>
      <c r="Q18" s="15">
        <f>D18-J18</f>
        <v>372897</v>
      </c>
      <c r="R18" s="2"/>
      <c r="S18" s="15">
        <f>Q18/M18</f>
        <v>17027.260273972603</v>
      </c>
      <c r="T18" s="2"/>
      <c r="U18" s="14">
        <f>S18/D18*100</f>
        <v>1.9973302405478237</v>
      </c>
      <c r="V18" s="2"/>
      <c r="W18" s="14">
        <f>O18-U18</f>
        <v>0.45662582519286143</v>
      </c>
      <c r="X18" s="2"/>
      <c r="Y18" s="14">
        <f>W18/O18</f>
        <v>0.18607742476230382</v>
      </c>
    </row>
    <row r="19" spans="1:25" ht="15">
      <c r="A19" s="14">
        <v>351.3</v>
      </c>
      <c r="B19" s="18" t="s">
        <v>9</v>
      </c>
      <c r="C19" s="2"/>
      <c r="D19" s="15">
        <v>10880</v>
      </c>
      <c r="E19" s="15"/>
      <c r="F19" s="16" t="s">
        <v>55</v>
      </c>
      <c r="G19" s="17">
        <v>35</v>
      </c>
      <c r="H19" s="15">
        <v>-10</v>
      </c>
      <c r="I19" s="15">
        <f t="shared" si="0"/>
        <v>-1088</v>
      </c>
      <c r="J19" s="15">
        <v>12174</v>
      </c>
      <c r="K19" s="15"/>
      <c r="L19" s="15">
        <f t="shared" si="1"/>
        <v>-206</v>
      </c>
      <c r="M19" s="17">
        <v>8.9</v>
      </c>
      <c r="N19" s="15">
        <f t="shared" si="2"/>
        <v>-23</v>
      </c>
      <c r="O19" s="14">
        <f t="shared" si="3"/>
        <v>-0.2113970588235294</v>
      </c>
      <c r="P19" s="2"/>
      <c r="Q19" s="15">
        <f aca="true" t="shared" si="4" ref="Q19:Q29">D19-J19</f>
        <v>-1294</v>
      </c>
      <c r="R19" s="2"/>
      <c r="S19" s="15">
        <f aca="true" t="shared" si="5" ref="S19:S29">Q19/M19</f>
        <v>-145.3932584269663</v>
      </c>
      <c r="T19" s="2"/>
      <c r="U19" s="14">
        <f aca="true" t="shared" si="6" ref="U19:U29">S19/D19*100</f>
        <v>-1.3363350958360873</v>
      </c>
      <c r="V19" s="2"/>
      <c r="W19" s="14">
        <f aca="true" t="shared" si="7" ref="W19:W29">O19-U19</f>
        <v>1.124938037012558</v>
      </c>
      <c r="X19" s="2"/>
      <c r="Y19" s="14">
        <f aca="true" t="shared" si="8" ref="Y19:Y30">W19/O19</f>
        <v>-5.321446018563752</v>
      </c>
    </row>
    <row r="20" spans="1:25" ht="15">
      <c r="A20" s="14">
        <v>351.4</v>
      </c>
      <c r="B20" s="2" t="s">
        <v>10</v>
      </c>
      <c r="C20" s="2"/>
      <c r="D20" s="15">
        <v>711871</v>
      </c>
      <c r="E20" s="15"/>
      <c r="F20" s="16" t="s">
        <v>55</v>
      </c>
      <c r="G20" s="17">
        <v>35</v>
      </c>
      <c r="H20" s="15">
        <v>-10</v>
      </c>
      <c r="I20" s="15">
        <f t="shared" si="0"/>
        <v>-71187</v>
      </c>
      <c r="J20" s="15">
        <v>586980</v>
      </c>
      <c r="K20" s="15"/>
      <c r="L20" s="15">
        <f t="shared" si="1"/>
        <v>196078</v>
      </c>
      <c r="M20" s="17">
        <v>15.8</v>
      </c>
      <c r="N20" s="15">
        <f t="shared" si="2"/>
        <v>12410</v>
      </c>
      <c r="O20" s="14">
        <f t="shared" si="3"/>
        <v>1.7432933775922885</v>
      </c>
      <c r="P20" s="2"/>
      <c r="Q20" s="15">
        <f t="shared" si="4"/>
        <v>124891</v>
      </c>
      <c r="R20" s="2"/>
      <c r="S20" s="15">
        <f t="shared" si="5"/>
        <v>7904.493670886076</v>
      </c>
      <c r="T20" s="2"/>
      <c r="U20" s="14">
        <f t="shared" si="6"/>
        <v>1.1103828742688038</v>
      </c>
      <c r="V20" s="2"/>
      <c r="W20" s="14">
        <f t="shared" si="7"/>
        <v>0.6329105033234848</v>
      </c>
      <c r="X20" s="2"/>
      <c r="Y20" s="14">
        <f t="shared" si="8"/>
        <v>0.3630544987198972</v>
      </c>
    </row>
    <row r="21" spans="1:25" ht="15">
      <c r="A21" s="14">
        <v>352.01</v>
      </c>
      <c r="B21" s="2" t="s">
        <v>11</v>
      </c>
      <c r="C21" s="2"/>
      <c r="D21" s="15">
        <v>2109746</v>
      </c>
      <c r="E21" s="15"/>
      <c r="F21" s="16" t="s">
        <v>55</v>
      </c>
      <c r="G21" s="17">
        <v>45</v>
      </c>
      <c r="H21" s="15">
        <v>-20</v>
      </c>
      <c r="I21" s="15">
        <f t="shared" si="0"/>
        <v>-421949</v>
      </c>
      <c r="J21" s="15">
        <v>1750902</v>
      </c>
      <c r="K21" s="15"/>
      <c r="L21" s="15">
        <f t="shared" si="1"/>
        <v>780793</v>
      </c>
      <c r="M21" s="17">
        <v>22.2</v>
      </c>
      <c r="N21" s="15">
        <f t="shared" si="2"/>
        <v>35171</v>
      </c>
      <c r="O21" s="14">
        <f t="shared" si="3"/>
        <v>1.6670727187064225</v>
      </c>
      <c r="P21" s="2"/>
      <c r="Q21" s="15">
        <f t="shared" si="4"/>
        <v>358844</v>
      </c>
      <c r="R21" s="2"/>
      <c r="S21" s="15">
        <f t="shared" si="5"/>
        <v>16164.144144144144</v>
      </c>
      <c r="T21" s="2"/>
      <c r="U21" s="14">
        <f t="shared" si="6"/>
        <v>0.7661654125256853</v>
      </c>
      <c r="V21" s="2"/>
      <c r="W21" s="14">
        <f t="shared" si="7"/>
        <v>0.9009073061807372</v>
      </c>
      <c r="X21" s="2"/>
      <c r="Y21" s="14">
        <f t="shared" si="8"/>
        <v>0.5404127222955235</v>
      </c>
    </row>
    <row r="22" spans="1:25" ht="15">
      <c r="A22" s="14">
        <v>352.02</v>
      </c>
      <c r="B22" s="2" t="s">
        <v>12</v>
      </c>
      <c r="C22" s="2"/>
      <c r="D22" s="15">
        <v>3510984</v>
      </c>
      <c r="E22" s="15"/>
      <c r="F22" s="16" t="s">
        <v>56</v>
      </c>
      <c r="G22" s="17">
        <v>38</v>
      </c>
      <c r="H22" s="15">
        <v>-20</v>
      </c>
      <c r="I22" s="15">
        <f t="shared" si="0"/>
        <v>-702197</v>
      </c>
      <c r="J22" s="15">
        <v>2352855</v>
      </c>
      <c r="K22" s="15"/>
      <c r="L22" s="15">
        <f t="shared" si="1"/>
        <v>1860326</v>
      </c>
      <c r="M22" s="17">
        <v>22.5</v>
      </c>
      <c r="N22" s="15">
        <f t="shared" si="2"/>
        <v>82681</v>
      </c>
      <c r="O22" s="14">
        <f t="shared" si="3"/>
        <v>2.3549238618005663</v>
      </c>
      <c r="P22" s="2"/>
      <c r="Q22" s="15">
        <f t="shared" si="4"/>
        <v>1158129</v>
      </c>
      <c r="R22" s="2"/>
      <c r="S22" s="15">
        <f t="shared" si="5"/>
        <v>51472.4</v>
      </c>
      <c r="T22" s="2"/>
      <c r="U22" s="14">
        <f t="shared" si="6"/>
        <v>1.4660391502780987</v>
      </c>
      <c r="V22" s="2"/>
      <c r="W22" s="14">
        <f t="shared" si="7"/>
        <v>0.8888847115224676</v>
      </c>
      <c r="X22" s="2"/>
      <c r="Y22" s="14">
        <f t="shared" si="8"/>
        <v>0.37745794076027134</v>
      </c>
    </row>
    <row r="23" spans="1:25" ht="15">
      <c r="A23" s="14">
        <v>352.2</v>
      </c>
      <c r="B23" s="2" t="s">
        <v>13</v>
      </c>
      <c r="C23" s="2"/>
      <c r="D23" s="15">
        <v>400511</v>
      </c>
      <c r="E23" s="15"/>
      <c r="F23" s="16" t="s">
        <v>57</v>
      </c>
      <c r="G23" s="17">
        <v>45</v>
      </c>
      <c r="H23" s="15">
        <v>0</v>
      </c>
      <c r="I23" s="15">
        <f t="shared" si="0"/>
        <v>0</v>
      </c>
      <c r="J23" s="15">
        <v>357439</v>
      </c>
      <c r="K23" s="15"/>
      <c r="L23" s="15">
        <f t="shared" si="1"/>
        <v>43072</v>
      </c>
      <c r="M23" s="17">
        <v>15.6</v>
      </c>
      <c r="N23" s="15">
        <f t="shared" si="2"/>
        <v>2761</v>
      </c>
      <c r="O23" s="14">
        <f t="shared" si="3"/>
        <v>0.6893693306800562</v>
      </c>
      <c r="P23" s="2"/>
      <c r="Q23" s="15">
        <f t="shared" si="4"/>
        <v>43072</v>
      </c>
      <c r="R23" s="2"/>
      <c r="S23" s="15">
        <f t="shared" si="5"/>
        <v>2761.025641025641</v>
      </c>
      <c r="T23" s="2"/>
      <c r="U23" s="14">
        <f t="shared" si="6"/>
        <v>0.6893757327578122</v>
      </c>
      <c r="V23" s="2"/>
      <c r="W23" s="14">
        <f t="shared" si="7"/>
        <v>-6.40207775592927E-06</v>
      </c>
      <c r="X23" s="2"/>
      <c r="Y23" s="14">
        <f t="shared" si="8"/>
        <v>-9.286861876512088E-06</v>
      </c>
    </row>
    <row r="24" spans="1:25" ht="15">
      <c r="A24" s="14">
        <v>352.3</v>
      </c>
      <c r="B24" s="2" t="s">
        <v>14</v>
      </c>
      <c r="C24" s="2"/>
      <c r="D24" s="15">
        <v>9648855</v>
      </c>
      <c r="E24" s="15"/>
      <c r="F24" s="16" t="s">
        <v>57</v>
      </c>
      <c r="G24" s="17">
        <v>45</v>
      </c>
      <c r="H24" s="15">
        <v>0</v>
      </c>
      <c r="I24" s="15">
        <f t="shared" si="0"/>
        <v>0</v>
      </c>
      <c r="J24" s="15">
        <v>4984309</v>
      </c>
      <c r="K24" s="15"/>
      <c r="L24" s="15">
        <f t="shared" si="1"/>
        <v>4664546</v>
      </c>
      <c r="M24" s="17">
        <v>28</v>
      </c>
      <c r="N24" s="15">
        <f t="shared" si="2"/>
        <v>166591</v>
      </c>
      <c r="O24" s="14">
        <f t="shared" si="3"/>
        <v>1.7265364646893335</v>
      </c>
      <c r="P24" s="2"/>
      <c r="Q24" s="15">
        <f t="shared" si="4"/>
        <v>4664546</v>
      </c>
      <c r="R24" s="2"/>
      <c r="S24" s="15">
        <f t="shared" si="5"/>
        <v>166590.92857142858</v>
      </c>
      <c r="T24" s="2"/>
      <c r="U24" s="14">
        <f t="shared" si="6"/>
        <v>1.7265357244090471</v>
      </c>
      <c r="V24" s="2"/>
      <c r="W24" s="14">
        <f t="shared" si="7"/>
        <v>7.402802864042712E-07</v>
      </c>
      <c r="X24" s="2"/>
      <c r="Y24" s="14">
        <f t="shared" si="8"/>
        <v>4.2876608837652E-07</v>
      </c>
    </row>
    <row r="25" spans="1:25" ht="15">
      <c r="A25" s="14">
        <v>353</v>
      </c>
      <c r="B25" s="2" t="s">
        <v>15</v>
      </c>
      <c r="C25" s="2"/>
      <c r="D25" s="15">
        <v>8626937</v>
      </c>
      <c r="E25" s="15"/>
      <c r="F25" s="16" t="s">
        <v>58</v>
      </c>
      <c r="G25" s="17">
        <v>28</v>
      </c>
      <c r="H25" s="15">
        <v>-5</v>
      </c>
      <c r="I25" s="15">
        <f t="shared" si="0"/>
        <v>-431347</v>
      </c>
      <c r="J25" s="15">
        <v>5852698</v>
      </c>
      <c r="K25" s="15"/>
      <c r="L25" s="15">
        <f t="shared" si="1"/>
        <v>3205586</v>
      </c>
      <c r="M25" s="17">
        <v>14.7</v>
      </c>
      <c r="N25" s="15">
        <f t="shared" si="2"/>
        <v>218067</v>
      </c>
      <c r="O25" s="14">
        <f t="shared" si="3"/>
        <v>2.527745363157283</v>
      </c>
      <c r="P25" s="2"/>
      <c r="Q25" s="15">
        <f t="shared" si="4"/>
        <v>2774239</v>
      </c>
      <c r="R25" s="2"/>
      <c r="S25" s="15">
        <f t="shared" si="5"/>
        <v>188723.74149659864</v>
      </c>
      <c r="T25" s="2"/>
      <c r="U25" s="14">
        <f t="shared" si="6"/>
        <v>2.187610057852499</v>
      </c>
      <c r="V25" s="2"/>
      <c r="W25" s="14">
        <f t="shared" si="7"/>
        <v>0.34013530530478375</v>
      </c>
      <c r="X25" s="2"/>
      <c r="Y25" s="14">
        <f t="shared" si="8"/>
        <v>0.13456074740057575</v>
      </c>
    </row>
    <row r="26" spans="1:25" ht="15">
      <c r="A26" s="14">
        <v>354</v>
      </c>
      <c r="B26" s="2" t="s">
        <v>16</v>
      </c>
      <c r="C26" s="2"/>
      <c r="D26" s="15">
        <v>8760067</v>
      </c>
      <c r="E26" s="15"/>
      <c r="F26" s="16" t="s">
        <v>59</v>
      </c>
      <c r="G26" s="17">
        <v>40</v>
      </c>
      <c r="H26" s="15">
        <v>0</v>
      </c>
      <c r="I26" s="15">
        <f t="shared" si="0"/>
        <v>0</v>
      </c>
      <c r="J26" s="15">
        <v>5246834</v>
      </c>
      <c r="K26" s="15"/>
      <c r="L26" s="15">
        <f t="shared" si="1"/>
        <v>3513233</v>
      </c>
      <c r="M26" s="17">
        <v>22.5</v>
      </c>
      <c r="N26" s="15">
        <f t="shared" si="2"/>
        <v>156144</v>
      </c>
      <c r="O26" s="14">
        <f t="shared" si="3"/>
        <v>1.7824521205146036</v>
      </c>
      <c r="P26" s="2"/>
      <c r="Q26" s="15">
        <f t="shared" si="4"/>
        <v>3513233</v>
      </c>
      <c r="R26" s="2"/>
      <c r="S26" s="15">
        <f t="shared" si="5"/>
        <v>156143.6888888889</v>
      </c>
      <c r="T26" s="2"/>
      <c r="U26" s="14">
        <f t="shared" si="6"/>
        <v>1.7824485690450642</v>
      </c>
      <c r="V26" s="2"/>
      <c r="W26" s="14">
        <f t="shared" si="7"/>
        <v>3.551469539342378E-06</v>
      </c>
      <c r="X26" s="2"/>
      <c r="Y26" s="14">
        <f t="shared" si="8"/>
        <v>1.9924627980004586E-06</v>
      </c>
    </row>
    <row r="27" spans="1:25" ht="15">
      <c r="A27" s="14">
        <v>355</v>
      </c>
      <c r="B27" s="2" t="s">
        <v>17</v>
      </c>
      <c r="C27" s="2"/>
      <c r="D27" s="15">
        <v>293781</v>
      </c>
      <c r="E27" s="15"/>
      <c r="F27" s="16" t="s">
        <v>60</v>
      </c>
      <c r="G27" s="17">
        <v>33</v>
      </c>
      <c r="H27" s="15">
        <v>0</v>
      </c>
      <c r="I27" s="15">
        <f t="shared" si="0"/>
        <v>0</v>
      </c>
      <c r="J27" s="15">
        <v>230493</v>
      </c>
      <c r="K27" s="15"/>
      <c r="L27" s="15">
        <f t="shared" si="1"/>
        <v>63288</v>
      </c>
      <c r="M27" s="17">
        <v>14</v>
      </c>
      <c r="N27" s="15">
        <f t="shared" si="2"/>
        <v>4521</v>
      </c>
      <c r="O27" s="14">
        <f t="shared" si="3"/>
        <v>1.5389014265728553</v>
      </c>
      <c r="P27" s="2"/>
      <c r="Q27" s="15">
        <f t="shared" si="4"/>
        <v>63288</v>
      </c>
      <c r="R27" s="2"/>
      <c r="S27" s="15">
        <f t="shared" si="5"/>
        <v>4520.571428571428</v>
      </c>
      <c r="T27" s="2"/>
      <c r="U27" s="14">
        <f t="shared" si="6"/>
        <v>1.5387555453114492</v>
      </c>
      <c r="V27" s="2"/>
      <c r="W27" s="14">
        <f t="shared" si="7"/>
        <v>0.00014588126140613333</v>
      </c>
      <c r="X27" s="2"/>
      <c r="Y27" s="14">
        <f t="shared" si="8"/>
        <v>9.479571523369886E-05</v>
      </c>
    </row>
    <row r="28" spans="1:25" ht="15">
      <c r="A28" s="14">
        <v>356</v>
      </c>
      <c r="B28" s="2" t="s">
        <v>18</v>
      </c>
      <c r="C28" s="2"/>
      <c r="D28" s="15">
        <v>6042004</v>
      </c>
      <c r="E28" s="15"/>
      <c r="F28" s="16" t="s">
        <v>56</v>
      </c>
      <c r="G28" s="17">
        <v>30</v>
      </c>
      <c r="H28" s="15">
        <v>-20</v>
      </c>
      <c r="I28" s="15">
        <f t="shared" si="0"/>
        <v>-1208401</v>
      </c>
      <c r="J28" s="15">
        <v>2514911</v>
      </c>
      <c r="K28" s="15"/>
      <c r="L28" s="15">
        <f t="shared" si="1"/>
        <v>4735494</v>
      </c>
      <c r="M28" s="17">
        <v>22.4</v>
      </c>
      <c r="N28" s="15">
        <f t="shared" si="2"/>
        <v>211406</v>
      </c>
      <c r="O28" s="14">
        <f t="shared" si="3"/>
        <v>3.498938431685911</v>
      </c>
      <c r="P28" s="2"/>
      <c r="Q28" s="15">
        <f t="shared" si="4"/>
        <v>3527093</v>
      </c>
      <c r="R28" s="2"/>
      <c r="S28" s="15">
        <f t="shared" si="5"/>
        <v>157459.50892857145</v>
      </c>
      <c r="T28" s="2"/>
      <c r="U28" s="14">
        <f t="shared" si="6"/>
        <v>2.6060808455037674</v>
      </c>
      <c r="V28" s="2"/>
      <c r="W28" s="14">
        <f t="shared" si="7"/>
        <v>0.8928575861821435</v>
      </c>
      <c r="X28" s="2"/>
      <c r="Y28" s="14">
        <f t="shared" si="8"/>
        <v>0.25517956477786136</v>
      </c>
    </row>
    <row r="29" spans="1:25" ht="15">
      <c r="A29" s="14">
        <v>357</v>
      </c>
      <c r="B29" s="2" t="s">
        <v>19</v>
      </c>
      <c r="C29" s="2"/>
      <c r="D29" s="19">
        <v>289067</v>
      </c>
      <c r="E29" s="19"/>
      <c r="F29" s="16" t="s">
        <v>56</v>
      </c>
      <c r="G29" s="17">
        <v>30</v>
      </c>
      <c r="H29" s="15">
        <v>0</v>
      </c>
      <c r="I29" s="19">
        <f t="shared" si="0"/>
        <v>0</v>
      </c>
      <c r="J29" s="19">
        <v>160713</v>
      </c>
      <c r="K29" s="15"/>
      <c r="L29" s="19">
        <f t="shared" si="1"/>
        <v>128354</v>
      </c>
      <c r="M29" s="17">
        <v>17.8</v>
      </c>
      <c r="N29" s="19">
        <f t="shared" si="2"/>
        <v>7211</v>
      </c>
      <c r="O29" s="14">
        <f t="shared" si="3"/>
        <v>2.494577381714274</v>
      </c>
      <c r="P29" s="2"/>
      <c r="Q29" s="29">
        <f t="shared" si="4"/>
        <v>128354</v>
      </c>
      <c r="R29" s="2"/>
      <c r="S29" s="29">
        <f t="shared" si="5"/>
        <v>7210.898876404494</v>
      </c>
      <c r="T29" s="2"/>
      <c r="U29" s="30">
        <f t="shared" si="6"/>
        <v>2.4945423989609656</v>
      </c>
      <c r="V29" s="2"/>
      <c r="W29" s="30">
        <f t="shared" si="7"/>
        <v>3.498275330837686E-05</v>
      </c>
      <c r="X29" s="2"/>
      <c r="Y29" s="31">
        <f t="shared" si="8"/>
        <v>1.4023518999573669E-05</v>
      </c>
    </row>
    <row r="30" spans="1:25" ht="15">
      <c r="A30" s="2"/>
      <c r="B30" s="2" t="s">
        <v>20</v>
      </c>
      <c r="C30" s="2"/>
      <c r="D30" s="15">
        <f>SUM(D18:D29)</f>
        <v>41257204</v>
      </c>
      <c r="E30" s="15"/>
      <c r="F30" s="2"/>
      <c r="G30" s="17">
        <f>1*R30</f>
        <v>0</v>
      </c>
      <c r="H30" s="2"/>
      <c r="I30" s="15">
        <f>SUM(I18:I29)</f>
        <v>-2921419</v>
      </c>
      <c r="J30" s="15">
        <f>SUM(J18:J29)</f>
        <v>24529912</v>
      </c>
      <c r="K30" s="2"/>
      <c r="L30" s="15">
        <f>SUM(L18:L29)</f>
        <v>19648711</v>
      </c>
      <c r="M30" s="2"/>
      <c r="N30" s="15">
        <f>SUM(N18:N29)</f>
        <v>917860</v>
      </c>
      <c r="O30" s="14">
        <f t="shared" si="3"/>
        <v>2.2247266198649815</v>
      </c>
      <c r="P30" s="2"/>
      <c r="Q30" s="34">
        <f>SUM(Q18:Q29)</f>
        <v>16727292</v>
      </c>
      <c r="R30"/>
      <c r="S30" s="15">
        <f>SUM(S18:S29)</f>
        <v>775833.268662065</v>
      </c>
      <c r="T30" s="2"/>
      <c r="U30" s="14">
        <f>S30/D30*100</f>
        <v>1.8804795125284424</v>
      </c>
      <c r="W30" s="32">
        <f>O30-U30</f>
        <v>0.3442471073365392</v>
      </c>
      <c r="Y30" s="33">
        <f t="shared" si="8"/>
        <v>0.15473681317187254</v>
      </c>
    </row>
    <row r="31" spans="1:21" ht="15">
      <c r="A31" s="2"/>
      <c r="B31" s="13" t="s">
        <v>21</v>
      </c>
      <c r="C31" s="2"/>
      <c r="D31" s="15"/>
      <c r="E31" s="15"/>
      <c r="F31" s="2"/>
      <c r="G31" s="17"/>
      <c r="H31" s="2"/>
      <c r="I31" s="15"/>
      <c r="J31" s="15"/>
      <c r="K31" s="2"/>
      <c r="L31" s="15"/>
      <c r="M31" s="2"/>
      <c r="N31" s="15"/>
      <c r="O31" s="14"/>
      <c r="P31" s="2"/>
      <c r="Q31"/>
      <c r="R31"/>
      <c r="S31" s="2"/>
      <c r="T31" s="2"/>
      <c r="U31" s="2"/>
    </row>
    <row r="32" spans="1:21" ht="15">
      <c r="A32" s="2"/>
      <c r="B32" s="13"/>
      <c r="C32" s="2"/>
      <c r="D32" s="15"/>
      <c r="E32" s="15"/>
      <c r="F32" s="2"/>
      <c r="G32" s="17"/>
      <c r="H32" s="2"/>
      <c r="I32" s="15"/>
      <c r="J32" s="15"/>
      <c r="K32" s="2"/>
      <c r="L32" s="15"/>
      <c r="M32" s="2"/>
      <c r="N32" s="15"/>
      <c r="O32" s="14"/>
      <c r="P32" s="2"/>
      <c r="Q32"/>
      <c r="R32"/>
      <c r="S32" s="2"/>
      <c r="T32" s="2"/>
      <c r="U32" s="2"/>
    </row>
    <row r="33" spans="1:25" ht="15">
      <c r="A33" s="20" t="s">
        <v>4</v>
      </c>
      <c r="B33" s="2" t="s">
        <v>22</v>
      </c>
      <c r="C33" s="2"/>
      <c r="D33" s="15">
        <v>569144</v>
      </c>
      <c r="E33" s="15"/>
      <c r="F33" s="16"/>
      <c r="G33" s="17"/>
      <c r="H33" s="15"/>
      <c r="I33" s="15"/>
      <c r="J33" s="15">
        <v>488819</v>
      </c>
      <c r="K33" s="15"/>
      <c r="L33" s="15">
        <f>D33-I33-J33</f>
        <v>80325</v>
      </c>
      <c r="M33" s="17"/>
      <c r="N33" s="15">
        <v>12635</v>
      </c>
      <c r="O33" s="14">
        <v>2.22</v>
      </c>
      <c r="P33" s="2"/>
      <c r="Q33" s="34"/>
      <c r="R33"/>
      <c r="S33" s="15"/>
      <c r="T33" s="2"/>
      <c r="U33" s="14"/>
      <c r="W33" s="32"/>
      <c r="Y33" s="33"/>
    </row>
    <row r="34" spans="1:21" ht="15">
      <c r="A34" s="2"/>
      <c r="B34" s="13"/>
      <c r="C34" s="2"/>
      <c r="D34" s="15"/>
      <c r="E34" s="15"/>
      <c r="F34" s="2"/>
      <c r="G34" s="17"/>
      <c r="H34" s="2"/>
      <c r="I34" s="15"/>
      <c r="J34" s="15"/>
      <c r="K34" s="2"/>
      <c r="L34" s="15"/>
      <c r="M34" s="2"/>
      <c r="N34" s="15"/>
      <c r="O34" s="14"/>
      <c r="P34" s="2"/>
      <c r="Q34"/>
      <c r="R34"/>
      <c r="S34" s="2"/>
      <c r="T34" s="2"/>
      <c r="U34" s="2"/>
    </row>
    <row r="35" spans="1:25" ht="15">
      <c r="A35" s="2"/>
      <c r="B35" s="13" t="s">
        <v>23</v>
      </c>
      <c r="C35" s="2"/>
      <c r="D35" s="15">
        <f>D30+D33</f>
        <v>41826348</v>
      </c>
      <c r="E35" s="15"/>
      <c r="F35" s="2"/>
      <c r="G35" s="17">
        <f>1*R35</f>
        <v>0</v>
      </c>
      <c r="H35" s="2"/>
      <c r="I35" s="15">
        <f>I30+I33</f>
        <v>-2921419</v>
      </c>
      <c r="J35" s="15">
        <f>J30+J33</f>
        <v>25018731</v>
      </c>
      <c r="K35" s="2"/>
      <c r="L35" s="15">
        <f>L30+L33</f>
        <v>19729036</v>
      </c>
      <c r="M35" s="2"/>
      <c r="N35" s="15">
        <f>N30+N33</f>
        <v>930495</v>
      </c>
      <c r="O35" s="14">
        <f>N35/D35*100</f>
        <v>2.224662310943332</v>
      </c>
      <c r="P35" s="2"/>
      <c r="Q35" s="34"/>
      <c r="R35"/>
      <c r="S35" s="15"/>
      <c r="T35" s="2"/>
      <c r="U35" s="14"/>
      <c r="W35" s="32"/>
      <c r="Y35" s="33"/>
    </row>
    <row r="36" spans="1:21" ht="15">
      <c r="A36" s="2"/>
      <c r="B36" s="13"/>
      <c r="C36" s="2"/>
      <c r="D36" s="15"/>
      <c r="E36" s="15"/>
      <c r="F36" s="2"/>
      <c r="G36" s="17"/>
      <c r="H36" s="2"/>
      <c r="I36" s="15"/>
      <c r="J36" s="15"/>
      <c r="K36" s="2"/>
      <c r="L36" s="15"/>
      <c r="M36" s="2"/>
      <c r="N36" s="15"/>
      <c r="O36" s="14"/>
      <c r="P36" s="2"/>
      <c r="Q36"/>
      <c r="R36"/>
      <c r="S36" s="2"/>
      <c r="T36" s="2"/>
      <c r="U36" s="2"/>
    </row>
    <row r="37" spans="1:21" ht="15">
      <c r="A37" s="2"/>
      <c r="B37" s="13"/>
      <c r="C37" s="2"/>
      <c r="D37" s="15"/>
      <c r="E37" s="15"/>
      <c r="F37" s="2"/>
      <c r="G37" s="17"/>
      <c r="H37" s="2"/>
      <c r="I37" s="15"/>
      <c r="J37" s="15"/>
      <c r="K37" s="2"/>
      <c r="L37" s="15"/>
      <c r="M37" s="2"/>
      <c r="N37" s="15"/>
      <c r="O37" s="14"/>
      <c r="P37" s="2"/>
      <c r="Q37"/>
      <c r="R37"/>
      <c r="S37" s="2"/>
      <c r="T37" s="2"/>
      <c r="U37" s="2"/>
    </row>
    <row r="38" spans="1:21" ht="15">
      <c r="A38" s="2"/>
      <c r="B38" s="13" t="s">
        <v>24</v>
      </c>
      <c r="C38" s="2"/>
      <c r="D38" s="15"/>
      <c r="E38" s="15"/>
      <c r="F38" s="2"/>
      <c r="G38" s="17"/>
      <c r="H38" s="2"/>
      <c r="I38" s="15"/>
      <c r="J38" s="15"/>
      <c r="K38" s="2"/>
      <c r="L38" s="15"/>
      <c r="M38" s="2"/>
      <c r="N38" s="15"/>
      <c r="O38" s="14"/>
      <c r="P38" s="2"/>
      <c r="Q38"/>
      <c r="R38"/>
      <c r="S38" s="2"/>
      <c r="T38" s="2"/>
      <c r="U38" s="2"/>
    </row>
    <row r="39" spans="1:25" ht="15">
      <c r="A39" s="14">
        <v>367</v>
      </c>
      <c r="B39" s="2" t="s">
        <v>25</v>
      </c>
      <c r="C39" s="2"/>
      <c r="D39" s="15">
        <v>12193975</v>
      </c>
      <c r="E39" s="15"/>
      <c r="F39" s="16" t="s">
        <v>60</v>
      </c>
      <c r="G39" s="17">
        <v>45</v>
      </c>
      <c r="H39" s="15">
        <v>-15</v>
      </c>
      <c r="I39" s="15">
        <f>ROUND(H39/100*D39,0)</f>
        <v>-1829096</v>
      </c>
      <c r="J39" s="15">
        <v>10258744</v>
      </c>
      <c r="K39" s="15"/>
      <c r="L39" s="15">
        <f>D39-I39-J39</f>
        <v>3764327</v>
      </c>
      <c r="M39" s="17">
        <v>18.4</v>
      </c>
      <c r="N39" s="15">
        <f>ROUND(+L39/M39,0)</f>
        <v>204583</v>
      </c>
      <c r="O39" s="14">
        <f>N39/D39*100</f>
        <v>1.6777383912957011</v>
      </c>
      <c r="P39" s="2"/>
      <c r="Q39" s="15">
        <f>D39-J39</f>
        <v>1935231</v>
      </c>
      <c r="R39" s="2"/>
      <c r="S39" s="15">
        <f>Q39/M39</f>
        <v>105175.59782608696</v>
      </c>
      <c r="T39" s="2"/>
      <c r="U39" s="14">
        <f>S39/D39*100</f>
        <v>0.8625210222760582</v>
      </c>
      <c r="V39" s="2"/>
      <c r="W39" s="14">
        <f>O39-U39</f>
        <v>0.8152173690196429</v>
      </c>
      <c r="X39" s="2"/>
      <c r="Y39" s="14">
        <f>W39/O39</f>
        <v>0.4859025538481351</v>
      </c>
    </row>
    <row r="40" spans="1:21" ht="15">
      <c r="A40" s="14"/>
      <c r="B40" s="2"/>
      <c r="C40" s="2"/>
      <c r="D40" s="15"/>
      <c r="E40" s="15"/>
      <c r="F40" s="16"/>
      <c r="G40" s="17"/>
      <c r="H40" s="15"/>
      <c r="I40" s="15"/>
      <c r="J40" s="15"/>
      <c r="K40" s="15"/>
      <c r="L40" s="15"/>
      <c r="M40" s="17"/>
      <c r="N40" s="15"/>
      <c r="O40" s="14"/>
      <c r="P40" s="2"/>
      <c r="Q40"/>
      <c r="R40"/>
      <c r="S40" s="2"/>
      <c r="T40" s="2"/>
      <c r="U40" s="2"/>
    </row>
    <row r="41" spans="1:21" ht="15">
      <c r="A41" s="14"/>
      <c r="B41" s="2"/>
      <c r="C41" s="2"/>
      <c r="D41" s="15"/>
      <c r="E41" s="15"/>
      <c r="F41" s="16"/>
      <c r="G41" s="17"/>
      <c r="H41" s="15"/>
      <c r="I41" s="15"/>
      <c r="J41" s="15"/>
      <c r="K41" s="15"/>
      <c r="L41" s="15"/>
      <c r="M41" s="17"/>
      <c r="N41" s="15"/>
      <c r="O41" s="14"/>
      <c r="P41" s="2"/>
      <c r="Q41"/>
      <c r="R41"/>
      <c r="S41" s="2"/>
      <c r="T41" s="2"/>
      <c r="U41" s="2"/>
    </row>
    <row r="42" spans="1:18" ht="15">
      <c r="A42" s="2"/>
      <c r="B42" s="13" t="s">
        <v>26</v>
      </c>
      <c r="C42" s="2"/>
      <c r="D42" s="15"/>
      <c r="E42" s="15"/>
      <c r="F42" s="2"/>
      <c r="G42" s="17"/>
      <c r="H42" s="2"/>
      <c r="I42" s="15"/>
      <c r="J42" s="15"/>
      <c r="K42" s="2"/>
      <c r="L42" s="15"/>
      <c r="M42" s="2"/>
      <c r="N42" s="15"/>
      <c r="O42" s="14"/>
      <c r="P42" s="2"/>
      <c r="Q42"/>
      <c r="R42"/>
    </row>
    <row r="43" spans="1:25" ht="15">
      <c r="A43" s="14">
        <v>375.1</v>
      </c>
      <c r="B43" s="2" t="s">
        <v>27</v>
      </c>
      <c r="C43" s="2"/>
      <c r="D43" s="15">
        <v>94489</v>
      </c>
      <c r="E43" s="15"/>
      <c r="F43" s="16" t="s">
        <v>60</v>
      </c>
      <c r="G43" s="17">
        <v>38</v>
      </c>
      <c r="H43" s="15">
        <v>-15</v>
      </c>
      <c r="I43" s="15">
        <f aca="true" t="shared" si="9" ref="I43:I54">ROUND(H43/100*D43,0)</f>
        <v>-14173</v>
      </c>
      <c r="J43" s="15">
        <v>75762</v>
      </c>
      <c r="K43" s="15"/>
      <c r="L43" s="15">
        <f aca="true" t="shared" si="10" ref="L43:L54">D43-I43-J43</f>
        <v>32900</v>
      </c>
      <c r="M43" s="17">
        <v>9.7</v>
      </c>
      <c r="N43" s="15">
        <f aca="true" t="shared" si="11" ref="N43:N54">ROUND(+L43/M43,0)</f>
        <v>3392</v>
      </c>
      <c r="O43" s="14">
        <f aca="true" t="shared" si="12" ref="O43:O55">N43/D43*100</f>
        <v>3.589835853908921</v>
      </c>
      <c r="P43" s="2"/>
      <c r="Q43" s="15">
        <f>D43-J43</f>
        <v>18727</v>
      </c>
      <c r="R43" s="2"/>
      <c r="S43" s="15">
        <f>Q43/M43</f>
        <v>1930.6185567010311</v>
      </c>
      <c r="T43" s="2"/>
      <c r="U43" s="14">
        <f>S43/D43*100</f>
        <v>2.0432204348665253</v>
      </c>
      <c r="V43" s="2"/>
      <c r="W43" s="14">
        <f>O43-U43</f>
        <v>1.5466154190423955</v>
      </c>
      <c r="X43" s="2"/>
      <c r="Y43" s="14">
        <f>W43/O43</f>
        <v>0.4308317934254036</v>
      </c>
    </row>
    <row r="44" spans="1:25" ht="15">
      <c r="A44" s="14">
        <v>375.2</v>
      </c>
      <c r="B44" s="2" t="s">
        <v>28</v>
      </c>
      <c r="C44" s="2"/>
      <c r="D44" s="15">
        <v>800721</v>
      </c>
      <c r="E44" s="15"/>
      <c r="F44" s="16" t="s">
        <v>61</v>
      </c>
      <c r="G44" s="17">
        <v>35</v>
      </c>
      <c r="H44" s="15">
        <v>-15</v>
      </c>
      <c r="I44" s="15">
        <f t="shared" si="9"/>
        <v>-120108</v>
      </c>
      <c r="J44" s="15">
        <v>177866</v>
      </c>
      <c r="K44" s="15"/>
      <c r="L44" s="15">
        <f t="shared" si="10"/>
        <v>742963</v>
      </c>
      <c r="M44" s="17">
        <v>27.8</v>
      </c>
      <c r="N44" s="15">
        <f t="shared" si="11"/>
        <v>26725</v>
      </c>
      <c r="O44" s="14">
        <f t="shared" si="12"/>
        <v>3.3376169727033513</v>
      </c>
      <c r="P44" s="2"/>
      <c r="Q44" s="15">
        <f aca="true" t="shared" si="13" ref="Q44:Q54">D44-J44</f>
        <v>622855</v>
      </c>
      <c r="R44" s="2"/>
      <c r="S44" s="15">
        <f aca="true" t="shared" si="14" ref="S44:S54">Q44/M44</f>
        <v>22404.856115107912</v>
      </c>
      <c r="T44" s="2"/>
      <c r="U44" s="14">
        <f aca="true" t="shared" si="15" ref="U44:U54">S44/D44*100</f>
        <v>2.7980852400658796</v>
      </c>
      <c r="V44" s="2"/>
      <c r="W44" s="14">
        <f aca="true" t="shared" si="16" ref="W44:W54">O44-U44</f>
        <v>0.5395317326374718</v>
      </c>
      <c r="X44" s="2"/>
      <c r="Y44" s="14">
        <f aca="true" t="shared" si="17" ref="Y44:Y55">W44/O44</f>
        <v>0.16165178240943276</v>
      </c>
    </row>
    <row r="45" spans="1:25" ht="15">
      <c r="A45" s="14">
        <v>376</v>
      </c>
      <c r="B45" s="2" t="s">
        <v>25</v>
      </c>
      <c r="C45" s="2"/>
      <c r="D45" s="15">
        <v>170695366</v>
      </c>
      <c r="E45" s="15"/>
      <c r="F45" s="16" t="s">
        <v>62</v>
      </c>
      <c r="G45" s="17">
        <v>55</v>
      </c>
      <c r="H45" s="15">
        <v>-20</v>
      </c>
      <c r="I45" s="15">
        <f t="shared" si="9"/>
        <v>-34139073</v>
      </c>
      <c r="J45" s="15">
        <v>46902801</v>
      </c>
      <c r="K45" s="15"/>
      <c r="L45" s="15">
        <f t="shared" si="10"/>
        <v>157931638</v>
      </c>
      <c r="M45" s="17">
        <v>41.5</v>
      </c>
      <c r="N45" s="15">
        <f t="shared" si="11"/>
        <v>3805582</v>
      </c>
      <c r="O45" s="14">
        <f t="shared" si="12"/>
        <v>2.229458297069412</v>
      </c>
      <c r="P45" s="2"/>
      <c r="Q45" s="15">
        <f t="shared" si="13"/>
        <v>123792565</v>
      </c>
      <c r="R45" s="2"/>
      <c r="S45" s="15">
        <f t="shared" si="14"/>
        <v>2982953.373493976</v>
      </c>
      <c r="T45" s="2"/>
      <c r="U45" s="14">
        <f t="shared" si="15"/>
        <v>1.7475303773003281</v>
      </c>
      <c r="V45" s="2"/>
      <c r="W45" s="14">
        <f t="shared" si="16"/>
        <v>0.4819279197690838</v>
      </c>
      <c r="X45" s="2"/>
      <c r="Y45" s="14">
        <f t="shared" si="17"/>
        <v>0.21616368442619918</v>
      </c>
    </row>
    <row r="46" spans="1:25" ht="15">
      <c r="A46" s="14">
        <v>378</v>
      </c>
      <c r="B46" s="2" t="s">
        <v>29</v>
      </c>
      <c r="C46" s="2"/>
      <c r="D46" s="15">
        <v>3740924</v>
      </c>
      <c r="E46" s="15"/>
      <c r="F46" s="16" t="s">
        <v>63</v>
      </c>
      <c r="G46" s="17">
        <v>36</v>
      </c>
      <c r="H46" s="15">
        <v>-5</v>
      </c>
      <c r="I46" s="15">
        <f t="shared" si="9"/>
        <v>-187046</v>
      </c>
      <c r="J46" s="15">
        <v>1376113</v>
      </c>
      <c r="K46" s="15"/>
      <c r="L46" s="15">
        <f t="shared" si="10"/>
        <v>2551857</v>
      </c>
      <c r="M46" s="17">
        <v>22.5</v>
      </c>
      <c r="N46" s="15">
        <f t="shared" si="11"/>
        <v>113416</v>
      </c>
      <c r="O46" s="14">
        <f t="shared" si="12"/>
        <v>3.0317643448516995</v>
      </c>
      <c r="P46" s="2"/>
      <c r="Q46" s="15">
        <f t="shared" si="13"/>
        <v>2364811</v>
      </c>
      <c r="R46" s="2"/>
      <c r="S46" s="15">
        <f t="shared" si="14"/>
        <v>105102.71111111112</v>
      </c>
      <c r="T46" s="2"/>
      <c r="U46" s="14">
        <f t="shared" si="15"/>
        <v>2.809538796059773</v>
      </c>
      <c r="V46" s="2"/>
      <c r="W46" s="14">
        <f t="shared" si="16"/>
        <v>0.22222554879192646</v>
      </c>
      <c r="X46" s="2"/>
      <c r="Y46" s="14">
        <f t="shared" si="17"/>
        <v>0.07329908380553792</v>
      </c>
    </row>
    <row r="47" spans="1:25" ht="15">
      <c r="A47" s="14">
        <v>379</v>
      </c>
      <c r="B47" s="2" t="s">
        <v>30</v>
      </c>
      <c r="C47" s="2"/>
      <c r="D47" s="15">
        <v>2247764</v>
      </c>
      <c r="E47" s="15"/>
      <c r="F47" s="16" t="s">
        <v>56</v>
      </c>
      <c r="G47" s="17">
        <v>33</v>
      </c>
      <c r="H47" s="15">
        <v>0</v>
      </c>
      <c r="I47" s="15">
        <f t="shared" si="9"/>
        <v>0</v>
      </c>
      <c r="J47" s="15">
        <v>785776</v>
      </c>
      <c r="K47" s="15"/>
      <c r="L47" s="15">
        <f t="shared" si="10"/>
        <v>1461988</v>
      </c>
      <c r="M47" s="17">
        <v>20.7</v>
      </c>
      <c r="N47" s="15">
        <f t="shared" si="11"/>
        <v>70627</v>
      </c>
      <c r="O47" s="14">
        <f t="shared" si="12"/>
        <v>3.1421003272585555</v>
      </c>
      <c r="P47" s="2"/>
      <c r="Q47" s="15">
        <f t="shared" si="13"/>
        <v>1461988</v>
      </c>
      <c r="R47" s="2"/>
      <c r="S47" s="15">
        <f t="shared" si="14"/>
        <v>70627.43961352657</v>
      </c>
      <c r="T47" s="2"/>
      <c r="U47" s="14">
        <f t="shared" si="15"/>
        <v>3.1421198850736363</v>
      </c>
      <c r="V47" s="2"/>
      <c r="W47" s="14">
        <f t="shared" si="16"/>
        <v>-1.9557815080784025E-05</v>
      </c>
      <c r="X47" s="2"/>
      <c r="Y47" s="14">
        <f t="shared" si="17"/>
        <v>-6.224440038121883E-06</v>
      </c>
    </row>
    <row r="48" spans="1:25" ht="15">
      <c r="A48" s="14">
        <v>380</v>
      </c>
      <c r="B48" s="2" t="s">
        <v>31</v>
      </c>
      <c r="C48" s="2"/>
      <c r="D48" s="15">
        <v>92298997</v>
      </c>
      <c r="E48" s="15"/>
      <c r="F48" s="16" t="s">
        <v>55</v>
      </c>
      <c r="G48" s="17">
        <v>42</v>
      </c>
      <c r="H48" s="15">
        <v>-75</v>
      </c>
      <c r="I48" s="15">
        <f t="shared" si="9"/>
        <v>-69224248</v>
      </c>
      <c r="J48" s="15">
        <v>33688833</v>
      </c>
      <c r="K48" s="15"/>
      <c r="L48" s="15">
        <f t="shared" si="10"/>
        <v>127834412</v>
      </c>
      <c r="M48" s="17">
        <v>32.6</v>
      </c>
      <c r="N48" s="15">
        <f t="shared" si="11"/>
        <v>3921301</v>
      </c>
      <c r="O48" s="14">
        <f t="shared" si="12"/>
        <v>4.248476286259102</v>
      </c>
      <c r="P48" s="2"/>
      <c r="Q48" s="15">
        <f t="shared" si="13"/>
        <v>58610164</v>
      </c>
      <c r="R48" s="2"/>
      <c r="S48" s="15">
        <f t="shared" si="14"/>
        <v>1797857.791411043</v>
      </c>
      <c r="T48" s="2"/>
      <c r="U48" s="14">
        <f t="shared" si="15"/>
        <v>1.9478627610775043</v>
      </c>
      <c r="V48" s="2"/>
      <c r="W48" s="14">
        <f t="shared" si="16"/>
        <v>2.3006135251815976</v>
      </c>
      <c r="X48" s="2"/>
      <c r="Y48" s="14">
        <f t="shared" si="17"/>
        <v>0.5415149738795765</v>
      </c>
    </row>
    <row r="49" spans="1:25" ht="15">
      <c r="A49" s="14">
        <v>381</v>
      </c>
      <c r="B49" s="2" t="s">
        <v>32</v>
      </c>
      <c r="C49" s="2"/>
      <c r="D49" s="15">
        <v>17245534</v>
      </c>
      <c r="E49" s="15"/>
      <c r="F49" s="16" t="s">
        <v>64</v>
      </c>
      <c r="G49" s="17">
        <v>35</v>
      </c>
      <c r="H49" s="15">
        <v>-5</v>
      </c>
      <c r="I49" s="15">
        <f t="shared" si="9"/>
        <v>-862277</v>
      </c>
      <c r="J49" s="15">
        <v>6059192</v>
      </c>
      <c r="K49" s="15"/>
      <c r="L49" s="15">
        <f t="shared" si="10"/>
        <v>12048619</v>
      </c>
      <c r="M49" s="17">
        <v>22.5</v>
      </c>
      <c r="N49" s="15">
        <f t="shared" si="11"/>
        <v>535494</v>
      </c>
      <c r="O49" s="14">
        <f t="shared" si="12"/>
        <v>3.105116953757419</v>
      </c>
      <c r="P49" s="2"/>
      <c r="Q49" s="15">
        <f t="shared" si="13"/>
        <v>11186342</v>
      </c>
      <c r="R49" s="2"/>
      <c r="S49" s="15">
        <f t="shared" si="14"/>
        <v>497170.7555555556</v>
      </c>
      <c r="T49" s="2"/>
      <c r="U49" s="14">
        <f t="shared" si="15"/>
        <v>2.8828956850831964</v>
      </c>
      <c r="V49" s="2"/>
      <c r="W49" s="14">
        <f t="shared" si="16"/>
        <v>0.22222126867422265</v>
      </c>
      <c r="X49" s="2"/>
      <c r="Y49" s="14">
        <f t="shared" si="17"/>
        <v>0.0715661509642394</v>
      </c>
    </row>
    <row r="50" spans="1:25" ht="15">
      <c r="A50" s="14">
        <v>382</v>
      </c>
      <c r="B50" s="2" t="s">
        <v>33</v>
      </c>
      <c r="C50" s="2"/>
      <c r="D50" s="15">
        <v>4813932</v>
      </c>
      <c r="E50" s="15"/>
      <c r="F50" s="16" t="s">
        <v>64</v>
      </c>
      <c r="G50" s="17">
        <v>35</v>
      </c>
      <c r="H50" s="15">
        <v>-10</v>
      </c>
      <c r="I50" s="15">
        <f t="shared" si="9"/>
        <v>-481393</v>
      </c>
      <c r="J50" s="15">
        <v>1346888</v>
      </c>
      <c r="K50" s="15"/>
      <c r="L50" s="15">
        <f t="shared" si="10"/>
        <v>3948437</v>
      </c>
      <c r="M50" s="17">
        <v>25.5</v>
      </c>
      <c r="N50" s="15">
        <f t="shared" si="11"/>
        <v>154841</v>
      </c>
      <c r="O50" s="14">
        <f t="shared" si="12"/>
        <v>3.2165182225257856</v>
      </c>
      <c r="P50" s="2"/>
      <c r="Q50" s="15">
        <f t="shared" si="13"/>
        <v>3467044</v>
      </c>
      <c r="R50" s="2"/>
      <c r="S50" s="15">
        <f t="shared" si="14"/>
        <v>135962.50980392157</v>
      </c>
      <c r="T50" s="2"/>
      <c r="U50" s="14">
        <f t="shared" si="15"/>
        <v>2.8243545983599594</v>
      </c>
      <c r="V50" s="2"/>
      <c r="W50" s="14">
        <f t="shared" si="16"/>
        <v>0.3921636241658262</v>
      </c>
      <c r="X50" s="2"/>
      <c r="Y50" s="14">
        <f t="shared" si="17"/>
        <v>0.12192177909002422</v>
      </c>
    </row>
    <row r="51" spans="1:25" ht="15">
      <c r="A51" s="14">
        <v>383</v>
      </c>
      <c r="B51" s="2" t="s">
        <v>34</v>
      </c>
      <c r="C51" s="2"/>
      <c r="D51" s="15">
        <v>3162805</v>
      </c>
      <c r="E51" s="15"/>
      <c r="F51" s="16" t="s">
        <v>60</v>
      </c>
      <c r="G51" s="17">
        <v>45</v>
      </c>
      <c r="H51" s="15">
        <v>-5</v>
      </c>
      <c r="I51" s="15">
        <f t="shared" si="9"/>
        <v>-158140</v>
      </c>
      <c r="J51" s="15">
        <v>1074648</v>
      </c>
      <c r="K51" s="15"/>
      <c r="L51" s="15">
        <f t="shared" si="10"/>
        <v>2246297</v>
      </c>
      <c r="M51" s="17">
        <v>29.4</v>
      </c>
      <c r="N51" s="15">
        <f t="shared" si="11"/>
        <v>76405</v>
      </c>
      <c r="O51" s="14">
        <f t="shared" si="12"/>
        <v>2.4157353994318336</v>
      </c>
      <c r="P51" s="2"/>
      <c r="Q51" s="15">
        <f t="shared" si="13"/>
        <v>2088157</v>
      </c>
      <c r="R51" s="2"/>
      <c r="S51" s="15">
        <f t="shared" si="14"/>
        <v>71025.74829931973</v>
      </c>
      <c r="T51" s="2"/>
      <c r="U51" s="14">
        <f t="shared" si="15"/>
        <v>2.245656886824187</v>
      </c>
      <c r="V51" s="2"/>
      <c r="W51" s="14">
        <f t="shared" si="16"/>
        <v>0.17007851260764673</v>
      </c>
      <c r="X51" s="2"/>
      <c r="Y51" s="14">
        <f t="shared" si="17"/>
        <v>0.07040444605301067</v>
      </c>
    </row>
    <row r="52" spans="1:25" ht="15">
      <c r="A52" s="14">
        <v>384</v>
      </c>
      <c r="B52" s="2" t="s">
        <v>35</v>
      </c>
      <c r="C52" s="2"/>
      <c r="D52" s="15">
        <v>1026389</v>
      </c>
      <c r="E52" s="15"/>
      <c r="F52" s="16" t="s">
        <v>60</v>
      </c>
      <c r="G52" s="17">
        <v>45</v>
      </c>
      <c r="H52" s="15">
        <v>0</v>
      </c>
      <c r="I52" s="15">
        <f t="shared" si="9"/>
        <v>0</v>
      </c>
      <c r="J52" s="15">
        <v>292374</v>
      </c>
      <c r="K52" s="15"/>
      <c r="L52" s="15">
        <f t="shared" si="10"/>
        <v>734015</v>
      </c>
      <c r="M52" s="17">
        <v>31.3</v>
      </c>
      <c r="N52" s="15">
        <f t="shared" si="11"/>
        <v>23451</v>
      </c>
      <c r="O52" s="14">
        <f t="shared" si="12"/>
        <v>2.2848062479235454</v>
      </c>
      <c r="P52" s="2"/>
      <c r="Q52" s="15">
        <f t="shared" si="13"/>
        <v>734015</v>
      </c>
      <c r="R52" s="2"/>
      <c r="S52" s="15">
        <f t="shared" si="14"/>
        <v>23450.958466453674</v>
      </c>
      <c r="T52" s="2"/>
      <c r="U52" s="14">
        <f t="shared" si="15"/>
        <v>2.2848022013538407</v>
      </c>
      <c r="V52" s="2"/>
      <c r="W52" s="14">
        <f t="shared" si="16"/>
        <v>4.046569704652114E-06</v>
      </c>
      <c r="X52" s="2"/>
      <c r="Y52" s="14">
        <f t="shared" si="17"/>
        <v>1.7710778357375718E-06</v>
      </c>
    </row>
    <row r="53" spans="1:25" ht="15">
      <c r="A53" s="14">
        <v>385</v>
      </c>
      <c r="B53" s="2" t="s">
        <v>36</v>
      </c>
      <c r="C53" s="2"/>
      <c r="D53" s="15">
        <v>124036</v>
      </c>
      <c r="E53" s="15"/>
      <c r="F53" s="16" t="s">
        <v>65</v>
      </c>
      <c r="G53" s="17">
        <v>30</v>
      </c>
      <c r="H53" s="15">
        <v>0</v>
      </c>
      <c r="I53" s="15">
        <f t="shared" si="9"/>
        <v>0</v>
      </c>
      <c r="J53" s="15">
        <v>66956</v>
      </c>
      <c r="K53" s="15"/>
      <c r="L53" s="15">
        <f t="shared" si="10"/>
        <v>57080</v>
      </c>
      <c r="M53" s="17">
        <v>12.7</v>
      </c>
      <c r="N53" s="15">
        <f t="shared" si="11"/>
        <v>4494</v>
      </c>
      <c r="O53" s="14">
        <f t="shared" si="12"/>
        <v>3.6231416685478415</v>
      </c>
      <c r="P53" s="2"/>
      <c r="Q53" s="15">
        <f t="shared" si="13"/>
        <v>57080</v>
      </c>
      <c r="R53" s="2"/>
      <c r="S53" s="15">
        <f t="shared" si="14"/>
        <v>4494.488188976378</v>
      </c>
      <c r="T53" s="2"/>
      <c r="U53" s="14">
        <f t="shared" si="15"/>
        <v>3.6235352550681887</v>
      </c>
      <c r="V53" s="2"/>
      <c r="W53" s="14">
        <f t="shared" si="16"/>
        <v>-0.0003935865203472666</v>
      </c>
      <c r="X53" s="2"/>
      <c r="Y53" s="14">
        <f t="shared" si="17"/>
        <v>-0.0001086312809029674</v>
      </c>
    </row>
    <row r="54" spans="1:25" ht="15">
      <c r="A54" s="14">
        <v>387</v>
      </c>
      <c r="B54" s="2" t="s">
        <v>19</v>
      </c>
      <c r="C54" s="2"/>
      <c r="D54" s="19">
        <v>27952</v>
      </c>
      <c r="E54" s="15"/>
      <c r="F54" s="16" t="s">
        <v>57</v>
      </c>
      <c r="G54" s="17">
        <v>45</v>
      </c>
      <c r="H54" s="15">
        <v>0</v>
      </c>
      <c r="I54" s="19">
        <f t="shared" si="9"/>
        <v>0</v>
      </c>
      <c r="J54" s="19">
        <v>13144</v>
      </c>
      <c r="K54" s="15"/>
      <c r="L54" s="19">
        <f t="shared" si="10"/>
        <v>14808</v>
      </c>
      <c r="M54" s="17">
        <v>22.4</v>
      </c>
      <c r="N54" s="19">
        <f t="shared" si="11"/>
        <v>661</v>
      </c>
      <c r="O54" s="14">
        <f t="shared" si="12"/>
        <v>2.364768174012593</v>
      </c>
      <c r="P54" s="2"/>
      <c r="Q54" s="29">
        <f t="shared" si="13"/>
        <v>14808</v>
      </c>
      <c r="R54" s="2"/>
      <c r="S54" s="29">
        <f t="shared" si="14"/>
        <v>661.0714285714287</v>
      </c>
      <c r="T54" s="2"/>
      <c r="U54" s="30">
        <f t="shared" si="15"/>
        <v>2.365023714122169</v>
      </c>
      <c r="V54" s="2"/>
      <c r="W54" s="30">
        <f t="shared" si="16"/>
        <v>-0.00025554010957584694</v>
      </c>
      <c r="X54" s="2"/>
      <c r="Y54" s="31">
        <f t="shared" si="17"/>
        <v>-0.00010806137886329915</v>
      </c>
    </row>
    <row r="55" spans="1:25" ht="15">
      <c r="A55" s="2"/>
      <c r="B55" s="2" t="s">
        <v>37</v>
      </c>
      <c r="C55" s="2"/>
      <c r="D55" s="15">
        <f>SUM(D43:D54)</f>
        <v>296278909</v>
      </c>
      <c r="E55" s="15"/>
      <c r="F55" s="2"/>
      <c r="G55" s="17">
        <f>1*R55</f>
        <v>0</v>
      </c>
      <c r="H55" s="2"/>
      <c r="I55" s="15">
        <f>SUM(I43:I54)</f>
        <v>-105186458</v>
      </c>
      <c r="J55" s="15">
        <f>SUM(J43:J54)</f>
        <v>91860353</v>
      </c>
      <c r="K55" s="2"/>
      <c r="L55" s="15">
        <f>SUM(L43:L54)</f>
        <v>309605014</v>
      </c>
      <c r="M55" s="2"/>
      <c r="N55" s="15">
        <f>SUM(N43:N54)</f>
        <v>8736389</v>
      </c>
      <c r="O55" s="14">
        <f t="shared" si="12"/>
        <v>2.9487043237357136</v>
      </c>
      <c r="P55" s="2"/>
      <c r="Q55" s="34">
        <f>SUM(Q43:Q54)</f>
        <v>204418556</v>
      </c>
      <c r="R55"/>
      <c r="S55" s="34">
        <f>SUM(S43:S54)</f>
        <v>5713642.322044264</v>
      </c>
      <c r="T55" s="2"/>
      <c r="U55" s="14">
        <f>S55/D55*100</f>
        <v>1.9284674502579133</v>
      </c>
      <c r="W55" s="32">
        <f>O55-U55</f>
        <v>1.0202368734778002</v>
      </c>
      <c r="Y55" s="33">
        <f t="shared" si="17"/>
        <v>0.3459949732041164</v>
      </c>
    </row>
    <row r="56" spans="1:18" ht="15">
      <c r="A56" s="2"/>
      <c r="B56" s="13" t="s">
        <v>38</v>
      </c>
      <c r="C56" s="2"/>
      <c r="D56" s="15"/>
      <c r="E56" s="15"/>
      <c r="F56" s="2"/>
      <c r="G56" s="17"/>
      <c r="H56" s="2"/>
      <c r="I56" s="15"/>
      <c r="J56" s="15"/>
      <c r="K56" s="2"/>
      <c r="L56" s="15"/>
      <c r="M56" s="2"/>
      <c r="N56" s="15"/>
      <c r="O56" s="14"/>
      <c r="P56" s="2"/>
      <c r="Q56"/>
      <c r="R56"/>
    </row>
    <row r="57" spans="1:18" ht="15">
      <c r="A57" s="2"/>
      <c r="B57" s="13"/>
      <c r="C57" s="2"/>
      <c r="D57" s="15"/>
      <c r="E57" s="15"/>
      <c r="F57" s="2"/>
      <c r="G57" s="17"/>
      <c r="H57" s="2"/>
      <c r="I57" s="15"/>
      <c r="J57" s="15"/>
      <c r="K57" s="2"/>
      <c r="L57" s="15"/>
      <c r="M57" s="2"/>
      <c r="N57" s="15"/>
      <c r="O57" s="14"/>
      <c r="P57" s="2"/>
      <c r="Q57"/>
      <c r="R57"/>
    </row>
    <row r="58" spans="1:18" ht="15">
      <c r="A58" s="14">
        <v>374.22</v>
      </c>
      <c r="B58" s="2" t="s">
        <v>39</v>
      </c>
      <c r="C58" s="2"/>
      <c r="D58" s="15">
        <v>74018</v>
      </c>
      <c r="E58" s="15"/>
      <c r="F58" s="16"/>
      <c r="G58" s="17"/>
      <c r="H58" s="15"/>
      <c r="I58" s="15"/>
      <c r="J58" s="15">
        <v>53500</v>
      </c>
      <c r="K58" s="15"/>
      <c r="L58" s="15">
        <f>D58-I58-J58</f>
        <v>20518</v>
      </c>
      <c r="M58" s="17"/>
      <c r="N58" s="15">
        <v>2184</v>
      </c>
      <c r="O58" s="14">
        <v>2.95</v>
      </c>
      <c r="P58" s="2"/>
      <c r="Q58"/>
      <c r="R58"/>
    </row>
    <row r="59" spans="1:18" ht="15">
      <c r="A59" s="2"/>
      <c r="B59" s="13"/>
      <c r="C59" s="2"/>
      <c r="D59" s="15"/>
      <c r="E59" s="15"/>
      <c r="F59" s="2"/>
      <c r="G59" s="17"/>
      <c r="H59" s="2"/>
      <c r="I59" s="15"/>
      <c r="J59" s="15"/>
      <c r="K59" s="2"/>
      <c r="L59" s="15"/>
      <c r="M59" s="2"/>
      <c r="N59" s="15"/>
      <c r="O59" s="14"/>
      <c r="P59" s="2"/>
      <c r="Q59"/>
      <c r="R59"/>
    </row>
    <row r="60" spans="1:18" ht="15">
      <c r="A60" s="2"/>
      <c r="B60" s="13" t="s">
        <v>40</v>
      </c>
      <c r="C60" s="2"/>
      <c r="D60" s="15">
        <f>D55+D58</f>
        <v>296352927</v>
      </c>
      <c r="E60" s="15"/>
      <c r="F60" s="2"/>
      <c r="G60" s="17">
        <f>1*R60</f>
        <v>0</v>
      </c>
      <c r="H60" s="2"/>
      <c r="I60" s="15">
        <f>I55+I58</f>
        <v>-105186458</v>
      </c>
      <c r="J60" s="15">
        <f>J55+J58</f>
        <v>91913853</v>
      </c>
      <c r="K60" s="2"/>
      <c r="L60" s="15">
        <f>L55+L58</f>
        <v>309625532</v>
      </c>
      <c r="M60" s="2"/>
      <c r="N60" s="15">
        <f>N55+N58</f>
        <v>8738573</v>
      </c>
      <c r="O60" s="14">
        <f>N60/D60*100</f>
        <v>2.948704805604974</v>
      </c>
      <c r="P60" s="2"/>
      <c r="Q60"/>
      <c r="R60"/>
    </row>
    <row r="61" spans="1:18" ht="15">
      <c r="A61" s="2"/>
      <c r="B61" s="13"/>
      <c r="C61" s="2"/>
      <c r="D61" s="15"/>
      <c r="E61" s="15"/>
      <c r="F61" s="2"/>
      <c r="G61" s="17"/>
      <c r="H61" s="2"/>
      <c r="I61" s="15"/>
      <c r="J61" s="15"/>
      <c r="K61" s="2"/>
      <c r="L61" s="15"/>
      <c r="M61" s="2"/>
      <c r="N61" s="15"/>
      <c r="O61" s="14"/>
      <c r="P61" s="2"/>
      <c r="Q61"/>
      <c r="R61"/>
    </row>
    <row r="62" spans="1:18" ht="15">
      <c r="A62" s="2"/>
      <c r="B62" s="13" t="s">
        <v>41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/>
      <c r="R62"/>
    </row>
    <row r="63" spans="1:25" ht="15">
      <c r="A63" s="14">
        <v>392.2</v>
      </c>
      <c r="B63" s="2" t="s">
        <v>42</v>
      </c>
      <c r="C63" s="2"/>
      <c r="D63" s="15">
        <v>306122</v>
      </c>
      <c r="E63" s="15"/>
      <c r="F63" s="16" t="s">
        <v>66</v>
      </c>
      <c r="G63" s="17">
        <v>20</v>
      </c>
      <c r="H63" s="15">
        <v>10</v>
      </c>
      <c r="I63" s="15">
        <f>ROUND(H63/100*D63,0)</f>
        <v>30612</v>
      </c>
      <c r="J63" s="15">
        <v>40413</v>
      </c>
      <c r="K63" s="15"/>
      <c r="L63" s="15">
        <f>D63-I63-J63</f>
        <v>235097</v>
      </c>
      <c r="M63" s="17">
        <v>17.1</v>
      </c>
      <c r="N63" s="15">
        <f>ROUND(+L63/M63,0)</f>
        <v>13748</v>
      </c>
      <c r="O63" s="14">
        <f aca="true" t="shared" si="18" ref="O63:O68">N63/D63*100</f>
        <v>4.49101992016255</v>
      </c>
      <c r="P63" s="2"/>
      <c r="Q63" s="15">
        <f>D63-J63</f>
        <v>265709</v>
      </c>
      <c r="R63" s="2"/>
      <c r="S63" s="15">
        <f>Q63/M63</f>
        <v>15538.538011695906</v>
      </c>
      <c r="T63" s="2"/>
      <c r="U63" s="14">
        <f aca="true" t="shared" si="19" ref="U63:U68">S63/D63*100</f>
        <v>5.075929861851127</v>
      </c>
      <c r="V63" s="2"/>
      <c r="W63" s="14">
        <f aca="true" t="shared" si="20" ref="W63:W68">O63-U63</f>
        <v>-0.5849099416885766</v>
      </c>
      <c r="X63" s="2"/>
      <c r="Y63" s="14">
        <f aca="true" t="shared" si="21" ref="Y63:Y68">W63/O63</f>
        <v>-0.13023989028919872</v>
      </c>
    </row>
    <row r="64" spans="1:25" ht="15">
      <c r="A64" s="14">
        <v>394.1</v>
      </c>
      <c r="B64" s="2" t="s">
        <v>43</v>
      </c>
      <c r="C64" s="2"/>
      <c r="D64" s="15">
        <v>17240</v>
      </c>
      <c r="E64" s="15"/>
      <c r="F64" s="16" t="s">
        <v>60</v>
      </c>
      <c r="G64" s="17">
        <v>35</v>
      </c>
      <c r="H64" s="15">
        <v>10</v>
      </c>
      <c r="I64" s="15">
        <f>ROUND(H64/100*D64,0)</f>
        <v>1724</v>
      </c>
      <c r="J64" s="15">
        <v>6462</v>
      </c>
      <c r="K64" s="15"/>
      <c r="L64" s="15">
        <f>D64-I64-J64</f>
        <v>9054</v>
      </c>
      <c r="M64" s="17">
        <v>20.5</v>
      </c>
      <c r="N64" s="15">
        <f>ROUND(+L64/M64,0)</f>
        <v>442</v>
      </c>
      <c r="O64" s="14">
        <f t="shared" si="18"/>
        <v>2.5638051044083525</v>
      </c>
      <c r="P64" s="2"/>
      <c r="Q64" s="15">
        <f>D64-J64</f>
        <v>10778</v>
      </c>
      <c r="R64" s="2"/>
      <c r="S64" s="15">
        <f>Q64/M64</f>
        <v>525.7560975609756</v>
      </c>
      <c r="T64" s="2"/>
      <c r="U64" s="14">
        <f t="shared" si="19"/>
        <v>3.0496293362005544</v>
      </c>
      <c r="V64" s="2"/>
      <c r="W64" s="14">
        <f t="shared" si="20"/>
        <v>-0.4858242317922019</v>
      </c>
      <c r="X64" s="2"/>
      <c r="Y64" s="14">
        <f t="shared" si="21"/>
        <v>-0.18949343339587243</v>
      </c>
    </row>
    <row r="65" spans="1:25" ht="15">
      <c r="A65" s="14">
        <v>394.3</v>
      </c>
      <c r="B65" s="2" t="s">
        <v>19</v>
      </c>
      <c r="C65" s="2"/>
      <c r="D65" s="15">
        <v>2264050</v>
      </c>
      <c r="E65" s="15"/>
      <c r="F65" s="16" t="s">
        <v>60</v>
      </c>
      <c r="G65" s="17">
        <v>24</v>
      </c>
      <c r="H65" s="15">
        <v>10</v>
      </c>
      <c r="I65" s="15">
        <f>ROUND(H65/100*D65,0)</f>
        <v>226405</v>
      </c>
      <c r="J65" s="15">
        <v>532590</v>
      </c>
      <c r="K65" s="15"/>
      <c r="L65" s="15">
        <f>D65-I65-J65</f>
        <v>1505055</v>
      </c>
      <c r="M65" s="17">
        <v>17.7</v>
      </c>
      <c r="N65" s="15">
        <f>ROUND(+L65/M65,0)</f>
        <v>85031</v>
      </c>
      <c r="O65" s="14">
        <f t="shared" si="18"/>
        <v>3.755703275104348</v>
      </c>
      <c r="P65" s="2"/>
      <c r="Q65" s="15">
        <f>D65-J65</f>
        <v>1731460</v>
      </c>
      <c r="R65" s="2"/>
      <c r="S65" s="15">
        <f>Q65/M65</f>
        <v>97822.5988700565</v>
      </c>
      <c r="T65" s="2"/>
      <c r="U65" s="14">
        <f t="shared" si="19"/>
        <v>4.320690747556657</v>
      </c>
      <c r="V65" s="2"/>
      <c r="W65" s="14">
        <f t="shared" si="20"/>
        <v>-0.5649874724523092</v>
      </c>
      <c r="X65" s="2"/>
      <c r="Y65" s="14">
        <f t="shared" si="21"/>
        <v>-0.15043453411175345</v>
      </c>
    </row>
    <row r="66" spans="1:25" ht="15">
      <c r="A66" s="14">
        <v>395</v>
      </c>
      <c r="B66" s="2" t="s">
        <v>44</v>
      </c>
      <c r="C66" s="2"/>
      <c r="D66" s="15">
        <v>446306</v>
      </c>
      <c r="E66" s="15"/>
      <c r="F66" s="16" t="s">
        <v>63</v>
      </c>
      <c r="G66" s="17">
        <v>30</v>
      </c>
      <c r="H66" s="15">
        <v>5</v>
      </c>
      <c r="I66" s="15">
        <f>ROUND(H66/100*D66,0)</f>
        <v>22315</v>
      </c>
      <c r="J66" s="15">
        <v>150624</v>
      </c>
      <c r="K66" s="15"/>
      <c r="L66" s="15">
        <f>D66-I66-J66</f>
        <v>273367</v>
      </c>
      <c r="M66" s="17">
        <v>19.4</v>
      </c>
      <c r="N66" s="15">
        <f>ROUND(+L66/M66,0)</f>
        <v>14091</v>
      </c>
      <c r="O66" s="14">
        <f t="shared" si="18"/>
        <v>3.1572508547946923</v>
      </c>
      <c r="P66" s="2"/>
      <c r="Q66" s="15">
        <f>D66-J66</f>
        <v>295682</v>
      </c>
      <c r="R66" s="2"/>
      <c r="S66" s="15">
        <f>Q66/M66</f>
        <v>15241.340206185569</v>
      </c>
      <c r="T66" s="2"/>
      <c r="U66" s="14">
        <f t="shared" si="19"/>
        <v>3.4149978279892204</v>
      </c>
      <c r="V66" s="2"/>
      <c r="W66" s="14">
        <f t="shared" si="20"/>
        <v>-0.2577469731945281</v>
      </c>
      <c r="X66" s="2"/>
      <c r="Y66" s="14">
        <f t="shared" si="21"/>
        <v>-0.08163652020336176</v>
      </c>
    </row>
    <row r="67" spans="1:25" ht="15">
      <c r="A67" s="14">
        <v>396.2</v>
      </c>
      <c r="B67" s="2" t="s">
        <v>45</v>
      </c>
      <c r="C67" s="2"/>
      <c r="D67" s="19">
        <v>58119</v>
      </c>
      <c r="E67" s="15"/>
      <c r="F67" s="16" t="s">
        <v>67</v>
      </c>
      <c r="G67" s="17">
        <v>30</v>
      </c>
      <c r="H67" s="15">
        <v>10</v>
      </c>
      <c r="I67" s="19">
        <f>ROUND(H67/100*D67,0)</f>
        <v>5812</v>
      </c>
      <c r="J67" s="19">
        <v>20638</v>
      </c>
      <c r="K67" s="15"/>
      <c r="L67" s="19">
        <f>D67-I67-J67</f>
        <v>31669</v>
      </c>
      <c r="M67" s="17">
        <v>18.2</v>
      </c>
      <c r="N67" s="19">
        <f>ROUND(+L67/M67,0)</f>
        <v>1740</v>
      </c>
      <c r="O67" s="14">
        <f t="shared" si="18"/>
        <v>2.993857430444433</v>
      </c>
      <c r="P67" s="2"/>
      <c r="Q67" s="29">
        <f>D67-J67</f>
        <v>37481</v>
      </c>
      <c r="R67" s="2"/>
      <c r="S67" s="29">
        <f>Q67/M67</f>
        <v>2059.3956043956046</v>
      </c>
      <c r="T67" s="2"/>
      <c r="U67" s="30">
        <f t="shared" si="19"/>
        <v>3.543411972669187</v>
      </c>
      <c r="V67" s="2"/>
      <c r="W67" s="30">
        <f t="shared" si="20"/>
        <v>-0.5495545422247536</v>
      </c>
      <c r="X67" s="2"/>
      <c r="Y67" s="31">
        <f t="shared" si="21"/>
        <v>-0.18356069218138193</v>
      </c>
    </row>
    <row r="68" spans="1:25" ht="15">
      <c r="A68" s="2"/>
      <c r="B68" s="13" t="s">
        <v>46</v>
      </c>
      <c r="C68" s="2"/>
      <c r="D68" s="15">
        <f>SUM(D63:D67)</f>
        <v>3091837</v>
      </c>
      <c r="E68" s="15"/>
      <c r="F68" s="2"/>
      <c r="G68" s="17">
        <f>1*R68</f>
        <v>0</v>
      </c>
      <c r="H68" s="2"/>
      <c r="I68" s="15">
        <f>SUM(I63:I67)</f>
        <v>286868</v>
      </c>
      <c r="J68" s="15">
        <f>SUM(J63:J67)</f>
        <v>750727</v>
      </c>
      <c r="K68" s="2"/>
      <c r="L68" s="15">
        <f>SUM(L63:L67)</f>
        <v>2054242</v>
      </c>
      <c r="M68" s="2"/>
      <c r="N68" s="15">
        <f>SUM(N63:N67)</f>
        <v>115052</v>
      </c>
      <c r="O68" s="14">
        <f t="shared" si="18"/>
        <v>3.721153476072639</v>
      </c>
      <c r="P68" s="2"/>
      <c r="Q68" s="34">
        <f>SUM(Q63:Q67)</f>
        <v>2341110</v>
      </c>
      <c r="R68"/>
      <c r="S68" s="34">
        <f>SUM(S63:S67)</f>
        <v>131187.62878989457</v>
      </c>
      <c r="T68" s="2"/>
      <c r="U68" s="14">
        <f t="shared" si="19"/>
        <v>4.2430318541984775</v>
      </c>
      <c r="W68" s="32">
        <f t="shared" si="20"/>
        <v>-0.5218783781258387</v>
      </c>
      <c r="Y68" s="33">
        <f t="shared" si="21"/>
        <v>-0.14024639980091252</v>
      </c>
    </row>
    <row r="69" spans="1:18" ht="15">
      <c r="A69" s="2"/>
      <c r="B69" s="13"/>
      <c r="C69" s="2"/>
      <c r="D69" s="15"/>
      <c r="E69" s="15"/>
      <c r="F69" s="2"/>
      <c r="G69" s="17"/>
      <c r="H69" s="2"/>
      <c r="I69" s="15"/>
      <c r="J69" s="15"/>
      <c r="K69" s="2"/>
      <c r="L69" s="15"/>
      <c r="M69" s="2"/>
      <c r="N69" s="15"/>
      <c r="O69" s="14"/>
      <c r="P69" s="2"/>
      <c r="Q69"/>
      <c r="R69"/>
    </row>
    <row r="70" spans="1:25" ht="15">
      <c r="A70" s="2"/>
      <c r="B70" s="13" t="s">
        <v>47</v>
      </c>
      <c r="C70" s="2"/>
      <c r="D70" s="15">
        <f>D35+D39+D60+D68</f>
        <v>353465087</v>
      </c>
      <c r="E70" s="15"/>
      <c r="F70" s="2"/>
      <c r="G70" s="17">
        <f>1*R70</f>
        <v>0</v>
      </c>
      <c r="H70" s="2"/>
      <c r="I70" s="15">
        <f>I35+I39+I60+I68</f>
        <v>-109650105</v>
      </c>
      <c r="J70" s="15">
        <f>J35+J39+J60+J68</f>
        <v>127942055</v>
      </c>
      <c r="K70" s="2"/>
      <c r="L70" s="15">
        <f>L35+L39+L60+L68</f>
        <v>335173137</v>
      </c>
      <c r="M70" s="2"/>
      <c r="N70" s="15">
        <f>N35+N39+N60+N68</f>
        <v>9988703</v>
      </c>
      <c r="O70" s="14">
        <f>N70/D70*100</f>
        <v>2.8259376575995465</v>
      </c>
      <c r="P70" s="2"/>
      <c r="Q70" s="15">
        <f>Q68+Q55+Q39+Q30</f>
        <v>225422189</v>
      </c>
      <c r="R70" s="2"/>
      <c r="S70" s="15">
        <f>S68+S55+S39+S30</f>
        <v>6725838.81732231</v>
      </c>
      <c r="T70" s="2"/>
      <c r="U70" s="14">
        <f>S70/D70*100</f>
        <v>1.902829746045699</v>
      </c>
      <c r="V70" s="2"/>
      <c r="W70" s="35">
        <f>O70-U70</f>
        <v>0.9231079115538474</v>
      </c>
      <c r="X70" s="2"/>
      <c r="Y70" s="14">
        <f>W70/O70</f>
        <v>0.32665544091937565</v>
      </c>
    </row>
    <row r="71" spans="1:255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spans="1:255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</row>
    <row r="162" spans="1:255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</row>
    <row r="163" spans="1:255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</row>
    <row r="164" spans="1:255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</row>
    <row r="165" spans="1:255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</row>
    <row r="166" spans="1:255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</row>
    <row r="167" spans="1:255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</row>
    <row r="168" spans="1:255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</row>
    <row r="169" spans="1:255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</row>
    <row r="170" spans="1:255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</row>
    <row r="171" spans="1:255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</row>
    <row r="172" spans="1:255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</row>
    <row r="173" spans="1:255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</row>
    <row r="174" spans="1:255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</row>
    <row r="175" spans="1:255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</row>
    <row r="176" spans="1:255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</row>
    <row r="177" spans="1:255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</row>
    <row r="178" spans="1:255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</row>
    <row r="179" spans="1:255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</row>
    <row r="180" spans="1:255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</row>
    <row r="181" spans="1:255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</row>
    <row r="182" spans="1:255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</row>
    <row r="183" spans="1:255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</row>
    <row r="184" spans="1:255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</row>
    <row r="185" spans="1:255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</row>
    <row r="186" spans="1:255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</row>
    <row r="187" spans="1:255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</row>
    <row r="188" spans="1:255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</row>
    <row r="189" spans="1:255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</row>
    <row r="190" spans="1:255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</row>
    <row r="191" spans="1:255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</row>
    <row r="192" spans="1:255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</row>
    <row r="193" spans="1:255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</row>
    <row r="194" spans="1:255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</row>
    <row r="195" spans="1:255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</row>
    <row r="196" spans="1:255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</row>
    <row r="197" spans="1:255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</row>
    <row r="198" spans="1:255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</row>
    <row r="199" spans="1:255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</row>
    <row r="200" spans="1:255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</row>
    <row r="201" spans="1:255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</row>
    <row r="202" spans="1:255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</row>
    <row r="203" spans="1:255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</row>
    <row r="204" spans="1:255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</row>
    <row r="205" spans="1:255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</row>
    <row r="206" spans="1:255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</row>
    <row r="207" spans="1:255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</row>
    <row r="208" spans="1:255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</row>
    <row r="209" spans="1:255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</row>
    <row r="210" spans="1:255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</row>
    <row r="211" spans="1:255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</row>
    <row r="212" spans="1:255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</row>
    <row r="213" spans="1:255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</row>
    <row r="214" spans="1:255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</row>
    <row r="215" spans="1:255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</row>
    <row r="216" spans="1:255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</row>
    <row r="217" spans="1:255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</row>
    <row r="218" spans="1:255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</row>
    <row r="219" spans="1:255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</row>
    <row r="220" spans="1:255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</row>
    <row r="221" spans="1:255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</row>
    <row r="222" spans="1:255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</row>
    <row r="223" spans="1:255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</row>
    <row r="224" spans="1:255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</row>
    <row r="225" spans="1:255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</row>
    <row r="226" spans="1:255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</row>
    <row r="227" spans="1:255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</row>
    <row r="228" spans="1:255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</row>
    <row r="229" spans="1:255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</row>
    <row r="230" spans="1:255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</row>
    <row r="231" spans="1:255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</row>
    <row r="232" spans="1:255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</row>
    <row r="233" spans="1:255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</row>
    <row r="234" spans="1:255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</row>
    <row r="235" spans="1:255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</row>
    <row r="236" spans="1:255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</row>
    <row r="237" spans="1:255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</row>
    <row r="238" spans="1:255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</row>
    <row r="239" spans="1:255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</row>
    <row r="240" spans="1:255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</row>
    <row r="241" spans="1:255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</row>
    <row r="242" spans="1:255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</row>
    <row r="243" spans="1:255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</row>
    <row r="244" spans="1:255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</row>
    <row r="245" spans="1:255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</row>
    <row r="246" spans="1:255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</row>
    <row r="247" spans="1:255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</row>
    <row r="248" spans="1:255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</row>
    <row r="249" spans="1:255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</row>
    <row r="250" spans="1:255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</row>
    <row r="251" spans="1:255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</row>
    <row r="252" spans="1:255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</row>
    <row r="253" spans="1:255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</row>
    <row r="254" spans="1:255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</row>
    <row r="255" spans="1:255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</row>
    <row r="256" spans="1:255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</row>
    <row r="257" spans="1:255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</row>
    <row r="258" spans="1:255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</row>
    <row r="259" spans="1:255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</row>
    <row r="260" spans="1:255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</row>
    <row r="261" spans="1:255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</row>
    <row r="262" spans="1:255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</row>
    <row r="263" spans="1:255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</row>
    <row r="264" spans="1:255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</row>
    <row r="265" spans="1:255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</row>
    <row r="266" spans="1:255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</row>
    <row r="267" spans="1:255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</row>
    <row r="268" spans="1:255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</row>
    <row r="269" spans="1:255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</row>
    <row r="270" spans="1:255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</row>
    <row r="271" spans="1:255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</row>
    <row r="272" spans="1:255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</row>
    <row r="273" spans="1:255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</row>
    <row r="274" spans="1:255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</row>
    <row r="275" spans="1:255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</row>
    <row r="276" spans="1:255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</row>
    <row r="277" spans="1:255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</row>
    <row r="278" spans="1:255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</row>
    <row r="279" spans="1:255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</row>
    <row r="280" spans="1:255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</row>
    <row r="281" spans="1:255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</row>
    <row r="282" spans="1:255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</row>
    <row r="283" spans="1:255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</row>
    <row r="284" spans="1:255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</row>
    <row r="285" spans="1:255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</row>
    <row r="286" spans="1:255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</row>
    <row r="287" spans="1:255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</row>
    <row r="288" spans="1:255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</row>
    <row r="289" spans="1:255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</row>
    <row r="290" spans="1:255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</row>
    <row r="291" spans="1:255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</row>
    <row r="292" spans="1:255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</row>
    <row r="293" spans="1:255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</row>
    <row r="294" spans="1:255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</row>
    <row r="295" spans="1:255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</row>
    <row r="296" spans="1:255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</row>
    <row r="297" spans="1:255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</row>
    <row r="298" spans="1:255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</row>
    <row r="299" spans="1:255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</row>
    <row r="300" spans="1:255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</row>
    <row r="301" spans="1:255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</row>
    <row r="302" spans="1:255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</row>
    <row r="303" spans="1:255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</row>
    <row r="304" spans="1:255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</row>
    <row r="305" spans="1:255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</row>
    <row r="306" spans="1:255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</row>
    <row r="307" spans="1:255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</row>
    <row r="308" spans="1:255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</row>
    <row r="309" spans="1:255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</row>
    <row r="310" spans="1:255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</row>
  </sheetData>
  <mergeCells count="1">
    <mergeCell ref="Q8:W8"/>
  </mergeCells>
  <printOptions/>
  <pageMargins left="0.25" right="0.15" top="0.5" bottom="0.25" header="0" footer="0"/>
  <pageSetup horizontalDpi="600" verticalDpi="600" orientation="landscape" scale="50" r:id="rId1"/>
  <rowBreaks count="1" manualBreakCount="1">
    <brk id="74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showOutlineSymbols="0" view="pageBreakPreview" zoomScale="60" zoomScaleNormal="87" workbookViewId="0" topLeftCell="A7">
      <pane xSplit="1" topLeftCell="D1" activePane="topRight" state="frozen"/>
      <selection pane="topLeft" activeCell="A1" sqref="A1"/>
      <selection pane="topRight" activeCell="W32" sqref="W32"/>
    </sheetView>
  </sheetViews>
  <sheetFormatPr defaultColWidth="8.88671875" defaultRowHeight="15"/>
  <cols>
    <col min="1" max="1" width="9.6640625" style="1" customWidth="1"/>
    <col min="2" max="2" width="26.6640625" style="1" customWidth="1"/>
    <col min="3" max="3" width="7.6640625" style="1" customWidth="1"/>
    <col min="4" max="4" width="10.6640625" style="1" customWidth="1"/>
    <col min="5" max="5" width="2.6640625" style="1" customWidth="1"/>
    <col min="6" max="6" width="9.6640625" style="1" customWidth="1"/>
    <col min="7" max="7" width="7.6640625" style="1" customWidth="1"/>
    <col min="8" max="8" width="6.6640625" style="1" customWidth="1"/>
    <col min="9" max="9" width="15.6640625" style="1" customWidth="1"/>
    <col min="10" max="10" width="13.6640625" style="1" customWidth="1"/>
    <col min="11" max="11" width="2.6640625" style="1" customWidth="1"/>
    <col min="12" max="12" width="11.6640625" style="1" customWidth="1"/>
    <col min="13" max="13" width="6.6640625" style="1" customWidth="1"/>
    <col min="14" max="14" width="10.6640625" style="1" customWidth="1"/>
    <col min="15" max="15" width="9.6640625" style="1" customWidth="1"/>
    <col min="16" max="16" width="2.21484375" style="1" customWidth="1"/>
    <col min="17" max="17" width="10.3359375" style="1" customWidth="1"/>
    <col min="18" max="18" width="1.5625" style="1" customWidth="1"/>
    <col min="19" max="19" width="12.6640625" style="1" customWidth="1"/>
    <col min="20" max="20" width="2.10546875" style="1" customWidth="1"/>
    <col min="21" max="21" width="12.6640625" style="1" customWidth="1"/>
    <col min="22" max="22" width="1.33203125" style="1" customWidth="1"/>
    <col min="23" max="23" width="9.6640625" style="1" customWidth="1"/>
    <col min="24" max="24" width="1.33203125" style="1" customWidth="1"/>
    <col min="25" max="25" width="8.5546875" style="1" customWidth="1"/>
    <col min="26" max="16384" width="9.6640625" style="1" customWidth="1"/>
  </cols>
  <sheetData>
    <row r="1" spans="1:21" ht="15">
      <c r="A1" s="2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2" t="s">
        <v>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"/>
      <c r="S4" s="2"/>
      <c r="T4" s="2"/>
      <c r="U4" s="2"/>
    </row>
    <row r="5" spans="1:21" ht="15.75">
      <c r="A5" s="4"/>
      <c r="B5" s="26"/>
      <c r="C5" s="36"/>
      <c r="D5" s="37" t="s">
        <v>97</v>
      </c>
      <c r="E5" s="37"/>
      <c r="F5" s="37"/>
      <c r="G5" s="37"/>
      <c r="H5" s="37"/>
      <c r="I5" s="37"/>
      <c r="J5" s="38"/>
      <c r="K5" s="26"/>
      <c r="L5" s="26"/>
      <c r="M5" s="26"/>
      <c r="N5" s="26"/>
      <c r="O5" s="26"/>
      <c r="P5" s="26"/>
      <c r="Q5" s="26"/>
      <c r="R5" s="2"/>
      <c r="S5" s="2"/>
      <c r="T5" s="2"/>
      <c r="U5" s="2"/>
    </row>
    <row r="6" spans="1:21" ht="15">
      <c r="A6" s="26"/>
      <c r="B6" s="26"/>
      <c r="C6" s="38"/>
      <c r="D6" s="26" t="s">
        <v>50</v>
      </c>
      <c r="E6" s="26"/>
      <c r="F6" s="26"/>
      <c r="G6" s="26"/>
      <c r="H6" s="26"/>
      <c r="I6" s="26"/>
      <c r="J6" s="38"/>
      <c r="K6" s="26"/>
      <c r="L6" s="26"/>
      <c r="M6" s="26"/>
      <c r="N6" s="26"/>
      <c r="O6" s="26"/>
      <c r="P6" s="26"/>
      <c r="Q6" s="26"/>
      <c r="R6" s="2"/>
      <c r="S6" s="2"/>
      <c r="T6" s="2"/>
      <c r="U6" s="2"/>
    </row>
    <row r="7" spans="1:25" ht="15.75">
      <c r="A7" s="26"/>
      <c r="B7" s="26"/>
      <c r="C7" s="38" t="s">
        <v>48</v>
      </c>
      <c r="D7" s="26"/>
      <c r="E7" s="26"/>
      <c r="F7" s="26"/>
      <c r="G7" s="26"/>
      <c r="H7" s="26"/>
      <c r="I7" s="26"/>
      <c r="J7" s="38"/>
      <c r="K7" s="26"/>
      <c r="L7" s="26"/>
      <c r="M7" s="26"/>
      <c r="N7" s="25"/>
      <c r="O7" s="26"/>
      <c r="P7" s="26"/>
      <c r="Q7" s="44" t="s">
        <v>85</v>
      </c>
      <c r="R7" s="44"/>
      <c r="S7" s="44"/>
      <c r="T7" s="44"/>
      <c r="U7" s="44"/>
      <c r="V7" s="44"/>
      <c r="W7" s="44"/>
      <c r="X7" s="44"/>
      <c r="Y7" s="44"/>
    </row>
    <row r="8" spans="1:23" ht="15">
      <c r="A8" s="26"/>
      <c r="B8" s="26"/>
      <c r="C8" s="37"/>
      <c r="D8" s="37"/>
      <c r="E8" s="37"/>
      <c r="F8" s="37"/>
      <c r="G8" s="37"/>
      <c r="H8" s="37"/>
      <c r="I8" s="37"/>
      <c r="J8" s="26"/>
      <c r="K8" s="26"/>
      <c r="L8" s="26"/>
      <c r="M8" s="26"/>
      <c r="N8" s="26"/>
      <c r="O8" s="26"/>
      <c r="P8" s="26"/>
      <c r="Q8" s="21"/>
      <c r="R8" s="21"/>
      <c r="S8" s="21"/>
      <c r="T8" s="21"/>
      <c r="U8" s="21"/>
      <c r="V8" s="21"/>
      <c r="W8" s="2"/>
    </row>
    <row r="9" spans="1:25" ht="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2" t="s">
        <v>86</v>
      </c>
      <c r="R9" s="23"/>
      <c r="S9" s="22" t="s">
        <v>81</v>
      </c>
      <c r="T9" s="23"/>
      <c r="U9" s="22" t="s">
        <v>83</v>
      </c>
      <c r="V9" s="23"/>
      <c r="W9" s="24" t="s">
        <v>87</v>
      </c>
      <c r="X9" s="23"/>
      <c r="Y9" s="24" t="s">
        <v>88</v>
      </c>
    </row>
    <row r="10" spans="1:25" ht="15">
      <c r="A10" s="39" t="s">
        <v>2</v>
      </c>
      <c r="B10" s="40" t="s">
        <v>5</v>
      </c>
      <c r="C10" s="40"/>
      <c r="D10" s="24" t="s">
        <v>51</v>
      </c>
      <c r="E10" s="40"/>
      <c r="F10" s="24" t="s">
        <v>54</v>
      </c>
      <c r="G10" s="24" t="s">
        <v>68</v>
      </c>
      <c r="H10" s="24" t="s">
        <v>69</v>
      </c>
      <c r="I10" s="24" t="s">
        <v>71</v>
      </c>
      <c r="J10" s="24" t="s">
        <v>73</v>
      </c>
      <c r="K10" s="40"/>
      <c r="L10" s="24" t="s">
        <v>52</v>
      </c>
      <c r="M10" s="24" t="s">
        <v>78</v>
      </c>
      <c r="N10" s="24" t="s">
        <v>81</v>
      </c>
      <c r="O10" s="24" t="s">
        <v>83</v>
      </c>
      <c r="P10" s="41"/>
      <c r="Q10" s="25" t="s">
        <v>89</v>
      </c>
      <c r="R10" s="23"/>
      <c r="S10" s="25" t="s">
        <v>90</v>
      </c>
      <c r="T10" s="23"/>
      <c r="U10" s="26" t="s">
        <v>91</v>
      </c>
      <c r="V10" s="23"/>
      <c r="W10" s="25" t="s">
        <v>92</v>
      </c>
      <c r="X10" s="23"/>
      <c r="Y10" s="25" t="s">
        <v>93</v>
      </c>
    </row>
    <row r="11" spans="1:25" ht="15">
      <c r="A11" s="41" t="s">
        <v>3</v>
      </c>
      <c r="B11" s="26"/>
      <c r="C11" s="26"/>
      <c r="D11" s="25" t="s">
        <v>52</v>
      </c>
      <c r="E11" s="26"/>
      <c r="F11" s="26"/>
      <c r="G11" s="26"/>
      <c r="H11" s="25" t="s">
        <v>70</v>
      </c>
      <c r="I11" s="25" t="s">
        <v>72</v>
      </c>
      <c r="J11" s="25" t="s">
        <v>74</v>
      </c>
      <c r="K11" s="26"/>
      <c r="L11" s="25" t="s">
        <v>76</v>
      </c>
      <c r="M11" s="25" t="s">
        <v>79</v>
      </c>
      <c r="N11" s="25" t="s">
        <v>82</v>
      </c>
      <c r="O11" s="25" t="s">
        <v>84</v>
      </c>
      <c r="P11" s="41"/>
      <c r="Q11" s="27" t="s">
        <v>94</v>
      </c>
      <c r="R11" s="21"/>
      <c r="S11" s="27" t="s">
        <v>94</v>
      </c>
      <c r="T11" s="21"/>
      <c r="U11" s="27" t="s">
        <v>94</v>
      </c>
      <c r="V11" s="21"/>
      <c r="W11" s="28"/>
      <c r="X11" s="21"/>
      <c r="Y11" s="28"/>
    </row>
    <row r="12" spans="1:16" ht="15">
      <c r="A12" s="41"/>
      <c r="B12" s="26"/>
      <c r="C12" s="26"/>
      <c r="D12" s="25" t="s">
        <v>53</v>
      </c>
      <c r="E12" s="26"/>
      <c r="F12" s="26"/>
      <c r="G12" s="26"/>
      <c r="H12" s="26"/>
      <c r="I12" s="26"/>
      <c r="J12" s="25" t="s">
        <v>75</v>
      </c>
      <c r="K12" s="26"/>
      <c r="L12" s="25" t="s">
        <v>77</v>
      </c>
      <c r="M12" s="25" t="s">
        <v>80</v>
      </c>
      <c r="N12" s="26"/>
      <c r="O12" s="26"/>
      <c r="P12" s="41"/>
    </row>
    <row r="13" spans="1:16" ht="15">
      <c r="A13" s="40"/>
      <c r="B13" s="40"/>
      <c r="C13" s="40"/>
      <c r="D13" s="24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26"/>
    </row>
    <row r="14" spans="1:24" ht="15">
      <c r="A14" s="2"/>
      <c r="B14" s="13" t="s">
        <v>98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6"/>
      <c r="R14" s="26"/>
      <c r="S14" s="26"/>
      <c r="T14" s="26"/>
      <c r="U14" s="26"/>
      <c r="V14" s="26"/>
      <c r="X14" s="26"/>
    </row>
    <row r="15" spans="1:25" ht="15">
      <c r="A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">
      <c r="A16" s="2"/>
      <c r="B16" s="13" t="s">
        <v>41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">
      <c r="A17" s="14">
        <v>390.1</v>
      </c>
      <c r="B17" s="2" t="s">
        <v>99</v>
      </c>
      <c r="C17" s="2"/>
      <c r="D17" s="15">
        <v>186379</v>
      </c>
      <c r="E17" s="15"/>
      <c r="F17" s="16" t="s">
        <v>100</v>
      </c>
      <c r="G17" s="17">
        <v>50</v>
      </c>
      <c r="H17" s="15">
        <v>-10</v>
      </c>
      <c r="I17" s="15">
        <f aca="true" t="shared" si="0" ref="I17:I31">ROUND(H17/100*D17,0)</f>
        <v>-18638</v>
      </c>
      <c r="J17" s="15">
        <v>9467</v>
      </c>
      <c r="K17" s="15"/>
      <c r="L17" s="15">
        <f aca="true" t="shared" si="1" ref="L17:L31">D17-I17-J17</f>
        <v>195550</v>
      </c>
      <c r="M17" s="17">
        <v>48.1</v>
      </c>
      <c r="N17" s="15">
        <f aca="true" t="shared" si="2" ref="N17:N31">ROUND(+L17/M17,0)</f>
        <v>4065</v>
      </c>
      <c r="O17" s="14">
        <f aca="true" t="shared" si="3" ref="O17:O32">N17/D17*100</f>
        <v>2.1810397094093217</v>
      </c>
      <c r="P17" s="2"/>
      <c r="Q17" s="15">
        <f aca="true" t="shared" si="4" ref="Q17:Q31">D17-J17</f>
        <v>176912</v>
      </c>
      <c r="R17" s="2"/>
      <c r="S17" s="15">
        <f aca="true" t="shared" si="5" ref="S17:S31">Q17/M17</f>
        <v>3678.004158004158</v>
      </c>
      <c r="T17" s="2"/>
      <c r="U17" s="14">
        <f aca="true" t="shared" si="6" ref="U17:U32">S17/D17*100</f>
        <v>1.9734005215202128</v>
      </c>
      <c r="V17" s="2"/>
      <c r="W17" s="14">
        <f aca="true" t="shared" si="7" ref="W17:W32">O17-U17</f>
        <v>0.20763918788910884</v>
      </c>
      <c r="X17" s="2"/>
      <c r="Y17" s="14">
        <f aca="true" t="shared" si="8" ref="Y17:Y32">W17/O17</f>
        <v>0.09520192915026869</v>
      </c>
    </row>
    <row r="18" spans="1:25" ht="15">
      <c r="A18" s="14">
        <v>390.2</v>
      </c>
      <c r="B18" s="2" t="s">
        <v>101</v>
      </c>
      <c r="C18" s="2"/>
      <c r="D18" s="15">
        <v>1734683</v>
      </c>
      <c r="E18" s="15"/>
      <c r="F18" s="16" t="s">
        <v>100</v>
      </c>
      <c r="G18" s="17">
        <v>50</v>
      </c>
      <c r="H18" s="15">
        <v>-10</v>
      </c>
      <c r="I18" s="15">
        <f t="shared" si="0"/>
        <v>-173468</v>
      </c>
      <c r="J18" s="15">
        <v>234703</v>
      </c>
      <c r="K18" s="15"/>
      <c r="L18" s="15">
        <f t="shared" si="1"/>
        <v>1673448</v>
      </c>
      <c r="M18" s="17">
        <v>45</v>
      </c>
      <c r="N18" s="15">
        <f t="shared" si="2"/>
        <v>37188</v>
      </c>
      <c r="O18" s="14">
        <f t="shared" si="3"/>
        <v>2.143792266367976</v>
      </c>
      <c r="P18" s="2"/>
      <c r="Q18" s="15">
        <f t="shared" si="4"/>
        <v>1499980</v>
      </c>
      <c r="R18" s="2"/>
      <c r="S18" s="15">
        <f t="shared" si="5"/>
        <v>33332.88888888889</v>
      </c>
      <c r="T18" s="2"/>
      <c r="U18" s="14">
        <f t="shared" si="6"/>
        <v>1.9215550558164742</v>
      </c>
      <c r="V18" s="2"/>
      <c r="W18" s="14">
        <f t="shared" si="7"/>
        <v>0.2222372105515018</v>
      </c>
      <c r="X18" s="2"/>
      <c r="Y18" s="14">
        <f t="shared" si="8"/>
        <v>0.10366545958672443</v>
      </c>
    </row>
    <row r="19" spans="1:25" ht="15">
      <c r="A19" s="14">
        <v>390.3</v>
      </c>
      <c r="B19" s="2" t="s">
        <v>102</v>
      </c>
      <c r="C19" s="2"/>
      <c r="D19" s="15">
        <v>10899353</v>
      </c>
      <c r="E19" s="15"/>
      <c r="F19" s="16" t="s">
        <v>100</v>
      </c>
      <c r="G19" s="17">
        <v>50</v>
      </c>
      <c r="H19" s="15">
        <v>-10</v>
      </c>
      <c r="I19" s="15">
        <f t="shared" si="0"/>
        <v>-1089935</v>
      </c>
      <c r="J19" s="15">
        <v>2709848</v>
      </c>
      <c r="K19" s="15"/>
      <c r="L19" s="15">
        <f t="shared" si="1"/>
        <v>9279440</v>
      </c>
      <c r="M19" s="17">
        <v>40.7</v>
      </c>
      <c r="N19" s="15">
        <f t="shared" si="2"/>
        <v>227996</v>
      </c>
      <c r="O19" s="14">
        <f t="shared" si="3"/>
        <v>2.091830588476215</v>
      </c>
      <c r="P19" s="2"/>
      <c r="Q19" s="15">
        <f t="shared" si="4"/>
        <v>8189505</v>
      </c>
      <c r="R19" s="2"/>
      <c r="S19" s="15">
        <f t="shared" si="5"/>
        <v>201216.33906633905</v>
      </c>
      <c r="T19" s="2"/>
      <c r="U19" s="14">
        <f t="shared" si="6"/>
        <v>1.8461310415979653</v>
      </c>
      <c r="V19" s="2"/>
      <c r="W19" s="14">
        <f t="shared" si="7"/>
        <v>0.2456995468782499</v>
      </c>
      <c r="X19" s="2"/>
      <c r="Y19" s="14">
        <f t="shared" si="8"/>
        <v>0.11745671386191396</v>
      </c>
    </row>
    <row r="20" spans="1:25" ht="15">
      <c r="A20" s="14">
        <v>390.31</v>
      </c>
      <c r="B20" s="2" t="s">
        <v>103</v>
      </c>
      <c r="C20" s="2"/>
      <c r="D20" s="15">
        <v>22651483</v>
      </c>
      <c r="E20" s="15"/>
      <c r="F20" s="16" t="s">
        <v>100</v>
      </c>
      <c r="G20" s="17">
        <v>50</v>
      </c>
      <c r="H20" s="15">
        <v>-10</v>
      </c>
      <c r="I20" s="15">
        <f t="shared" si="0"/>
        <v>-2265148</v>
      </c>
      <c r="J20" s="15">
        <v>2018395</v>
      </c>
      <c r="K20" s="15"/>
      <c r="L20" s="15">
        <f t="shared" si="1"/>
        <v>22898236</v>
      </c>
      <c r="M20" s="17">
        <v>46.7</v>
      </c>
      <c r="N20" s="15">
        <f t="shared" si="2"/>
        <v>490326</v>
      </c>
      <c r="O20" s="14">
        <f t="shared" si="3"/>
        <v>2.1646529721696366</v>
      </c>
      <c r="P20" s="2"/>
      <c r="Q20" s="15">
        <f t="shared" si="4"/>
        <v>20633088</v>
      </c>
      <c r="R20" s="2"/>
      <c r="S20" s="15">
        <f t="shared" si="5"/>
        <v>441822.0128479657</v>
      </c>
      <c r="T20" s="2"/>
      <c r="U20" s="14">
        <f t="shared" si="6"/>
        <v>1.9505213537143054</v>
      </c>
      <c r="V20" s="2"/>
      <c r="W20" s="14">
        <f t="shared" si="7"/>
        <v>0.21413161845533124</v>
      </c>
      <c r="X20" s="2"/>
      <c r="Y20" s="14">
        <f t="shared" si="8"/>
        <v>0.09892191552565889</v>
      </c>
    </row>
    <row r="21" spans="1:25" ht="15">
      <c r="A21" s="14">
        <v>390.4</v>
      </c>
      <c r="B21" s="2" t="s">
        <v>104</v>
      </c>
      <c r="C21" s="2"/>
      <c r="D21" s="15">
        <v>275991</v>
      </c>
      <c r="E21" s="15"/>
      <c r="F21" s="16" t="s">
        <v>100</v>
      </c>
      <c r="G21" s="17">
        <v>50</v>
      </c>
      <c r="H21" s="15">
        <v>-10</v>
      </c>
      <c r="I21" s="15">
        <f t="shared" si="0"/>
        <v>-27599</v>
      </c>
      <c r="J21" s="15">
        <v>123551</v>
      </c>
      <c r="K21" s="15"/>
      <c r="L21" s="15">
        <f t="shared" si="1"/>
        <v>180039</v>
      </c>
      <c r="M21" s="17">
        <v>33.3</v>
      </c>
      <c r="N21" s="15">
        <f t="shared" si="2"/>
        <v>5407</v>
      </c>
      <c r="O21" s="14">
        <f t="shared" si="3"/>
        <v>1.9591218554228216</v>
      </c>
      <c r="P21" s="2"/>
      <c r="Q21" s="15">
        <f t="shared" si="4"/>
        <v>152440</v>
      </c>
      <c r="R21" s="2"/>
      <c r="S21" s="15">
        <f t="shared" si="5"/>
        <v>4577.777777777778</v>
      </c>
      <c r="T21" s="2"/>
      <c r="U21" s="14">
        <f t="shared" si="6"/>
        <v>1.6586692239159169</v>
      </c>
      <c r="V21" s="2"/>
      <c r="W21" s="14">
        <f t="shared" si="7"/>
        <v>0.3004526315069047</v>
      </c>
      <c r="X21" s="2"/>
      <c r="Y21" s="14">
        <f t="shared" si="8"/>
        <v>0.1533608696545629</v>
      </c>
    </row>
    <row r="22" spans="1:25" ht="15">
      <c r="A22" s="14">
        <v>390.6</v>
      </c>
      <c r="B22" s="2" t="s">
        <v>105</v>
      </c>
      <c r="C22" s="2"/>
      <c r="D22" s="15">
        <v>89815</v>
      </c>
      <c r="E22" s="15"/>
      <c r="F22" s="16" t="s">
        <v>100</v>
      </c>
      <c r="G22" s="17">
        <v>50</v>
      </c>
      <c r="H22" s="15">
        <v>-10</v>
      </c>
      <c r="I22" s="15">
        <f t="shared" si="0"/>
        <v>-8982</v>
      </c>
      <c r="J22" s="15">
        <v>22203</v>
      </c>
      <c r="K22" s="15"/>
      <c r="L22" s="15">
        <f t="shared" si="1"/>
        <v>76594</v>
      </c>
      <c r="M22" s="17">
        <v>40.8</v>
      </c>
      <c r="N22" s="15">
        <f t="shared" si="2"/>
        <v>1877</v>
      </c>
      <c r="O22" s="14">
        <f t="shared" si="3"/>
        <v>2.089851361131214</v>
      </c>
      <c r="P22" s="2"/>
      <c r="Q22" s="15">
        <f t="shared" si="4"/>
        <v>67612</v>
      </c>
      <c r="R22" s="2"/>
      <c r="S22" s="15">
        <f t="shared" si="5"/>
        <v>1657.1568627450981</v>
      </c>
      <c r="T22" s="2"/>
      <c r="U22" s="14">
        <f t="shared" si="6"/>
        <v>1.845078063513999</v>
      </c>
      <c r="V22" s="2"/>
      <c r="W22" s="14">
        <f t="shared" si="7"/>
        <v>0.24477329761721522</v>
      </c>
      <c r="X22" s="2"/>
      <c r="Y22" s="14">
        <f t="shared" si="8"/>
        <v>0.1171247401464581</v>
      </c>
    </row>
    <row r="23" spans="1:25" ht="15">
      <c r="A23" s="14">
        <v>391</v>
      </c>
      <c r="B23" s="2" t="s">
        <v>106</v>
      </c>
      <c r="C23" s="2"/>
      <c r="D23" s="15">
        <v>15201466</v>
      </c>
      <c r="E23" s="15"/>
      <c r="F23" s="16" t="s">
        <v>107</v>
      </c>
      <c r="G23" s="17">
        <v>25</v>
      </c>
      <c r="H23" s="15">
        <v>2</v>
      </c>
      <c r="I23" s="15">
        <f t="shared" si="0"/>
        <v>304029</v>
      </c>
      <c r="J23" s="15">
        <v>6501102</v>
      </c>
      <c r="K23" s="15"/>
      <c r="L23" s="15">
        <f t="shared" si="1"/>
        <v>8396335</v>
      </c>
      <c r="M23" s="17">
        <v>16.1</v>
      </c>
      <c r="N23" s="15">
        <f t="shared" si="2"/>
        <v>521511</v>
      </c>
      <c r="O23" s="14">
        <f t="shared" si="3"/>
        <v>3.4306625426784496</v>
      </c>
      <c r="P23" s="2"/>
      <c r="Q23" s="15">
        <f t="shared" si="4"/>
        <v>8700364</v>
      </c>
      <c r="R23" s="2"/>
      <c r="S23" s="15">
        <f t="shared" si="5"/>
        <v>540395.2795031056</v>
      </c>
      <c r="T23" s="2"/>
      <c r="U23" s="14">
        <f t="shared" si="6"/>
        <v>3.554889242281669</v>
      </c>
      <c r="V23" s="2"/>
      <c r="W23" s="14">
        <f t="shared" si="7"/>
        <v>-0.12422669960321953</v>
      </c>
      <c r="X23" s="2"/>
      <c r="Y23" s="14">
        <f t="shared" si="8"/>
        <v>-0.03621070217714593</v>
      </c>
    </row>
    <row r="24" spans="1:25" ht="15">
      <c r="A24" s="14">
        <v>392.2</v>
      </c>
      <c r="B24" s="2" t="s">
        <v>108</v>
      </c>
      <c r="C24" s="2"/>
      <c r="D24" s="15">
        <v>66517</v>
      </c>
      <c r="E24" s="15"/>
      <c r="F24" s="16" t="s">
        <v>109</v>
      </c>
      <c r="G24" s="17">
        <v>30</v>
      </c>
      <c r="H24" s="15">
        <v>10</v>
      </c>
      <c r="I24" s="15">
        <f t="shared" si="0"/>
        <v>6652</v>
      </c>
      <c r="J24" s="15">
        <v>24286</v>
      </c>
      <c r="K24" s="15"/>
      <c r="L24" s="15">
        <f t="shared" si="1"/>
        <v>35579</v>
      </c>
      <c r="M24" s="17">
        <v>20</v>
      </c>
      <c r="N24" s="15">
        <f t="shared" si="2"/>
        <v>1779</v>
      </c>
      <c r="O24" s="14">
        <f t="shared" si="3"/>
        <v>2.6745042620683437</v>
      </c>
      <c r="P24" s="2"/>
      <c r="Q24" s="15">
        <f t="shared" si="4"/>
        <v>42231</v>
      </c>
      <c r="R24" s="2"/>
      <c r="S24" s="15">
        <f t="shared" si="5"/>
        <v>2111.55</v>
      </c>
      <c r="T24" s="2"/>
      <c r="U24" s="14">
        <f t="shared" si="6"/>
        <v>3.174451643940647</v>
      </c>
      <c r="V24" s="2"/>
      <c r="W24" s="14">
        <f t="shared" si="7"/>
        <v>-0.49994738187230325</v>
      </c>
      <c r="X24" s="2"/>
      <c r="Y24" s="14">
        <f t="shared" si="8"/>
        <v>-0.18693086003372678</v>
      </c>
    </row>
    <row r="25" spans="1:25" ht="15">
      <c r="A25" s="14">
        <v>393</v>
      </c>
      <c r="B25" s="2" t="s">
        <v>110</v>
      </c>
      <c r="C25" s="2"/>
      <c r="D25" s="15">
        <v>1238480</v>
      </c>
      <c r="E25" s="15"/>
      <c r="F25" s="16" t="s">
        <v>111</v>
      </c>
      <c r="G25" s="17">
        <v>33</v>
      </c>
      <c r="H25" s="15">
        <v>5</v>
      </c>
      <c r="I25" s="15">
        <f t="shared" si="0"/>
        <v>61924</v>
      </c>
      <c r="J25" s="15">
        <v>239693</v>
      </c>
      <c r="K25" s="15"/>
      <c r="L25" s="15">
        <f t="shared" si="1"/>
        <v>936863</v>
      </c>
      <c r="M25" s="17">
        <v>27.5</v>
      </c>
      <c r="N25" s="15">
        <f t="shared" si="2"/>
        <v>34068</v>
      </c>
      <c r="O25" s="14">
        <f t="shared" si="3"/>
        <v>2.7507912925521607</v>
      </c>
      <c r="P25" s="2"/>
      <c r="Q25" s="15">
        <f t="shared" si="4"/>
        <v>998787</v>
      </c>
      <c r="R25" s="2"/>
      <c r="S25" s="15">
        <f t="shared" si="5"/>
        <v>36319.527272727275</v>
      </c>
      <c r="T25" s="2"/>
      <c r="U25" s="14">
        <f t="shared" si="6"/>
        <v>2.93258892131704</v>
      </c>
      <c r="V25" s="2"/>
      <c r="W25" s="14">
        <f t="shared" si="7"/>
        <v>-0.18179762876487926</v>
      </c>
      <c r="X25" s="2"/>
      <c r="Y25" s="14">
        <f t="shared" si="8"/>
        <v>-0.0660892119504308</v>
      </c>
    </row>
    <row r="26" spans="1:25" ht="15">
      <c r="A26" s="14">
        <v>394.2</v>
      </c>
      <c r="B26" s="2" t="s">
        <v>112</v>
      </c>
      <c r="C26" s="2"/>
      <c r="D26" s="15">
        <v>945529</v>
      </c>
      <c r="E26" s="15"/>
      <c r="F26" s="16" t="s">
        <v>113</v>
      </c>
      <c r="G26" s="17">
        <v>35</v>
      </c>
      <c r="H26" s="15">
        <v>-10</v>
      </c>
      <c r="I26" s="15">
        <f t="shared" si="0"/>
        <v>-94553</v>
      </c>
      <c r="J26" s="15">
        <v>247675</v>
      </c>
      <c r="K26" s="15"/>
      <c r="L26" s="15">
        <f t="shared" si="1"/>
        <v>792407</v>
      </c>
      <c r="M26" s="17">
        <v>28.2</v>
      </c>
      <c r="N26" s="15">
        <f t="shared" si="2"/>
        <v>28100</v>
      </c>
      <c r="O26" s="14">
        <f t="shared" si="3"/>
        <v>2.9718813489591542</v>
      </c>
      <c r="P26" s="2"/>
      <c r="Q26" s="15">
        <f t="shared" si="4"/>
        <v>697854</v>
      </c>
      <c r="R26" s="2"/>
      <c r="S26" s="15">
        <f t="shared" si="5"/>
        <v>24746.595744680853</v>
      </c>
      <c r="T26" s="2"/>
      <c r="U26" s="14">
        <f t="shared" si="6"/>
        <v>2.6172222898166906</v>
      </c>
      <c r="V26" s="2"/>
      <c r="W26" s="14">
        <f t="shared" si="7"/>
        <v>0.35465905914246365</v>
      </c>
      <c r="X26" s="2"/>
      <c r="Y26" s="14">
        <f t="shared" si="8"/>
        <v>0.11933822972665996</v>
      </c>
    </row>
    <row r="27" spans="1:25" ht="15">
      <c r="A27" s="14">
        <v>394.3</v>
      </c>
      <c r="B27" s="2" t="s">
        <v>19</v>
      </c>
      <c r="C27" s="2"/>
      <c r="D27" s="15">
        <v>558026</v>
      </c>
      <c r="E27" s="15"/>
      <c r="F27" s="16" t="s">
        <v>113</v>
      </c>
      <c r="G27" s="17">
        <v>28</v>
      </c>
      <c r="H27" s="15">
        <v>10</v>
      </c>
      <c r="I27" s="15">
        <f t="shared" si="0"/>
        <v>55803</v>
      </c>
      <c r="J27" s="15">
        <v>70354</v>
      </c>
      <c r="K27" s="15"/>
      <c r="L27" s="15">
        <f t="shared" si="1"/>
        <v>431869</v>
      </c>
      <c r="M27" s="17">
        <v>24.8</v>
      </c>
      <c r="N27" s="15">
        <f t="shared" si="2"/>
        <v>17414</v>
      </c>
      <c r="O27" s="14">
        <f t="shared" si="3"/>
        <v>3.1206431241555053</v>
      </c>
      <c r="P27" s="2"/>
      <c r="Q27" s="15">
        <f t="shared" si="4"/>
        <v>487672</v>
      </c>
      <c r="R27" s="2"/>
      <c r="S27" s="15">
        <f t="shared" si="5"/>
        <v>19664.193548387095</v>
      </c>
      <c r="T27" s="2"/>
      <c r="U27" s="14">
        <f t="shared" si="6"/>
        <v>3.523884827658047</v>
      </c>
      <c r="V27" s="2"/>
      <c r="W27" s="14">
        <f t="shared" si="7"/>
        <v>-0.4032417035025415</v>
      </c>
      <c r="X27" s="2"/>
      <c r="Y27" s="14">
        <f t="shared" si="8"/>
        <v>-0.12921750019450398</v>
      </c>
    </row>
    <row r="28" spans="1:25" ht="15">
      <c r="A28" s="14">
        <v>395</v>
      </c>
      <c r="B28" s="2" t="s">
        <v>44</v>
      </c>
      <c r="C28" s="2"/>
      <c r="D28" s="15">
        <v>22282</v>
      </c>
      <c r="E28" s="15"/>
      <c r="F28" s="16" t="s">
        <v>114</v>
      </c>
      <c r="G28" s="17">
        <v>35</v>
      </c>
      <c r="H28" s="15">
        <v>5</v>
      </c>
      <c r="I28" s="15">
        <f t="shared" si="0"/>
        <v>1114</v>
      </c>
      <c r="J28" s="15">
        <v>4530</v>
      </c>
      <c r="K28" s="15"/>
      <c r="L28" s="15">
        <f t="shared" si="1"/>
        <v>16638</v>
      </c>
      <c r="M28" s="17">
        <v>28.9</v>
      </c>
      <c r="N28" s="15">
        <f t="shared" si="2"/>
        <v>576</v>
      </c>
      <c r="O28" s="14">
        <f t="shared" si="3"/>
        <v>2.5850462256529934</v>
      </c>
      <c r="P28" s="2"/>
      <c r="Q28" s="15">
        <f t="shared" si="4"/>
        <v>17752</v>
      </c>
      <c r="R28" s="2"/>
      <c r="S28" s="15">
        <f t="shared" si="5"/>
        <v>614.2560553633218</v>
      </c>
      <c r="T28" s="2"/>
      <c r="U28" s="14">
        <f t="shared" si="6"/>
        <v>2.7567366276066863</v>
      </c>
      <c r="V28" s="2"/>
      <c r="W28" s="14">
        <f t="shared" si="7"/>
        <v>-0.1716904019536929</v>
      </c>
      <c r="X28" s="2"/>
      <c r="Y28" s="14">
        <f t="shared" si="8"/>
        <v>-0.06641676278354489</v>
      </c>
    </row>
    <row r="29" spans="1:25" ht="15">
      <c r="A29" s="14">
        <v>396.2</v>
      </c>
      <c r="B29" s="2" t="s">
        <v>45</v>
      </c>
      <c r="C29" s="2"/>
      <c r="D29" s="15">
        <v>16344</v>
      </c>
      <c r="E29" s="15"/>
      <c r="F29" s="16" t="s">
        <v>109</v>
      </c>
      <c r="G29" s="17">
        <v>30</v>
      </c>
      <c r="H29" s="15">
        <v>10</v>
      </c>
      <c r="I29" s="15">
        <f t="shared" si="0"/>
        <v>1634</v>
      </c>
      <c r="J29" s="15">
        <v>7689</v>
      </c>
      <c r="K29" s="15"/>
      <c r="L29" s="15">
        <f t="shared" si="1"/>
        <v>7021</v>
      </c>
      <c r="M29" s="17">
        <v>17.1</v>
      </c>
      <c r="N29" s="15">
        <f t="shared" si="2"/>
        <v>411</v>
      </c>
      <c r="O29" s="14">
        <f t="shared" si="3"/>
        <v>2.5146842878120412</v>
      </c>
      <c r="P29" s="2"/>
      <c r="Q29" s="15">
        <f t="shared" si="4"/>
        <v>8655</v>
      </c>
      <c r="R29" s="2"/>
      <c r="S29" s="15">
        <f t="shared" si="5"/>
        <v>506.14035087719293</v>
      </c>
      <c r="T29" s="2"/>
      <c r="U29" s="14">
        <f t="shared" si="6"/>
        <v>3.0967960773200742</v>
      </c>
      <c r="V29" s="2"/>
      <c r="W29" s="14">
        <f t="shared" si="7"/>
        <v>-0.582111789508033</v>
      </c>
      <c r="X29" s="2"/>
      <c r="Y29" s="14">
        <f t="shared" si="8"/>
        <v>-0.23148503863063968</v>
      </c>
    </row>
    <row r="30" spans="1:25" ht="15">
      <c r="A30" s="14">
        <v>397</v>
      </c>
      <c r="B30" s="2" t="s">
        <v>115</v>
      </c>
      <c r="C30" s="2"/>
      <c r="D30" s="15">
        <v>20428145</v>
      </c>
      <c r="E30" s="19"/>
      <c r="F30" s="16" t="s">
        <v>114</v>
      </c>
      <c r="G30" s="17">
        <v>25</v>
      </c>
      <c r="H30" s="15">
        <v>0</v>
      </c>
      <c r="I30" s="15">
        <f t="shared" si="0"/>
        <v>0</v>
      </c>
      <c r="J30" s="15">
        <v>5697551</v>
      </c>
      <c r="K30" s="15"/>
      <c r="L30" s="15">
        <f t="shared" si="1"/>
        <v>14730594</v>
      </c>
      <c r="M30" s="17">
        <v>19.3</v>
      </c>
      <c r="N30" s="15">
        <f t="shared" si="2"/>
        <v>763243</v>
      </c>
      <c r="O30" s="14">
        <f t="shared" si="3"/>
        <v>3.736232536042798</v>
      </c>
      <c r="P30" s="2"/>
      <c r="Q30" s="15">
        <f t="shared" si="4"/>
        <v>14730594</v>
      </c>
      <c r="R30" s="2"/>
      <c r="S30" s="15">
        <f t="shared" si="5"/>
        <v>763243.2124352332</v>
      </c>
      <c r="T30" s="2"/>
      <c r="U30" s="14">
        <f t="shared" si="6"/>
        <v>3.7362335759572547</v>
      </c>
      <c r="V30" s="2"/>
      <c r="W30" s="14">
        <f t="shared" si="7"/>
        <v>-1.0399144567685425E-06</v>
      </c>
      <c r="X30" s="2"/>
      <c r="Y30" s="14">
        <f t="shared" si="8"/>
        <v>-2.7833237003764225E-07</v>
      </c>
    </row>
    <row r="31" spans="1:25" ht="15">
      <c r="A31" s="14">
        <v>398</v>
      </c>
      <c r="B31" s="2" t="s">
        <v>116</v>
      </c>
      <c r="C31" s="2"/>
      <c r="D31" s="19">
        <v>284300</v>
      </c>
      <c r="E31" s="15"/>
      <c r="F31" s="16" t="s">
        <v>113</v>
      </c>
      <c r="G31" s="17">
        <v>20</v>
      </c>
      <c r="H31" s="15">
        <v>0</v>
      </c>
      <c r="I31" s="19">
        <f t="shared" si="0"/>
        <v>0</v>
      </c>
      <c r="J31" s="19">
        <v>169142</v>
      </c>
      <c r="K31" s="15"/>
      <c r="L31" s="19">
        <f t="shared" si="1"/>
        <v>115158</v>
      </c>
      <c r="M31" s="17">
        <v>10.2</v>
      </c>
      <c r="N31" s="19">
        <f t="shared" si="2"/>
        <v>11290</v>
      </c>
      <c r="O31" s="14">
        <f t="shared" si="3"/>
        <v>3.971157228279986</v>
      </c>
      <c r="P31" s="2"/>
      <c r="Q31" s="29">
        <f t="shared" si="4"/>
        <v>115158</v>
      </c>
      <c r="R31" s="2"/>
      <c r="S31" s="29">
        <f t="shared" si="5"/>
        <v>11290</v>
      </c>
      <c r="T31" s="2"/>
      <c r="U31" s="30">
        <f t="shared" si="6"/>
        <v>3.971157228279986</v>
      </c>
      <c r="V31" s="2"/>
      <c r="W31" s="30">
        <f t="shared" si="7"/>
        <v>0</v>
      </c>
      <c r="X31" s="2"/>
      <c r="Y31" s="30">
        <f t="shared" si="8"/>
        <v>0</v>
      </c>
    </row>
    <row r="32" spans="1:25" ht="15">
      <c r="A32" s="2"/>
      <c r="B32" s="2" t="s">
        <v>46</v>
      </c>
      <c r="C32" s="2"/>
      <c r="D32" s="15">
        <f>SUM(D17:D31)</f>
        <v>74598793</v>
      </c>
      <c r="E32" s="15"/>
      <c r="F32" s="2"/>
      <c r="G32" s="17">
        <f>1*R32</f>
        <v>0</v>
      </c>
      <c r="H32" s="2"/>
      <c r="I32" s="15">
        <f>SUM(I17:I31)</f>
        <v>-3247167</v>
      </c>
      <c r="J32" s="15">
        <f>SUM(J17:J31)</f>
        <v>18080189</v>
      </c>
      <c r="K32" s="2"/>
      <c r="L32" s="15">
        <f>SUM(L17:L31)</f>
        <v>59765771</v>
      </c>
      <c r="M32" s="2"/>
      <c r="N32" s="15">
        <f>SUM(N17:N31)</f>
        <v>2145251</v>
      </c>
      <c r="O32" s="14">
        <f t="shared" si="3"/>
        <v>2.875718109809096</v>
      </c>
      <c r="P32" s="2"/>
      <c r="Q32" s="34">
        <f>SUM(Q17:Q31)</f>
        <v>56518604</v>
      </c>
      <c r="R32"/>
      <c r="S32" s="15">
        <f>SUM(S17:S31)</f>
        <v>2085174.9345120953</v>
      </c>
      <c r="T32" s="2"/>
      <c r="U32" s="14">
        <f t="shared" si="6"/>
        <v>2.7951858879433815</v>
      </c>
      <c r="V32" s="2"/>
      <c r="W32" s="46">
        <f t="shared" si="7"/>
        <v>0.08053222186571452</v>
      </c>
      <c r="X32" s="2"/>
      <c r="Y32" s="14">
        <f t="shared" si="8"/>
        <v>0.02800421278810969</v>
      </c>
    </row>
    <row r="33" spans="1:21" ht="15">
      <c r="A33" s="2"/>
      <c r="B33" s="13" t="s">
        <v>117</v>
      </c>
      <c r="C33" s="2"/>
      <c r="D33" s="15"/>
      <c r="E33" s="15"/>
      <c r="F33" s="2"/>
      <c r="G33" s="17"/>
      <c r="H33" s="2"/>
      <c r="I33" s="15"/>
      <c r="J33" s="15"/>
      <c r="K33" s="2"/>
      <c r="L33" s="15"/>
      <c r="M33" s="2"/>
      <c r="N33" s="15"/>
      <c r="O33" s="14"/>
      <c r="P33" s="2"/>
      <c r="Q33"/>
      <c r="R33"/>
      <c r="S33" s="2"/>
      <c r="T33" s="2"/>
      <c r="U33" s="2"/>
    </row>
    <row r="34" spans="1:21" ht="15">
      <c r="A34" s="2"/>
      <c r="B34" s="13"/>
      <c r="C34" s="2"/>
      <c r="D34" s="15"/>
      <c r="E34" s="15"/>
      <c r="F34" s="2"/>
      <c r="G34" s="17"/>
      <c r="H34" s="2"/>
      <c r="I34" s="15"/>
      <c r="J34" s="15"/>
      <c r="K34" s="2"/>
      <c r="L34" s="15"/>
      <c r="M34" s="2"/>
      <c r="N34" s="15"/>
      <c r="O34" s="14"/>
      <c r="P34" s="2"/>
      <c r="Q34"/>
      <c r="R34"/>
      <c r="S34" s="2"/>
      <c r="T34" s="2"/>
      <c r="U34" s="2"/>
    </row>
    <row r="35" spans="1:21" ht="15">
      <c r="A35" s="14">
        <v>390.11</v>
      </c>
      <c r="B35" s="2" t="s">
        <v>118</v>
      </c>
      <c r="C35" s="2"/>
      <c r="D35" s="15">
        <v>20054456</v>
      </c>
      <c r="E35" s="15"/>
      <c r="F35" s="2"/>
      <c r="G35" s="17"/>
      <c r="H35" s="2"/>
      <c r="I35" s="15"/>
      <c r="J35" s="15">
        <v>6868821</v>
      </c>
      <c r="K35" s="2"/>
      <c r="L35" s="15"/>
      <c r="M35" s="2"/>
      <c r="N35" s="15">
        <v>667813</v>
      </c>
      <c r="O35" s="14">
        <v>3.33</v>
      </c>
      <c r="P35" s="2"/>
      <c r="Q35"/>
      <c r="R35"/>
      <c r="S35" s="2"/>
      <c r="T35" s="2"/>
      <c r="U35" s="2"/>
    </row>
    <row r="36" spans="1:21" ht="15">
      <c r="A36" s="14">
        <v>390.12</v>
      </c>
      <c r="B36" s="2" t="s">
        <v>119</v>
      </c>
      <c r="C36" s="2"/>
      <c r="D36" s="15">
        <v>1642633</v>
      </c>
      <c r="E36" s="15"/>
      <c r="F36" s="16"/>
      <c r="G36" s="17"/>
      <c r="H36" s="15"/>
      <c r="I36" s="15"/>
      <c r="J36" s="15">
        <v>670257</v>
      </c>
      <c r="K36" s="15"/>
      <c r="L36" s="15"/>
      <c r="M36" s="17"/>
      <c r="N36" s="15">
        <v>131411</v>
      </c>
      <c r="O36" s="14">
        <v>8</v>
      </c>
      <c r="P36" s="2"/>
      <c r="Q36"/>
      <c r="R36"/>
      <c r="S36" s="2"/>
      <c r="T36" s="2"/>
      <c r="U36" s="2"/>
    </row>
    <row r="37" spans="1:21" ht="15">
      <c r="A37" s="14">
        <v>390.13</v>
      </c>
      <c r="B37" s="2" t="s">
        <v>120</v>
      </c>
      <c r="C37" s="2"/>
      <c r="D37" s="19">
        <v>766673</v>
      </c>
      <c r="E37" s="15"/>
      <c r="F37" s="2"/>
      <c r="G37" s="17"/>
      <c r="H37" s="2"/>
      <c r="I37" s="15"/>
      <c r="J37" s="19">
        <v>211757</v>
      </c>
      <c r="K37" s="2"/>
      <c r="L37" s="15"/>
      <c r="M37" s="2"/>
      <c r="N37" s="19">
        <v>76667</v>
      </c>
      <c r="O37" s="14">
        <v>10</v>
      </c>
      <c r="P37" s="2"/>
      <c r="Q37"/>
      <c r="R37"/>
      <c r="S37" s="2"/>
      <c r="T37" s="2"/>
      <c r="U37" s="2"/>
    </row>
    <row r="38" spans="1:21" ht="15">
      <c r="A38" s="2"/>
      <c r="B38" s="13" t="s">
        <v>46</v>
      </c>
      <c r="C38" s="2"/>
      <c r="D38" s="15">
        <f>D32+D35+D36+D37</f>
        <v>97062555</v>
      </c>
      <c r="E38" s="15"/>
      <c r="F38" s="2"/>
      <c r="G38" s="17"/>
      <c r="H38" s="2"/>
      <c r="I38" s="15"/>
      <c r="J38" s="15">
        <f>J32+J35+J36+J37</f>
        <v>25831024</v>
      </c>
      <c r="K38" s="2"/>
      <c r="L38" s="15"/>
      <c r="M38" s="2"/>
      <c r="N38" s="15">
        <f>N32+N35+N36+N37</f>
        <v>3021142</v>
      </c>
      <c r="O38" s="14"/>
      <c r="P38" s="2"/>
      <c r="Q38"/>
      <c r="R38"/>
      <c r="S38" s="2"/>
      <c r="T38" s="2"/>
      <c r="U38" s="2"/>
    </row>
    <row r="39" spans="1:21" ht="15">
      <c r="A39" s="2"/>
      <c r="B39" s="13"/>
      <c r="C39" s="2"/>
      <c r="D39" s="15"/>
      <c r="E39" s="15"/>
      <c r="F39" s="2"/>
      <c r="G39" s="17"/>
      <c r="H39" s="2"/>
      <c r="I39" s="15"/>
      <c r="J39" s="15"/>
      <c r="K39" s="2"/>
      <c r="L39" s="15"/>
      <c r="M39" s="2"/>
      <c r="N39" s="15"/>
      <c r="O39" s="14"/>
      <c r="P39" s="2"/>
      <c r="Q39"/>
      <c r="R39"/>
      <c r="S39" s="2"/>
      <c r="T39" s="2"/>
      <c r="U39" s="2"/>
    </row>
    <row r="40" spans="1:21" ht="15">
      <c r="A40" s="2"/>
      <c r="B40" s="2" t="s">
        <v>121</v>
      </c>
      <c r="C40" s="2"/>
      <c r="D40" s="15">
        <v>6844671</v>
      </c>
      <c r="E40" s="15"/>
      <c r="F40" s="2"/>
      <c r="G40" s="17"/>
      <c r="H40" s="2"/>
      <c r="I40" s="15"/>
      <c r="J40" s="15">
        <v>5177924</v>
      </c>
      <c r="K40" s="2"/>
      <c r="L40" s="15"/>
      <c r="M40" s="2"/>
      <c r="N40" s="15"/>
      <c r="O40" s="14"/>
      <c r="P40" s="2"/>
      <c r="Q40"/>
      <c r="R40"/>
      <c r="S40" s="2"/>
      <c r="T40" s="2"/>
      <c r="U40" s="2"/>
    </row>
    <row r="41" spans="1:21" ht="15">
      <c r="A41" s="2"/>
      <c r="B41" s="2" t="s">
        <v>122</v>
      </c>
      <c r="C41" s="2"/>
      <c r="D41" s="15">
        <v>11086206</v>
      </c>
      <c r="E41" s="15"/>
      <c r="F41" s="2"/>
      <c r="G41" s="17"/>
      <c r="H41" s="2"/>
      <c r="I41" s="15"/>
      <c r="J41" s="15">
        <v>8955363</v>
      </c>
      <c r="K41" s="2"/>
      <c r="L41" s="15"/>
      <c r="M41" s="2"/>
      <c r="N41" s="15"/>
      <c r="O41" s="14"/>
      <c r="P41" s="2"/>
      <c r="Q41"/>
      <c r="R41"/>
      <c r="S41" s="2"/>
      <c r="T41" s="2"/>
      <c r="U41" s="2"/>
    </row>
    <row r="42" spans="1:21" ht="15">
      <c r="A42" s="14">
        <v>389.1</v>
      </c>
      <c r="B42" s="2" t="s">
        <v>123</v>
      </c>
      <c r="C42" s="2"/>
      <c r="D42" s="15">
        <v>1661503</v>
      </c>
      <c r="E42" s="15"/>
      <c r="F42" s="16"/>
      <c r="G42" s="17"/>
      <c r="H42" s="15"/>
      <c r="I42" s="15"/>
      <c r="J42" s="15"/>
      <c r="K42" s="15"/>
      <c r="L42" s="15"/>
      <c r="M42" s="17"/>
      <c r="N42" s="15"/>
      <c r="O42" s="14"/>
      <c r="P42" s="2"/>
      <c r="Q42"/>
      <c r="R42"/>
      <c r="S42" s="2"/>
      <c r="T42" s="2"/>
      <c r="U42" s="2"/>
    </row>
    <row r="43" spans="1:21" ht="15">
      <c r="A43" s="14">
        <v>389.2</v>
      </c>
      <c r="B43" s="2" t="s">
        <v>124</v>
      </c>
      <c r="C43" s="2"/>
      <c r="D43" s="15">
        <v>202095</v>
      </c>
      <c r="E43" s="15"/>
      <c r="F43" s="2"/>
      <c r="G43" s="17"/>
      <c r="H43" s="2"/>
      <c r="I43" s="15"/>
      <c r="J43" s="15">
        <v>68079</v>
      </c>
      <c r="K43" s="2"/>
      <c r="L43" s="15"/>
      <c r="M43" s="2"/>
      <c r="N43" s="15"/>
      <c r="O43" s="14"/>
      <c r="P43" s="2"/>
      <c r="Q43"/>
      <c r="R43"/>
      <c r="S43" s="2"/>
      <c r="T43" s="2"/>
      <c r="U43" s="2"/>
    </row>
    <row r="44" spans="1:22" ht="15">
      <c r="A44" s="42" t="s">
        <v>125</v>
      </c>
      <c r="B44" s="2" t="s">
        <v>126</v>
      </c>
      <c r="C44" s="2"/>
      <c r="D44" s="15">
        <v>817545</v>
      </c>
      <c r="E44" s="2"/>
      <c r="F44" s="2"/>
      <c r="G44" s="2"/>
      <c r="H44" s="2"/>
      <c r="I44" s="2"/>
      <c r="J44" s="15">
        <v>1509448</v>
      </c>
      <c r="K44" s="2"/>
      <c r="L44" s="2"/>
      <c r="M44" s="2"/>
      <c r="N44" s="2"/>
      <c r="O44" s="2"/>
      <c r="P44" s="2"/>
      <c r="Q44"/>
      <c r="R44"/>
      <c r="S44" s="2"/>
      <c r="T44" s="2"/>
      <c r="U44" s="2"/>
      <c r="V44" s="2"/>
    </row>
    <row r="45" spans="1:22" ht="15">
      <c r="A45" s="43"/>
      <c r="B45" s="2" t="s">
        <v>127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/>
      <c r="R45"/>
      <c r="S45" s="2"/>
      <c r="T45" s="2"/>
      <c r="U45" s="2"/>
      <c r="V45" s="2"/>
    </row>
    <row r="46" spans="1:22" ht="15">
      <c r="A46" s="43"/>
      <c r="B46" s="13" t="s">
        <v>128</v>
      </c>
      <c r="C46" s="2"/>
      <c r="D46" s="15">
        <f>D38+D40+D41+D42+D43+D44</f>
        <v>117674575</v>
      </c>
      <c r="E46" s="2"/>
      <c r="F46" s="2"/>
      <c r="G46" s="2"/>
      <c r="H46" s="2"/>
      <c r="I46" s="2"/>
      <c r="J46" s="15">
        <f>J38+J40+J41+J42+J43+J44</f>
        <v>41541838</v>
      </c>
      <c r="K46" s="2"/>
      <c r="L46" s="2"/>
      <c r="M46" s="2"/>
      <c r="N46" s="2"/>
      <c r="O46" s="2"/>
      <c r="P46" s="2"/>
      <c r="Q46"/>
      <c r="R46"/>
      <c r="S46" s="2"/>
      <c r="T46" s="2"/>
      <c r="U46" s="2"/>
      <c r="V46" s="2"/>
    </row>
    <row r="47" spans="1:22" ht="15">
      <c r="A47" s="4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/>
      <c r="R47"/>
      <c r="S47" s="2"/>
      <c r="T47" s="2"/>
      <c r="U47" s="2"/>
      <c r="V47" s="2"/>
    </row>
    <row r="48" spans="1:22" ht="15">
      <c r="A48" s="43"/>
      <c r="B48" s="2" t="s">
        <v>129</v>
      </c>
      <c r="C48" s="2"/>
      <c r="D48" s="15">
        <v>23334453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/>
      <c r="R48"/>
      <c r="S48" s="2"/>
      <c r="T48" s="2"/>
      <c r="U48" s="2"/>
      <c r="V48" s="2"/>
    </row>
    <row r="49" spans="1:22" ht="1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/>
      <c r="R49"/>
      <c r="S49" s="2"/>
      <c r="T49" s="2"/>
      <c r="U49" s="2"/>
      <c r="V49" s="2"/>
    </row>
    <row r="50" spans="1:22" ht="15">
      <c r="A50" s="43"/>
      <c r="B50" s="13" t="s">
        <v>130</v>
      </c>
      <c r="C50" s="2"/>
      <c r="D50" s="15">
        <f>D46+D48</f>
        <v>141009028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/>
      <c r="R50"/>
      <c r="S50" s="2"/>
      <c r="T50" s="2"/>
      <c r="U50" s="2"/>
      <c r="V50" s="2"/>
    </row>
    <row r="51" spans="1:22" ht="15">
      <c r="A51" s="4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/>
      <c r="R51"/>
      <c r="S51" s="2"/>
      <c r="T51" s="2"/>
      <c r="U51" s="2"/>
      <c r="V51" s="2"/>
    </row>
    <row r="52" spans="2:22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/>
      <c r="R52"/>
      <c r="S52" s="2"/>
      <c r="T52" s="2"/>
      <c r="U52" s="2"/>
      <c r="V52" s="2"/>
    </row>
    <row r="53" spans="2:22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/>
      <c r="R53"/>
      <c r="S53" s="2"/>
      <c r="T53" s="2"/>
      <c r="U53" s="2"/>
      <c r="V53" s="2"/>
    </row>
    <row r="54" spans="2:22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/>
      <c r="R54"/>
      <c r="S54" s="2"/>
      <c r="T54" s="2"/>
      <c r="U54" s="2"/>
      <c r="V54" s="2"/>
    </row>
    <row r="55" spans="2:22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/>
      <c r="R55"/>
      <c r="S55" s="2"/>
      <c r="T55" s="2"/>
      <c r="U55" s="2"/>
      <c r="V55" s="2"/>
    </row>
    <row r="56" spans="2:22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/>
      <c r="R56"/>
      <c r="S56" s="2"/>
      <c r="T56" s="2"/>
      <c r="U56" s="2"/>
      <c r="V56" s="2"/>
    </row>
    <row r="57" spans="2:22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/>
      <c r="R57"/>
      <c r="S57" s="2"/>
      <c r="T57" s="2"/>
      <c r="U57" s="2"/>
      <c r="V57" s="2"/>
    </row>
    <row r="58" spans="2:22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/>
      <c r="R58"/>
      <c r="S58" s="2"/>
      <c r="T58" s="2"/>
      <c r="U58" s="2"/>
      <c r="V58" s="2"/>
    </row>
    <row r="59" spans="2:22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/>
      <c r="R59"/>
      <c r="S59" s="2"/>
      <c r="T59" s="2"/>
      <c r="U59" s="2"/>
      <c r="V59" s="2"/>
    </row>
    <row r="60" spans="2:22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/>
      <c r="R60"/>
      <c r="S60" s="2"/>
      <c r="T60" s="2"/>
      <c r="U60" s="2"/>
      <c r="V60" s="2"/>
    </row>
    <row r="61" spans="2:22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/>
      <c r="R61"/>
      <c r="S61" s="2"/>
      <c r="T61" s="2"/>
      <c r="U61" s="2"/>
      <c r="V61" s="2"/>
    </row>
    <row r="62" spans="2:22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/>
      <c r="R62"/>
      <c r="S62" s="2"/>
      <c r="T62" s="2"/>
      <c r="U62" s="2"/>
      <c r="V62" s="2"/>
    </row>
    <row r="63" spans="2:22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/>
      <c r="R63"/>
      <c r="S63" s="2"/>
      <c r="T63" s="2"/>
      <c r="U63" s="2"/>
      <c r="V63" s="2"/>
    </row>
    <row r="64" spans="2:22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/>
      <c r="R64"/>
      <c r="S64" s="2"/>
      <c r="T64" s="2"/>
      <c r="U64" s="2"/>
      <c r="V64" s="2"/>
    </row>
    <row r="65" spans="2:22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2:22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2:22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2:22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2:22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2:22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2:22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2:22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2:22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2:22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2:22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2:22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2:22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2:22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2:22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2:22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22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2:22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</sheetData>
  <mergeCells count="1">
    <mergeCell ref="Q7:Y7"/>
  </mergeCells>
  <printOptions/>
  <pageMargins left="0.5" right="0.4" top="0.5" bottom="0.5" header="0" footer="0"/>
  <pageSetup fitToHeight="1" fitToWidth="1" horizontalDpi="600" verticalDpi="600" orientation="landscape" scale="50" r:id="rId1"/>
  <headerFooter alignWithMargins="0"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Leenerts</cp:lastModifiedBy>
  <cp:lastPrinted>2008-03-11T17:05:33Z</cp:lastPrinted>
  <dcterms:created xsi:type="dcterms:W3CDTF">2003-02-06T20:32:38Z</dcterms:created>
  <dcterms:modified xsi:type="dcterms:W3CDTF">2008-03-11T17:05:37Z</dcterms:modified>
  <cp:category/>
  <cp:version/>
  <cp:contentType/>
  <cp:contentStatus/>
</cp:coreProperties>
</file>