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295" firstSheet="4" activeTab="4"/>
  </bookViews>
  <sheets>
    <sheet name="Notes" sheetId="1" state="hidden" r:id="rId1"/>
    <sheet name="Summary" sheetId="2" state="hidden" r:id="rId2"/>
    <sheet name="Draft" sheetId="3" state="hidden" r:id="rId3"/>
    <sheet name="Questions" sheetId="4" state="hidden" r:id="rId4"/>
    <sheet name="MC" sheetId="5" r:id="rId5"/>
    <sheet name="CR" sheetId="6" r:id="rId6"/>
    <sheet name="TC" sheetId="7" r:id="rId7"/>
    <sheet name="GH" sheetId="8" r:id="rId8"/>
    <sheet name="BR" sheetId="9" r:id="rId9"/>
    <sheet name="TY" sheetId="10" r:id="rId10"/>
    <sheet name="GR" sheetId="11" r:id="rId11"/>
  </sheets>
  <definedNames>
    <definedName name="_xlnm.Print_Titles" localSheetId="8">'BR'!$5:$5</definedName>
    <definedName name="_xlnm.Print_Titles" localSheetId="7">'GH'!$6:$6</definedName>
    <definedName name="_xlnm.Print_Titles" localSheetId="10">'GR'!$6:$6</definedName>
    <definedName name="_xlnm.Print_Titles" localSheetId="4">'MC'!$6:$6</definedName>
    <definedName name="_xlnm.Print_Titles" localSheetId="1">'Summary'!$1:$3</definedName>
  </definedNames>
  <calcPr fullCalcOnLoad="1"/>
</workbook>
</file>

<file path=xl/comments2.xml><?xml version="1.0" encoding="utf-8"?>
<comments xmlns="http://schemas.openxmlformats.org/spreadsheetml/2006/main">
  <authors>
    <author>E008422</author>
    <author>Shannon Charnas</author>
  </authors>
  <commentList>
    <comment ref="D160" authorId="0">
      <text>
        <r>
          <rPr>
            <b/>
            <sz val="8"/>
            <rFont val="Tahoma"/>
            <family val="0"/>
          </rPr>
          <t>E008422:</t>
        </r>
        <r>
          <rPr>
            <sz val="8"/>
            <rFont val="Tahoma"/>
            <family val="0"/>
          </rPr>
          <t xml:space="preserve">
Original estimate was $75k, but Mike Toll estimates closer to $500k.</t>
        </r>
      </text>
    </comment>
    <comment ref="F122" authorId="0">
      <text>
        <r>
          <rPr>
            <b/>
            <sz val="8"/>
            <rFont val="Tahoma"/>
            <family val="0"/>
          </rPr>
          <t>E008422:</t>
        </r>
        <r>
          <rPr>
            <sz val="8"/>
            <rFont val="Tahoma"/>
            <family val="0"/>
          </rPr>
          <t xml:space="preserve">
These items are saleable.   There should be no cost to remove.</t>
        </r>
      </text>
    </comment>
    <comment ref="F123" authorId="0">
      <text>
        <r>
          <rPr>
            <b/>
            <sz val="8"/>
            <rFont val="Tahoma"/>
            <family val="0"/>
          </rPr>
          <t>E008422:</t>
        </r>
        <r>
          <rPr>
            <sz val="8"/>
            <rFont val="Tahoma"/>
            <family val="0"/>
          </rPr>
          <t xml:space="preserve">
These items are saleable.   There should be no cost to remove.</t>
        </r>
      </text>
    </comment>
    <comment ref="F125" authorId="0">
      <text>
        <r>
          <rPr>
            <b/>
            <sz val="8"/>
            <rFont val="Tahoma"/>
            <family val="0"/>
          </rPr>
          <t>E008422:</t>
        </r>
        <r>
          <rPr>
            <sz val="8"/>
            <rFont val="Tahoma"/>
            <family val="0"/>
          </rPr>
          <t xml:space="preserve">
These items are saleable.   There should be no cost to remove.</t>
        </r>
      </text>
    </comment>
    <comment ref="F126" authorId="0">
      <text>
        <r>
          <rPr>
            <b/>
            <sz val="8"/>
            <rFont val="Tahoma"/>
            <family val="0"/>
          </rPr>
          <t>E008422:</t>
        </r>
        <r>
          <rPr>
            <sz val="8"/>
            <rFont val="Tahoma"/>
            <family val="0"/>
          </rPr>
          <t xml:space="preserve">
These items are saleable.   There should be no cost to remove.</t>
        </r>
      </text>
    </comment>
    <comment ref="F127" authorId="0">
      <text>
        <r>
          <rPr>
            <b/>
            <sz val="8"/>
            <rFont val="Tahoma"/>
            <family val="0"/>
          </rPr>
          <t>E008422:</t>
        </r>
        <r>
          <rPr>
            <sz val="8"/>
            <rFont val="Tahoma"/>
            <family val="0"/>
          </rPr>
          <t xml:space="preserve">
These items are saleable.   There should be no cost to remove.</t>
        </r>
      </text>
    </comment>
    <comment ref="F128" authorId="0">
      <text>
        <r>
          <rPr>
            <b/>
            <sz val="8"/>
            <rFont val="Tahoma"/>
            <family val="0"/>
          </rPr>
          <t>E008422:</t>
        </r>
        <r>
          <rPr>
            <sz val="8"/>
            <rFont val="Tahoma"/>
            <family val="0"/>
          </rPr>
          <t xml:space="preserve">
These items are saleable.   There should be no cost to remove.</t>
        </r>
      </text>
    </comment>
    <comment ref="F148" authorId="0">
      <text>
        <r>
          <rPr>
            <b/>
            <sz val="8"/>
            <rFont val="Tahoma"/>
            <family val="0"/>
          </rPr>
          <t>E008422:</t>
        </r>
        <r>
          <rPr>
            <sz val="8"/>
            <rFont val="Tahoma"/>
            <family val="0"/>
          </rPr>
          <t xml:space="preserve">
These items are saleable.   There should be no cost to remove.</t>
        </r>
      </text>
    </comment>
    <comment ref="D159" authorId="1">
      <text>
        <r>
          <rPr>
            <b/>
            <sz val="8"/>
            <rFont val="Tahoma"/>
            <family val="0"/>
          </rPr>
          <t>Shannon Charnas:</t>
        </r>
        <r>
          <rPr>
            <sz val="8"/>
            <rFont val="Tahoma"/>
            <family val="0"/>
          </rPr>
          <t xml:space="preserve">
Total cost of $50k included cost to install a new septic tank for use by the Transmission group.</t>
        </r>
      </text>
    </comment>
  </commentList>
</comments>
</file>

<file path=xl/comments3.xml><?xml version="1.0" encoding="utf-8"?>
<comments xmlns="http://schemas.openxmlformats.org/spreadsheetml/2006/main">
  <authors>
    <author>E008422</author>
  </authors>
  <commentList>
    <comment ref="F123" authorId="0">
      <text>
        <r>
          <rPr>
            <b/>
            <sz val="8"/>
            <rFont val="Tahoma"/>
            <family val="0"/>
          </rPr>
          <t>E008422:</t>
        </r>
        <r>
          <rPr>
            <sz val="8"/>
            <rFont val="Tahoma"/>
            <family val="0"/>
          </rPr>
          <t xml:space="preserve">
These items are saleable.   There should be no cost to remove.</t>
        </r>
      </text>
    </comment>
    <comment ref="F124" authorId="0">
      <text>
        <r>
          <rPr>
            <b/>
            <sz val="8"/>
            <rFont val="Tahoma"/>
            <family val="0"/>
          </rPr>
          <t>E008422:</t>
        </r>
        <r>
          <rPr>
            <sz val="8"/>
            <rFont val="Tahoma"/>
            <family val="0"/>
          </rPr>
          <t xml:space="preserve">
These items are saleable.   There should be no cost to remove.</t>
        </r>
      </text>
    </comment>
    <comment ref="F126" authorId="0">
      <text>
        <r>
          <rPr>
            <b/>
            <sz val="8"/>
            <rFont val="Tahoma"/>
            <family val="0"/>
          </rPr>
          <t>E008422:</t>
        </r>
        <r>
          <rPr>
            <sz val="8"/>
            <rFont val="Tahoma"/>
            <family val="0"/>
          </rPr>
          <t xml:space="preserve">
These items are saleable.   There should be no cost to remove.</t>
        </r>
      </text>
    </comment>
    <comment ref="F127" authorId="0">
      <text>
        <r>
          <rPr>
            <b/>
            <sz val="8"/>
            <rFont val="Tahoma"/>
            <family val="0"/>
          </rPr>
          <t>E008422:</t>
        </r>
        <r>
          <rPr>
            <sz val="8"/>
            <rFont val="Tahoma"/>
            <family val="0"/>
          </rPr>
          <t xml:space="preserve">
These items are saleable.   There should be no cost to remove.</t>
        </r>
      </text>
    </comment>
    <comment ref="F128" authorId="0">
      <text>
        <r>
          <rPr>
            <b/>
            <sz val="8"/>
            <rFont val="Tahoma"/>
            <family val="0"/>
          </rPr>
          <t>E008422:</t>
        </r>
        <r>
          <rPr>
            <sz val="8"/>
            <rFont val="Tahoma"/>
            <family val="0"/>
          </rPr>
          <t xml:space="preserve">
These items are saleable.   There should be no cost to remove.</t>
        </r>
      </text>
    </comment>
    <comment ref="F129" authorId="0">
      <text>
        <r>
          <rPr>
            <b/>
            <sz val="8"/>
            <rFont val="Tahoma"/>
            <family val="0"/>
          </rPr>
          <t>E008422:</t>
        </r>
        <r>
          <rPr>
            <sz val="8"/>
            <rFont val="Tahoma"/>
            <family val="0"/>
          </rPr>
          <t xml:space="preserve">
These items are saleable.   There should be no cost to remove.</t>
        </r>
      </text>
    </comment>
    <comment ref="F139" authorId="0">
      <text>
        <r>
          <rPr>
            <b/>
            <sz val="8"/>
            <rFont val="Tahoma"/>
            <family val="0"/>
          </rPr>
          <t>E008422:</t>
        </r>
        <r>
          <rPr>
            <sz val="8"/>
            <rFont val="Tahoma"/>
            <family val="0"/>
          </rPr>
          <t xml:space="preserve">
These items are saleable.   There should be no cost to remove.</t>
        </r>
      </text>
    </comment>
    <comment ref="D141" authorId="0">
      <text>
        <r>
          <rPr>
            <b/>
            <sz val="8"/>
            <rFont val="Tahoma"/>
            <family val="0"/>
          </rPr>
          <t>E008422:</t>
        </r>
        <r>
          <rPr>
            <sz val="8"/>
            <rFont val="Tahoma"/>
            <family val="0"/>
          </rPr>
          <t xml:space="preserve">
This was bid at $7/ton by a former employee.  The other bids came in @ $11-$12/ton, which would be a better estimate for other locations.</t>
        </r>
      </text>
    </comment>
    <comment ref="D147" authorId="0">
      <text>
        <r>
          <rPr>
            <b/>
            <sz val="8"/>
            <rFont val="Tahoma"/>
            <family val="0"/>
          </rPr>
          <t>E008422:</t>
        </r>
        <r>
          <rPr>
            <sz val="8"/>
            <rFont val="Tahoma"/>
            <family val="0"/>
          </rPr>
          <t xml:space="preserve">
Original estimate was $75k, but Mike Toll estimates closer to $500k.</t>
        </r>
      </text>
    </comment>
  </commentList>
</comments>
</file>

<file path=xl/comments5.xml><?xml version="1.0" encoding="utf-8"?>
<comments xmlns="http://schemas.openxmlformats.org/spreadsheetml/2006/main">
  <authors>
    <author>E008422</author>
  </authors>
  <commentList>
    <comment ref="L7" authorId="0">
      <text>
        <r>
          <rPr>
            <b/>
            <sz val="8"/>
            <rFont val="Tahoma"/>
            <family val="0"/>
          </rPr>
          <t xml:space="preserve">Revised acreage verified by Paul Puckett
Price from FSMF estimate
</t>
        </r>
      </text>
    </comment>
    <comment ref="L8" authorId="0">
      <text>
        <r>
          <rPr>
            <b/>
            <sz val="8"/>
            <rFont val="Tahoma"/>
            <family val="0"/>
          </rPr>
          <t xml:space="preserve">
</t>
        </r>
      </text>
    </comment>
  </commentList>
</comments>
</file>

<file path=xl/comments6.xml><?xml version="1.0" encoding="utf-8"?>
<comments xmlns="http://schemas.openxmlformats.org/spreadsheetml/2006/main">
  <authors>
    <author>E008422</author>
  </authors>
  <commentList>
    <comment ref="L7" authorId="0">
      <text>
        <r>
          <rPr>
            <b/>
            <sz val="8"/>
            <rFont val="Tahoma"/>
            <family val="0"/>
          </rPr>
          <t xml:space="preserve">Revised acreage verified by Paul Puckett
Price from FSMF estimate
</t>
        </r>
      </text>
    </comment>
  </commentList>
</comments>
</file>

<file path=xl/comments9.xml><?xml version="1.0" encoding="utf-8"?>
<comments xmlns="http://schemas.openxmlformats.org/spreadsheetml/2006/main">
  <authors>
    <author>E008422</author>
  </authors>
  <commentList>
    <comment ref="L7" authorId="0">
      <text>
        <r>
          <rPr>
            <b/>
            <sz val="8"/>
            <rFont val="Tahoma"/>
            <family val="0"/>
          </rPr>
          <t>E008422:</t>
        </r>
        <r>
          <rPr>
            <sz val="8"/>
            <rFont val="Tahoma"/>
            <family val="0"/>
          </rPr>
          <t xml:space="preserve">
Estimate from Ghent
</t>
        </r>
      </text>
    </comment>
  </commentList>
</comments>
</file>

<file path=xl/sharedStrings.xml><?xml version="1.0" encoding="utf-8"?>
<sst xmlns="http://schemas.openxmlformats.org/spreadsheetml/2006/main" count="1332" uniqueCount="456">
  <si>
    <t>Demo Coal Barge Unloading Facilities</t>
  </si>
  <si>
    <t>Fill Underground Tunnel under 31W</t>
  </si>
  <si>
    <t>2 at $50,000 each, remove material and tear down</t>
  </si>
  <si>
    <t>Coal storage area</t>
  </si>
  <si>
    <t>Chimney Removal</t>
  </si>
  <si>
    <t>Barge Mooring Cells</t>
  </si>
  <si>
    <t>Work barges</t>
  </si>
  <si>
    <t>Transformers</t>
  </si>
  <si>
    <t>Coal Barge Unloader</t>
  </si>
  <si>
    <t>Maintain lighting</t>
  </si>
  <si>
    <t>Maintain lighting, swing bucket to shore</t>
  </si>
  <si>
    <t>$5k/acre at 45 acres</t>
  </si>
  <si>
    <t>Limestone Barge Unloader</t>
  </si>
  <si>
    <t>Holding Pond Remediation</t>
  </si>
  <si>
    <t>Coal Storage Pile Remediation</t>
  </si>
  <si>
    <t>Oil Storage Tanks</t>
  </si>
  <si>
    <t>Underground Storage Tanks</t>
  </si>
  <si>
    <t>Ground Water Monitoring</t>
  </si>
  <si>
    <t>$1k per year for 30 years with inflation</t>
  </si>
  <si>
    <t>Demolition of Coal Barge Unloader</t>
  </si>
  <si>
    <t>Chimneys must keep aviation lights or remove 3 at $250k - $250k per units 1, 2, 3</t>
  </si>
  <si>
    <t>Demolition of Cooling Towers - Unit 1</t>
  </si>
  <si>
    <t>BR1</t>
  </si>
  <si>
    <t>BR2</t>
  </si>
  <si>
    <t>BR3</t>
  </si>
  <si>
    <t>Demolition of Cooling Towers - Unit 2</t>
  </si>
  <si>
    <t>Demolition of Cooling Towers - Unit 3</t>
  </si>
  <si>
    <t>Estimate - need to validate 1 tower at $250k</t>
  </si>
  <si>
    <t>Estimate - need to validate 2 towers at $250k each</t>
  </si>
  <si>
    <t>Removal of Fuel Oil Tanks - BR Steam units 1, 2, 3</t>
  </si>
  <si>
    <t>Removal of Fuel Oil Tanks - BR CTs</t>
  </si>
  <si>
    <t>Remediation of underground fuel oil piping - Steam</t>
  </si>
  <si>
    <t>Remediation of underground fuel oil piping - CTs</t>
  </si>
  <si>
    <t>BR ST</t>
  </si>
  <si>
    <t>BR CT</t>
  </si>
  <si>
    <t>Demolition Service Water Pump structures - BR1</t>
  </si>
  <si>
    <t>Demolition Service Water Pump structures - BR2</t>
  </si>
  <si>
    <t>Demolition Service Water Pump structures - BR3</t>
  </si>
  <si>
    <t>GR 1/2</t>
  </si>
  <si>
    <t>GR3</t>
  </si>
  <si>
    <t>GR4</t>
  </si>
  <si>
    <t>Mercury Switches - Units 1/2</t>
  </si>
  <si>
    <t>Mercury Switches - Unit 3</t>
  </si>
  <si>
    <t>Mercury Switches - Unit 4</t>
  </si>
  <si>
    <t>Generator Transformers - Units 1/2</t>
  </si>
  <si>
    <t>Generator Transformers - Unit 3</t>
  </si>
  <si>
    <t>Generator Transformers - Unit 4</t>
  </si>
  <si>
    <t>Radiation Sources - BR3</t>
  </si>
  <si>
    <t>TC1</t>
  </si>
  <si>
    <t>MC2</t>
  </si>
  <si>
    <t>MC3</t>
  </si>
  <si>
    <t>MC4</t>
  </si>
  <si>
    <t>Asbestos Fill in Unit 3 Cooling towers</t>
  </si>
  <si>
    <t>Asbestos Fill in Unit 4 Cooling towers</t>
  </si>
  <si>
    <t>Dix Dam</t>
  </si>
  <si>
    <t>Nuclear Source Removal - Coal Flow indicators</t>
  </si>
  <si>
    <t>Mercury Removal - Level Instrumentation</t>
  </si>
  <si>
    <t>Common to the plant</t>
  </si>
  <si>
    <t>Not unit specific</t>
  </si>
  <si>
    <t>Based on Pineville estimate - allocate evenly across 3 units</t>
  </si>
  <si>
    <t>Assumes maximum fuel utilization (zero tons of usable coal) - not unit specific</t>
  </si>
  <si>
    <t>Radiation Sources at $7,500 per source (18) - Sources located with the following 10 assets with UOP 5676:  3-1 Feeder Upper; 3-1 Feeder Lower; 3-2 Feeder Upper; 3-2 Feeder Lower; 3-3 Feeder Upper; 3-3 Feeder Lower; 3-4 Feeder Upper; 3-4 Feeder Lower; 3-5 Feeder Upper; 3-5 Feeder Lower.  Also, the following assets with UOP 5025:  Hoppers A26 &amp; A22; Hoppers A25 &amp; A21; Hoppers A24 &amp; A20; Hoppers A23 &amp; A19; Hoppers B26 &amp; B22; Hoppers B25 &amp; B21; Hoppers B24 &amp; B20; Hoppers B23 &amp; B19</t>
  </si>
  <si>
    <t>3 Units at $150,000 each - Not unit specific - include BR 1, 2,3 
Transformers only.  Tie to BR3</t>
  </si>
  <si>
    <t>7 Units at $150,000 each - Not unit specific - include BR 5, 6, 7, 8, 9, 10,11
Transformers only. Tie to BR 7.</t>
  </si>
  <si>
    <t>Estimate - need to validate 3 tanks at $200,000 each - Tanks are not unit specific - for BR 1, 2, 3</t>
  </si>
  <si>
    <t>Estimate - need to validate 2 tanks at $200,000 each - Tanks are not unit specific - include BR 5, 6, 7, 8, 9, 10, 11</t>
  </si>
  <si>
    <t>Estimate - need to validate - Not unit specific - include BR 1, 2,3</t>
  </si>
  <si>
    <t>Estimate - need to validate - Not unit specific - include BR 5, 6, 7, 8, 9, 10,11</t>
  </si>
  <si>
    <t>Estimate - need to validate - not unit specific</t>
  </si>
  <si>
    <t>Estimate - need to validate - Not unit specific - includes BR 1,2,3 - Tie to BR3 - UOP 5373 - Instrument or measuring device (instrumentation)</t>
  </si>
  <si>
    <t>Estimate - need to validate - Not unit specific - includes BR 5, 6,7 ,8,9,10,11Not unit specific - Tie to BR7 - UOP 5373 - Instrument or measuring device (instrumentation)</t>
  </si>
  <si>
    <t>Estimate - need to validate - BR1 - Lab Equipment UOP 5389</t>
  </si>
  <si>
    <t>Estimate - need to validate - Steam units only - not unit specific</t>
  </si>
  <si>
    <t>Pineville Estimate - Not unit specific</t>
  </si>
  <si>
    <t>Estimate - need to validate - Not unit specific - includes BR 1,2,3 - Tie to BR3 - 5008 UOP Air Conditioner, central install</t>
  </si>
  <si>
    <t>Estimate - need to validate - Not unit specific - includes BR 5,6,7,8,9,10,11- Tie to BR7 - 5008 UOP Air Conditioner, central install</t>
  </si>
  <si>
    <t>Comprehensive Emergency Response and Liability Act</t>
  </si>
  <si>
    <t>Clean Water Act, Comprehensive Emergency Response and Liability Act</t>
  </si>
  <si>
    <t>$83k/acre at 276 acres Acreage verified by Paul Puckett-Environmental Dept</t>
  </si>
  <si>
    <r>
      <t xml:space="preserve">American Enviro Services will reclaim some oils at $0.60 per gallon if contaminated, including up to 50 ppm pf PCB (based on work performed in 12/02 &amp; confirming phone interview). There is no charge for uncontaminated oil. It is estimated a portion of the oils will be contaminated, some with non-PCB oil at &lt;50 ppm.  </t>
    </r>
    <r>
      <rPr>
        <b/>
        <sz val="10"/>
        <rFont val="Arial"/>
        <family val="2"/>
      </rPr>
      <t>Supported by Enviro-Services invoice.</t>
    </r>
  </si>
  <si>
    <r>
      <t xml:space="preserve">Cost based on phone conversations with vendors (Ohmart 12/02) and physical counts.  </t>
    </r>
    <r>
      <rPr>
        <b/>
        <sz val="10"/>
        <rFont val="Arial"/>
        <family val="2"/>
      </rPr>
      <t>Supported by email from OHMART.</t>
    </r>
  </si>
  <si>
    <r>
      <t xml:space="preserve">Based on Pineville estimate of $1k for 50 people, assumed $4k for 200 people and additional fee for equipment use.  </t>
    </r>
    <r>
      <rPr>
        <b/>
        <sz val="10"/>
        <rFont val="Arial"/>
        <family val="2"/>
      </rPr>
      <t>Supported by PMR invoice</t>
    </r>
  </si>
  <si>
    <r>
      <t xml:space="preserve">Based on Pineville estimate - $15k/acre for 45 acres  </t>
    </r>
    <r>
      <rPr>
        <b/>
        <sz val="10"/>
        <rFont val="Arial"/>
        <family val="2"/>
      </rPr>
      <t>Acreage verified by Delbert Billiter-Fuels Dept.</t>
    </r>
  </si>
  <si>
    <r>
      <t xml:space="preserve">Radiation Sources at $870 per 18 sources.  Cost based on conversations with vendors (Secoal, contract supplier of radition sources, 12/02) and physical counts. </t>
    </r>
    <r>
      <rPr>
        <b/>
        <sz val="10"/>
        <rFont val="Arial"/>
        <family val="2"/>
      </rPr>
      <t>Supported by OHMART email</t>
    </r>
  </si>
  <si>
    <t>Supported by email from Somerset Environmental</t>
  </si>
  <si>
    <r>
      <t xml:space="preserve">Based on Pineville estimate of $1k for 50 people, assumed $4k for 200 people and additional fee for equipment use.  </t>
    </r>
    <r>
      <rPr>
        <b/>
        <sz val="10"/>
        <rFont val="Arial"/>
        <family val="2"/>
      </rPr>
      <t>Supported by BMR invoice</t>
    </r>
  </si>
  <si>
    <r>
      <t xml:space="preserve">Based on Pineville estimate - $15k/acre for 4 acres  </t>
    </r>
    <r>
      <rPr>
        <b/>
        <sz val="10"/>
        <rFont val="Arial"/>
        <family val="2"/>
      </rPr>
      <t>Acreage verified by Delbert Billiter-Fuels Dept.</t>
    </r>
  </si>
  <si>
    <t>Supported by engineering estimate  provided by Barry Currens</t>
  </si>
  <si>
    <t>Supported by email from Evergreen USA</t>
  </si>
  <si>
    <r>
      <t xml:space="preserve">Flat fee for contractor removal.  </t>
    </r>
    <r>
      <rPr>
        <b/>
        <sz val="10"/>
        <rFont val="Arial"/>
        <family val="2"/>
      </rPr>
      <t>Supported by estimate from Evans Construction Co</t>
    </r>
  </si>
  <si>
    <t>Supported by ENSCO quote provided by Mike Winkler</t>
  </si>
  <si>
    <r>
      <t xml:space="preserve">Based on Pineville estimate of $1k for 50 people and additional fee for equipment use. </t>
    </r>
    <r>
      <rPr>
        <b/>
        <sz val="10"/>
        <rFont val="Arial"/>
        <family val="2"/>
      </rPr>
      <t>Supported by PMR invoice</t>
    </r>
  </si>
  <si>
    <t>Since the $ 214 estimate is immaterial no aro will be established</t>
  </si>
  <si>
    <r>
      <t xml:space="preserve">2 acres at $15k per acre Pineville estimate </t>
    </r>
    <r>
      <rPr>
        <b/>
        <sz val="10"/>
        <rFont val="Arial"/>
        <family val="2"/>
      </rPr>
      <t>Acreage verified by Delbert Billiter-Fuels Dept.</t>
    </r>
  </si>
  <si>
    <r>
      <t xml:space="preserve">Based on Ghent estimate.  </t>
    </r>
    <r>
      <rPr>
        <b/>
        <sz val="10"/>
        <rFont val="Arial"/>
        <family val="2"/>
      </rPr>
      <t xml:space="preserve">Supported by email from Evergreen USA </t>
    </r>
  </si>
  <si>
    <t xml:space="preserve">Supported by email from Evergreen USA </t>
  </si>
  <si>
    <t>Mercury Switches - All Units</t>
  </si>
  <si>
    <r>
      <t xml:space="preserve">Based on Pineville estimate of $1k for 50 people, assumed $1k for 50 people and additional fee for equipment use.  </t>
    </r>
    <r>
      <rPr>
        <b/>
        <sz val="10"/>
        <rFont val="Arial"/>
        <family val="2"/>
      </rPr>
      <t>Supported by PMR invoice</t>
    </r>
  </si>
  <si>
    <t xml:space="preserve">41,700 gallons at $0.60 per gallon.   Allocate evenly across all units </t>
  </si>
  <si>
    <t>Supported by invoice from American Enviro Services</t>
  </si>
  <si>
    <r>
      <t xml:space="preserve">$1k/nuclear source based on Ghent's 12/02 phone estimate from nuclear disposal co. </t>
    </r>
    <r>
      <rPr>
        <b/>
        <sz val="10"/>
        <rFont val="Arial"/>
        <family val="2"/>
      </rPr>
      <t xml:space="preserve"> Supported by email from OHMART</t>
    </r>
  </si>
  <si>
    <r>
      <t xml:space="preserve">$75/hr company employee to neutralize chemicals and dispose of in ash pond.  ($3,000)  Tank removal for scrap $0.  </t>
    </r>
    <r>
      <rPr>
        <b/>
        <sz val="10"/>
        <rFont val="Arial"/>
        <family val="2"/>
      </rPr>
      <t>Supported by Shannon Charnas email</t>
    </r>
  </si>
  <si>
    <r>
      <t xml:space="preserve">$75/hr company employee to neutralize chemicals and dispose of in ash pond.  ($3,000)  Tank removal for scrap $0. </t>
    </r>
    <r>
      <rPr>
        <b/>
        <sz val="10"/>
        <rFont val="Arial"/>
        <family val="2"/>
      </rPr>
      <t>Supported by Shannon Charnas email</t>
    </r>
  </si>
  <si>
    <r>
      <t xml:space="preserve">80 manhours at $75 per hour internal burdened labor rate. </t>
    </r>
    <r>
      <rPr>
        <b/>
        <sz val="10"/>
        <rFont val="Arial"/>
        <family val="2"/>
      </rPr>
      <t>Supported by Shannon Charnas email</t>
    </r>
  </si>
  <si>
    <t>Due to immaterial costs of $ 268 no ARO is being established</t>
  </si>
  <si>
    <r>
      <t xml:space="preserve">40 man hours at internal burdened labor rate of $75 per hour .  </t>
    </r>
    <r>
      <rPr>
        <b/>
        <sz val="10"/>
        <rFont val="Arial"/>
        <family val="2"/>
      </rPr>
      <t>Supported by Shannon Charnas email.</t>
    </r>
  </si>
  <si>
    <r>
      <t xml:space="preserve">80 man hours at internal burdened labor rate of $75 per hour .  </t>
    </r>
    <r>
      <rPr>
        <b/>
        <sz val="10"/>
        <rFont val="Arial"/>
        <family val="2"/>
      </rPr>
      <t>Supported by Shannon Charnas email.</t>
    </r>
  </si>
  <si>
    <r>
      <t xml:space="preserve">40 sources at $870.   </t>
    </r>
    <r>
      <rPr>
        <b/>
        <sz val="10"/>
        <rFont val="Arial"/>
        <family val="2"/>
      </rPr>
      <t>Supported by OHMART email</t>
    </r>
  </si>
  <si>
    <t>Supported by estimate from GE Betz Inc.</t>
  </si>
  <si>
    <r>
      <t xml:space="preserve">Per Mike Winkler in Environmental $4.50/lb.  </t>
    </r>
    <r>
      <rPr>
        <b/>
        <sz val="10"/>
        <rFont val="Arial"/>
        <family val="2"/>
      </rPr>
      <t>Supported by ENSCO quote.</t>
    </r>
  </si>
  <si>
    <r>
      <t>Used estimate of $900 * 75%  per source based on Ghent's estimate from call to Ohmart 12/02. S</t>
    </r>
    <r>
      <rPr>
        <b/>
        <sz val="10"/>
        <rFont val="Arial"/>
        <family val="2"/>
      </rPr>
      <t>upported by OHMART email</t>
    </r>
  </si>
  <si>
    <t>Supported by faxed estimate provided by ENSCO Inc.</t>
  </si>
  <si>
    <t>Assuming that we would be required to close similar to the ash pond - Not unit specific - Steam units 1, 2,3</t>
  </si>
  <si>
    <t>Estimate - Not unit specific - Steam units 1, 2,3</t>
  </si>
  <si>
    <t>Estimate - For CT units only BR 5,6,7,8,9,10,11</t>
  </si>
  <si>
    <t>Closure at $50,000 per acre - need to validate acreage - Not unit specific</t>
  </si>
  <si>
    <t>2 structures which have asbestos and lead paint issues - Not unit specific</t>
  </si>
  <si>
    <t>8 Units at $150,000 - Not unit specific - Tie to transformer on TY3</t>
  </si>
  <si>
    <t>one underground and one above ground - Not unit specific</t>
  </si>
  <si>
    <t>could be less if no problems are found - Not unit specific</t>
  </si>
  <si>
    <t>Estimate - need to validate - Not unit specific - allocable among units.  UOP 5373 - Instrument or measuring device (instrumentation).  Tie to TY3</t>
  </si>
  <si>
    <t>very small amounts - Not unit specific - Lab Equipment UOP 5389.  Tie to TY1/2</t>
  </si>
  <si>
    <t>2 tanks $10,000 each - Not unit specific</t>
  </si>
  <si>
    <t>8 separate units - Not unit specific - Tie to TY3 - 5008 UOP Air Conditioner, central install</t>
  </si>
  <si>
    <t>Assuming that we would be required to close similar to the ash pond - Not unit specific</t>
  </si>
  <si>
    <t>Estimate 2 ponds - Not unit specific</t>
  </si>
  <si>
    <t>Status of landfill unknown - need to hire consultant - not unit specific - Range of $4M - $6M was provided.  An average was used.</t>
  </si>
  <si>
    <t>Developed from work done in conjunction with rehabilitation analyses - This assumes we would walk away from our FERC license and close the facility.</t>
  </si>
  <si>
    <t>Check quarterly - not unit specific</t>
  </si>
  <si>
    <t>Lock 7</t>
  </si>
  <si>
    <t>Description</t>
  </si>
  <si>
    <t>Assume Not Included in ARO</t>
  </si>
  <si>
    <t>Items are marketable, third parties are expected to remove them at no cost.</t>
  </si>
  <si>
    <t>420,000 gallons - allocate evenly across 3 units ($1.20 per gallon - per oil recycling price estimate)</t>
  </si>
  <si>
    <t>50 cesium sources - allocate evenly across 3 units - current telephone estimate from nuclear disposal company (Ghent called)</t>
  </si>
  <si>
    <t>70 acres @ $10k per acre - based on Pineville - not unit specific - estimate of $10k/acre confirmed by Environmental</t>
  </si>
  <si>
    <t>100k for closure - based on Pineville - $10k/acre</t>
  </si>
  <si>
    <t>Asbestos, mercury, used oil, chemicals - allocate evenly across units. This is a building which contains waste material that has already been removed for disposal. This is not associated with an asset. The cost is for disposal of the material, not the building</t>
  </si>
  <si>
    <t>Since the $ 80 estimate is immaterial no aro will be established</t>
  </si>
  <si>
    <t>Supported by PMR invoice</t>
  </si>
  <si>
    <t>Anticipate needing to work with 1 40,000 gallon acid tank and 2 10,000 gallon caustic tanks.</t>
  </si>
  <si>
    <t>Due to immaterial costs of $305 no ARO is being establised</t>
  </si>
  <si>
    <t>Based on $0.22 gallon (41,700 gallons) plus removal of underground line $1K/100 feet.</t>
  </si>
  <si>
    <t>Not unit specific, estimate of labor hours (internal and contracted labor, $36/hour at 1,400 hours)</t>
  </si>
  <si>
    <t>Not unit specific, estimate of labor hours (contracted labor @ $35/hour at 17,000 hours; equipment fees for contractor work $100k; hauling $100k)</t>
  </si>
  <si>
    <t>Storage Pile Remediation (Coal Pile)</t>
  </si>
  <si>
    <t>Allocate evenly across units ($30k per unit; labor of 400 hours @ $75/hour)</t>
  </si>
  <si>
    <t>16 tanks - Allocate evenly across units ($12,500 per each of 16 tanks) (industrial cleaning equipment $7,500; industrial disposal fees $1,250k, and labor $3,750 - 107 hours @$35/hour)</t>
  </si>
  <si>
    <t>Asbestos, mercury, used oil, chemicals - Allocate evenly across units.  This is a building which contains waste material that has already been removed for disposal.  This is not associated with an asset.  Only the material must go, not the building.  The cost is for disposal of the material.  (Equipment $15k; disposal fees $9k; labor $3k - 85 hours @ $35/hour)</t>
  </si>
  <si>
    <t>All encapsulated - Allocate evenly across units (labor and materials to encapsulate the mercury switches - internal labor of 400 hours @ $75/hour and $30k disposal fees)</t>
  </si>
  <si>
    <t>Including OCB (oil current breaker) - 28 transformers - Allocate evenly across units - $10k per transformer; equipment $6k; disposal fees $1k; labor $3k - 85 hours @ $35/hour)</t>
  </si>
  <si>
    <t>(Equipment $90k; disposal $15k; labor $45k - 1,285 hours @ $35/hour)</t>
  </si>
  <si>
    <t>(Disposal fees $128k; Equipment $170k; labor $128k - 3,600 hours @ $35/hour)</t>
  </si>
  <si>
    <t>Not unit specific ($1k internal labor - 13 hours @ $75/hour, $9 disposal fees)</t>
  </si>
  <si>
    <t>Not unit specific (equipment $15k; external contract labor 285 hours @ $35/hour)</t>
  </si>
  <si>
    <t>Not unit specific (Equipment $60k; Disposal fees $45k; internal labor 600 hours @ $75/hour)</t>
  </si>
  <si>
    <t>Resource Conservation and Recovery Act</t>
  </si>
  <si>
    <t xml:space="preserve">Clean Water Act
</t>
  </si>
  <si>
    <t>Clean Water Act</t>
  </si>
  <si>
    <t>Clean Water Act
Toxic Substances Control Act</t>
  </si>
  <si>
    <t xml:space="preserve">The Cabinet for Human Resources - KRS 211.844, regulation 902 KAR Chapter 100 </t>
  </si>
  <si>
    <t>Based on Pineville $15k/acre from PMR Construction invoice</t>
  </si>
  <si>
    <t xml:space="preserve">Resource Conservation and Recovery Act
</t>
  </si>
  <si>
    <t>Current telephone estimate from nuclear disposal company (Ohmart called by Ghent 12/02)  Supported by email from OHMART</t>
  </si>
  <si>
    <t>American Enviro Services invoice for similar work. AES will reclaim some oils at $0.60 per gallon if contaminated, including up to 50 ppm pf PCB (based on work performed in Dec. 2002 &amp; confirming telephone interview). For uncontaminated oil there is no charge. We have estimated a portion of the oils will be contaminated, some with non-PCB oil at &lt; 50 ppm.</t>
  </si>
  <si>
    <t>Based on PMR Invoice for Pineville. Pineville estimate of $1k for 50 people, assumed $3k for 150 people and additional fee for equipment use.</t>
  </si>
  <si>
    <t>Based on Pineville estimate increased due to size of plant.  Estimate provided from Mike Winkler based on ENSCO price per lb.</t>
  </si>
  <si>
    <t>50 cesium sources - allocate evenly across 3 units - $870/source</t>
  </si>
  <si>
    <t>$480 per drum for 6 drums</t>
  </si>
  <si>
    <t>Allocate evenly across units (disposal fees $15k ; internal labor 1,000 hours @ $35/hour)</t>
  </si>
  <si>
    <t>Closure at $50,000 per acre - 117 acres - Not unit specific - Steam units only 1,2,3 - historical problems with leakage estimate use of wells and monitoring equipment included in estimate.</t>
  </si>
  <si>
    <t>Closure at $10k per acre - 195 acres - $1M for ATB 1 and $1.5M for ATB II - used Pineville estimate</t>
  </si>
  <si>
    <t>$10k/acre at 100 acres - Pineville estimate</t>
  </si>
  <si>
    <t>8,900 tons - check acreage with Lois</t>
  </si>
  <si>
    <t>1 barrel - Located throughout the plant.  Small 4" cube box.  Used wherever level indication is needed.  These are potentially used wherever there is water in the system that needs to be measured. - Tie to boiler asset on TC1.</t>
  </si>
  <si>
    <t>Based on Pineville cost of $10K/acre</t>
  </si>
  <si>
    <t>Removal of remaining coal at $12/ton and $10K/acre to fill coal pile area. Based on Pineville estimate.</t>
  </si>
  <si>
    <t>Transformers - do not include Transmission transformers - perpetual assets.</t>
  </si>
  <si>
    <t>$2k?? Per drum at x drums</t>
  </si>
  <si>
    <t>Hazardous Material Disposal</t>
  </si>
  <si>
    <t>Cesium source removal - $1,600 flat fee per 25 sources - 25 boxes attached to outside of ductwork and above coal feeders. Tie to conveyors on TC1.</t>
  </si>
  <si>
    <t>Tom working on details</t>
  </si>
  <si>
    <t>Coast Guard issues no facts for estimate.</t>
  </si>
  <si>
    <t>Closure at $10k per acre - 40 acres - based on Pineville estimate.</t>
  </si>
  <si>
    <t>Radiation Sources - Cesium</t>
  </si>
  <si>
    <t>Radiation Sources - Radium</t>
  </si>
  <si>
    <t>Radium Sources - 42 - Redium Sources - 42; Unit 1 - 6; Unit 2 - 12; Unit 3 - 12; Unit 4 - 12 - based on conversations with vendors and physical counts (approx. $7,150 per source for disposal fee)</t>
  </si>
  <si>
    <t>Cesium Sources  - 154 - Cesium sources - 154. Unit 1 - 15%; Unit 2 - 24%; Unit 3 - 16%; Unit 4 - 19%; Scrubber - 9%; Coal Yard - 17% - based on phone conversations with vendors and physical counts (approx. $900 per source for disposal fee)</t>
  </si>
  <si>
    <t>Ghent has the ability to burn the oil. (disposal cost of $1/gal at 600,000 gallons).  If environmental rules stay the same they could burn all oil in the final boiler and the remaining oil could be recycled at no cost - marketable at TC)</t>
  </si>
  <si>
    <t>$125K per unit - crane rental ($50k) and associated external labor and tipping fee to remove items on top of tower.  Remainder of the tower would be brought down not to be a fire hazard (controlled burn or landfilled)</t>
  </si>
  <si>
    <t>Common to the plant in the Coal Yard flat removal fee for outside contractor.</t>
  </si>
  <si>
    <t>Common to the plant or divide equally among the 4 units no strong basis for the number</t>
  </si>
  <si>
    <t>Common to the plant - flat contractor fee for removal</t>
  </si>
  <si>
    <t>12.5 per unit - flat disposal fee.</t>
  </si>
  <si>
    <t>Unit 1 specific today - will ultimately serve unit 2 if it is a limestone FGD - contracted bid</t>
  </si>
  <si>
    <t>Common to the entire plant - contracted bid flat fee</t>
  </si>
  <si>
    <t>Common to the plant - divide equally among the units - 50% labor and 50% disposal costs.  Internal labor 75% ($75/hour at 750 hours), external labor 25% ($30/hour at 625 hours)</t>
  </si>
  <si>
    <t>Assuming that we would be required to close in similar to the ash pond - Not unit specific - based on Pineville estimate $10k for 50 acres.</t>
  </si>
  <si>
    <t>Based on $1.20/gallon (41,700 gallons) plus removal of underground line ($20k)</t>
  </si>
  <si>
    <t>Based on approx. 100 mercury sources (total) and some pre-existing on-site mercury storage from years past.</t>
  </si>
  <si>
    <t>Includes units in switchyard not covered in item below.</t>
  </si>
  <si>
    <t>This includes all transformers, OCB's, capacitors, and oil containing switches for 161KV, 138KV, 69KV, 33KV yards AND some stored spare units (both transformers and OCB's).</t>
  </si>
  <si>
    <t>Switchyard transformers, OCB's, etc.</t>
  </si>
  <si>
    <t>Acid Tank Disposal</t>
  </si>
  <si>
    <t>Caustic Tank Disposal</t>
  </si>
  <si>
    <t>Lime Storage Silo</t>
  </si>
  <si>
    <t>Nuclear Source</t>
  </si>
  <si>
    <t>Asset Retirement Obligation Summary - DRAFT</t>
  </si>
  <si>
    <t>Lou CTs</t>
  </si>
  <si>
    <t>Corps of Engineers</t>
  </si>
  <si>
    <t xml:space="preserve">Legal Requirement </t>
  </si>
  <si>
    <t>Radiation Sources at $7,500 per source (18) - Sources located with the following 10 assets with UOP 5676:  3-1 Feeder Upper; 3-1 Feeder Lower; 3-2 Feeder Upper; 3-2 Feeder Lower; 3-3 Feeder Upper; 3-3 Feeder Lower; 3-4 Feeder Upper; 3-4 Feeder Lower; 3-5 Feeder Upper; 3-5 Feeder Lower.  Also, the following assets with UOP 5025:  Hoppers A26 &amp; A22; Hoppers A25 &amp; A21; Hoppers A24 &amp; A20; Hoppers A23 &amp; A19; Hoppers B26 &amp; B22; Hoppers B25 &amp; B21; Hoppers B24 &amp; B20; Hoppers B23 &amp; B19 (Estimate from GHENT)</t>
  </si>
  <si>
    <t>Flat fee for contractor removal.</t>
  </si>
  <si>
    <t>7 Units at $5,000 each - Not unit specific - include BR 5, 6, 7, 8, 9, 10,11
Transformers only. This oil has no PCBs (non-hazardous).  Should be able to sell for reuse. Tie to BR 7.</t>
  </si>
  <si>
    <t>Estimate - Not unit specific - include BR 1, 2,3 - flat fee to contractor for removal. (assume no leaks)</t>
  </si>
  <si>
    <t>Includes BR 1,2,3 - Tie to BR3 - UOP 5373 - Instrument or measuring device (instrumentation) - contractor fee for removal of devices and disposal</t>
  </si>
  <si>
    <t>Not unit specific - includes BR 5, 6,7 ,8,9,10,11Not unit specific - Tie to BR7 - UOP 5373 - Instrument or measuring device (instrumentation) - contractor fee for removal of devices and disposal</t>
  </si>
  <si>
    <t>Required only to haul in clean fill, grade the land, and seed.  Based on actual contractor costs (time and material rate of $60/hour for 108 hours) for .5 acres.  Estimate for other locations is $15k/acre.</t>
  </si>
  <si>
    <t>Based on actual cost of disposal.  PCBs are not at other locations.</t>
  </si>
  <si>
    <t>Engineering estimate provided by Barry Currens</t>
  </si>
  <si>
    <t>Costs to pump out tank, fill with dirt, remove above-ground equipment, and bury the tank totaling $1k.  The tank was used for approximately 50 people.  An estimate of $5k - $10k was used for other locations based on employee base.</t>
  </si>
  <si>
    <t>2 drums were disposed of at Pineville for $1,500/drum</t>
  </si>
  <si>
    <t>11 acres, unlined, approaching closure as a beneficial reuse application - to be used as a laydown area for Transmission; FMSM estimate to close the pond with a geotechnical membrane is $750k to $1M (average $75k/acre).  It is expected that other locations will not be able to qualify for beneficial reuse and the $75k/acre estimate for capping and closure will be used for the other locations.  One other option would be excavation, transportation, and disposal of ash for approx. $10M for the 11 acres.  This estimate is not being used for other locations, it is assumed this will not be necessary.</t>
  </si>
  <si>
    <t>Not unit specific - include BR 5, 6, 7, 8, 9, 10,11 - flat fee to contractor for removal. (assume no leaks)</t>
  </si>
  <si>
    <t>Not unit specific - flat fee to contractor for removal.</t>
  </si>
  <si>
    <t>3 tanks at $165,000 each - Tanks are not unit specific - for BR 1, 2, 3 - flat fee paid to contractor for removal. ESTIMATE</t>
  </si>
  <si>
    <t>2 tanks at $500,000 each - Tanks are not unit specific - include BR 5, 6, 7, 8, 9, 10, 11 - flat fee paid to contractor for removal. ESTIMATE</t>
  </si>
  <si>
    <t>BR1 - Lab Equipment UOP 5389 - contractor to pick up non-saleable chemicals.</t>
  </si>
  <si>
    <t>Chemical Tank clean up (acid and caustic for demineralizers)</t>
  </si>
  <si>
    <t>Steam units only - not unit specific - the chemicals are saleable or they can be diluted and put on the ash pond.  No clean up of the tanks are necessary.</t>
  </si>
  <si>
    <t xml:space="preserve">8 oil-field transformers at $5,000.  Based upon estimate from Somerset Environmental (contractor) received on 12/23/02. </t>
  </si>
  <si>
    <t xml:space="preserve">Flat fee for contractor removal.  Based upon estimate from Somerset Environmental (contractor) received on 12/23/02. </t>
  </si>
  <si>
    <t>Drain transformers</t>
  </si>
  <si>
    <t>Common - divide evenly among the units. Estimated cost to pump out tank, fill tank with soil, and grade land.</t>
  </si>
  <si>
    <t>Sources located with the following 10 assets w/UOP 5676: 3-1,3-2,3-3,3-4,&amp;3-5 Feeders Upper &amp; Lower. Also, the assets with UOP 5025: Hoppers A26,A22,A25,A21,A24,A20,A23,A19,B26,B22,B25,B21,B24,B20,B23,B19</t>
  </si>
  <si>
    <t>Estimate - need to validate - Not unit specific - includes BR 1,2,3 - Tie to BR3 - 5008 UOP Air Conditioner, central install - saleable</t>
  </si>
  <si>
    <t>Estimate - need to validate - Not unit specific - includes BR 5,6,7,8,9,10,11- Tie to BR7 - 5008 UOP Air Conditioner, central install - saleable</t>
  </si>
  <si>
    <t>Probability Weighted Settlement Estimates</t>
  </si>
  <si>
    <t>Assuming that we would be required to close similar to the ash pond (10 acres) - Not unit specific - Steam units 1, 2,3 - $200k may be better estimate</t>
  </si>
  <si>
    <t>Estimate - Not unit specific - Steam units 1, 2,3 - flat fee to contractor for disposal of funky mud to ash pond.</t>
  </si>
  <si>
    <t>For CT units only BR 5,6,7,8,9,10,11 - this is on an easement - 13 miles of pipe.  CHECK with LEGAL - could be $1.5M to $2M to remove.  It was $1M per mile to build.</t>
  </si>
  <si>
    <t>Closure at $50,000 per acre - 10 acres - Not unit specific - Pineville estimate</t>
  </si>
  <si>
    <t>54 acres @ $83k per acre - not unit specific. Acreage verified by Paul Puckett-Environmental Dept.</t>
  </si>
  <si>
    <t>98 acres @ $83k per acre - not unit specific.  Acreage verified by Paul Puckett-Environmental Dept.</t>
  </si>
  <si>
    <t>Assume closure similar to ash pond - $83k/acre at 10 acres Acreage verified by Paul Puckett-Environmental Dept</t>
  </si>
  <si>
    <t>$83k/acre for 116 acres Acreage verified by Paul Puckett-Environmental Dept</t>
  </si>
  <si>
    <t>$83k/acre at 9 acres based on Pineville estimate Acreage verified by Paul Puckett-Environmental Dept</t>
  </si>
  <si>
    <r>
      <t xml:space="preserve">Per Mike Winkler in Environmental $4.50/lb.  </t>
    </r>
    <r>
      <rPr>
        <b/>
        <sz val="10"/>
        <rFont val="Arial"/>
        <family val="2"/>
      </rPr>
      <t>Supported by ENSCO quote.   15 bs per Shannon Charnas email</t>
    </r>
  </si>
  <si>
    <t>BR ST/CT</t>
  </si>
  <si>
    <t>Supported by internal email from Shannon Charnas. American Enviro Services will take oil at no cost</t>
  </si>
  <si>
    <t>$83k/acre at 117 acres  Acreage verified by Paul Puckett-Environmental Dept</t>
  </si>
  <si>
    <t>2 structures which have asbestos and lead paint issues - Not unit specific - flat fee for contractor removal</t>
  </si>
  <si>
    <t>9 oil-field transformers at $5,000 each - Not unit specific - include BR 1, 2,3 
Transformers only.  This oil has no PCBs (non-hazardous).  Should be able to sell for reuse.  Tie to BR3</t>
  </si>
  <si>
    <t xml:space="preserve">8 oil-field transformers at $5,000 - Not unit specific - Tie to transformer on TY3.  This oil has no PCBs (non-hazardous).  Should be able to sell for reuse. </t>
  </si>
  <si>
    <t>one underground and one above ground - Not unit specific - flat fee for contractor removal</t>
  </si>
  <si>
    <t>could be less if no problems are found - Not unit specific - flat fee for contractor removal</t>
  </si>
  <si>
    <t>Not unit specific - allocable among units.  UOP 5373 - Instrument or measuring device (instrumentation).  Tie to TY3 - flat fee for contractor removal</t>
  </si>
  <si>
    <t>Asset Retirement Obligation</t>
  </si>
  <si>
    <t>Support</t>
  </si>
  <si>
    <t>Allocate evenly across 3 units</t>
  </si>
  <si>
    <t>Allocate evenly across units</t>
  </si>
  <si>
    <t>16 tanks - Allocate evenly across units</t>
  </si>
  <si>
    <t>Based on Permit Consultant detailed estimate.  See attached.</t>
  </si>
  <si>
    <t>420,000 gallons on site - Cost of $0.60 per gallon for 20,000 gallons of contaminated oils at the time of closure.  Allocate evenly across 3 units (there will likely be some contaminated oils on site that will require a charge).  Most oil will be recycled at no cost.</t>
  </si>
  <si>
    <t>Pineville estimate of $15k/acre</t>
  </si>
  <si>
    <t xml:space="preserve">Cesium Sources  - 154 - Cesium sources - 154. Unit 1 - 15%; Unit 2 - 24%; Unit 3 - 16%; Unit 4 - 19%; Scrubber - 9%; Coal Yard - 17%. </t>
  </si>
  <si>
    <t>Estimated cost to pump out tank, fill tank with soil, and grade land.</t>
  </si>
  <si>
    <t>Transformer Oil</t>
  </si>
  <si>
    <t>Marketable - no PCBs</t>
  </si>
  <si>
    <t>Ash Pond Remediation</t>
  </si>
  <si>
    <t>Based on Ghent estimate.</t>
  </si>
  <si>
    <t>Common to the plant divide evenly among the units</t>
  </si>
  <si>
    <t>Plant has one nuclear source at the scrubber.</t>
  </si>
  <si>
    <t>Station Oil Reservoirs (including transformers)</t>
  </si>
  <si>
    <t>226,000 gallons on site - Cost of $0.60 per gallon for approx. 20,000 gallons of contaminated oils at the time of closure.  Allocate evenly across all units (there will likely be some contaminated oils on site that will require a charge).  Most oil will be recycled at no cost.</t>
  </si>
  <si>
    <t>Including OCB (oil current breaker) - 28 transformers - Allocate evenly across units</t>
  </si>
  <si>
    <t>Cesium source removal - 25 boxes attached to outside of ductwork and above coal feeders. Tie to conveyors on TC1.</t>
  </si>
  <si>
    <t>Source of estimate?</t>
  </si>
  <si>
    <t>Radium Sources - 42; Unit 1 - 6; Unit 2 - 12; Unit 3 - 12; Unit 4 - 12</t>
  </si>
  <si>
    <t>Common to the plant or divide equally among the 4 units</t>
  </si>
  <si>
    <t>Reverify all estimates.  They don't need to be exact, but they need to be reasonable and supportable.</t>
  </si>
  <si>
    <t>1.</t>
  </si>
  <si>
    <t>2.</t>
  </si>
  <si>
    <t xml:space="preserve">What is the source of the estimate?  </t>
  </si>
  <si>
    <t xml:space="preserve"> - Is any documentation available?</t>
  </si>
  <si>
    <t>Common to the plant in the Coal Yard.</t>
  </si>
  <si>
    <t>One 15,000 gallon tank, cleaning and closure, based on actual contractor costs.</t>
  </si>
  <si>
    <t>Not legal requirement</t>
  </si>
  <si>
    <t>Coal Inventory - check acres</t>
  </si>
  <si>
    <t>Removal of PCBs related to bushings</t>
  </si>
  <si>
    <t>1,500 gallons of oil sold.  Cost is related to employee labor to wipe down tanks and dispose of rags.</t>
  </si>
  <si>
    <t>Put in automatic relaying.  All other locations should have automatic relaying.</t>
  </si>
  <si>
    <t>N/A at other plants.</t>
  </si>
  <si>
    <t>Probability of Occurrence</t>
  </si>
  <si>
    <t>Weighted Cost</t>
  </si>
  <si>
    <t xml:space="preserve"> - Is there an assumed number of labor hours and rate used to calculate?  If so, detail calculation.</t>
  </si>
  <si>
    <t xml:space="preserve"> - Is the number based on a calculation?  If so, detail calculation.</t>
  </si>
  <si>
    <t>3.</t>
  </si>
  <si>
    <t>Add information for Trimble County CTs, Louisville CTs, and Dix Dam (SC).</t>
  </si>
  <si>
    <t xml:space="preserve"> - Is the estimate based on historical knowledge of plant operations?  If so, detail.</t>
  </si>
  <si>
    <t xml:space="preserve"> - Is the estimate based on current arrangement with vendor?  If so, what is the arrangement?</t>
  </si>
  <si>
    <t xml:space="preserve"> - Is the estimate attributed from another plant?  If so, why is it applicable to this location as well?</t>
  </si>
  <si>
    <t xml:space="preserve"> - Is the estimate based on Pineville's cost?  If so, note it is based on Pineville.</t>
  </si>
  <si>
    <t>4.</t>
  </si>
  <si>
    <t>5.</t>
  </si>
  <si>
    <t>Does anything on the list appear to not be a legal obligation upon retirement of the unit?</t>
  </si>
  <si>
    <t>Does it appear that an legal obligations upon retirement are missing?</t>
  </si>
  <si>
    <t>6.</t>
  </si>
  <si>
    <t>Are any items marketable and therefore may have no cost associated with disposal?</t>
  </si>
  <si>
    <t xml:space="preserve"> - Lab chemicals?</t>
  </si>
  <si>
    <t xml:space="preserve"> - Transformer oil?  </t>
  </si>
  <si>
    <t xml:space="preserve"> - Transformers?</t>
  </si>
  <si>
    <t xml:space="preserve"> - Refrigerant?</t>
  </si>
  <si>
    <t xml:space="preserve"> - Is the estimate based on telephone conversation with vendor?  If so, detail vendor name and date.</t>
  </si>
  <si>
    <t>Not unit specific - Steam units only 1,2,3</t>
  </si>
  <si>
    <t>Not unit specific - include BR 1, 2,3. Transformers only. This oil has no PCBs (non-hazardous).  Should be able to sell for reuse.  Tie to BR3</t>
  </si>
  <si>
    <t>Not unit specific - include BR 5, 6, 7, 8, 9, 10,11. Transformers only. This oil has no PCBs (non-hazardous).  Should be able to sell for reuse. Tie to BR 7.</t>
  </si>
  <si>
    <t>Tanks are not unit specific - for BR 1, 2, 3 - flat fee paid to contractor for removal. ESTIMATE</t>
  </si>
  <si>
    <t>Tanks are not unit specific - include BR 5, 6, 7, 8, 9, 10, 11 - flat fee paid to contractor for removal. ESTIMATE</t>
  </si>
  <si>
    <t>Estimate - Not unit specific - include BR 1, 2,3.</t>
  </si>
  <si>
    <t>Not unit specific - include BR 5, 6, 7, 8, 9, 10,11.</t>
  </si>
  <si>
    <t>BR1 - Lab Equipment UOP 5389.</t>
  </si>
  <si>
    <t>Not unit specific - Steam units 1, 2,3.</t>
  </si>
  <si>
    <t>Estimate - Not unit specific - Steam units 1, 2,3.</t>
  </si>
  <si>
    <t>Not unit specific.</t>
  </si>
  <si>
    <t>2 structures which have asbestos and lead paint issues - Not unit specific.</t>
  </si>
  <si>
    <t xml:space="preserve">Not unit specific - Tie to transformer on TY3.  This oil has no PCBs (non-hazardous).  Should be able to sell for reuse. </t>
  </si>
  <si>
    <t>One underground and one above ground - Not unit specific.</t>
  </si>
  <si>
    <t>Not unit specific - allocable among units.  UOP 5373 - Instrument or measuring device (instrumentation).  Tie to TY3</t>
  </si>
  <si>
    <t>Transformers - do not include Transmission transformers - perpetual assets??  SOURCE of estimate?</t>
  </si>
  <si>
    <t>2 tanks $10,000 each - Not unit specific -  the chemicals are saleable or they can be diluted and put on the ash pond.  No clean up of the tanks are necessary.</t>
  </si>
  <si>
    <t>8 separate units - Not unit specific - Tie to TY3 - 5008 UOP Air Conditioner, central install - saleable</t>
  </si>
  <si>
    <t>Assuming that we would be required to close similar to the ash pond - Not unit specific - 2 acres at $50k per acre Pineville estimate</t>
  </si>
  <si>
    <t>Estimate 2 ponds - Not unit specific - flat fee to contractor for disposal of funky mud to ash pond</t>
  </si>
  <si>
    <t>Gypsum Stack</t>
  </si>
  <si>
    <t>Radiation Sources</t>
  </si>
  <si>
    <t>Demolition of Barge Mooring Cells</t>
  </si>
  <si>
    <t>Demolition of work barges</t>
  </si>
  <si>
    <t>Removing Risk of falling due to cable failure</t>
  </si>
  <si>
    <t>Demolition of Chimneys</t>
  </si>
  <si>
    <t>Demolition of Cooling Towers</t>
  </si>
  <si>
    <t>Remediation of underground fuel oil piping</t>
  </si>
  <si>
    <t>Chemical Tank clean up</t>
  </si>
  <si>
    <t>Refrigeration gases</t>
  </si>
  <si>
    <t>Asbestos removal</t>
  </si>
  <si>
    <t>River Hazard   eleminating need for lighting</t>
  </si>
  <si>
    <t>Potential of sinking - river hazard</t>
  </si>
  <si>
    <t xml:space="preserve">GSU, transformer oil, lubricating oils, ehc fluid </t>
  </si>
  <si>
    <t>Unit 1 only</t>
  </si>
  <si>
    <t>Coal Yard covering</t>
  </si>
  <si>
    <t>Remove railroad crossing from highway 42</t>
  </si>
  <si>
    <t>Estimate - need to validate</t>
  </si>
  <si>
    <t>Chimneys must keep aviation lights or remove</t>
  </si>
  <si>
    <t>Remove pipe bridge over highway 42</t>
  </si>
  <si>
    <t>Fill underground tunnel for piping under highway 42</t>
  </si>
  <si>
    <t>Sewage Plant</t>
  </si>
  <si>
    <t>Pineville Estimate</t>
  </si>
  <si>
    <t>Comment</t>
  </si>
  <si>
    <t>Total</t>
  </si>
  <si>
    <t>Mercury Removal</t>
  </si>
  <si>
    <t>Lab Chemical disposal</t>
  </si>
  <si>
    <t>Ash Pond  ATB I &amp; II</t>
  </si>
  <si>
    <t>Removal of 10,000 Gallon underground tank</t>
  </si>
  <si>
    <t>Location</t>
  </si>
  <si>
    <t>Ash Pond &amp; Landfill</t>
  </si>
  <si>
    <t>Cost ($000s)</t>
  </si>
  <si>
    <t>Drain Boiler Water</t>
  </si>
  <si>
    <t>Drain all oil storage tanks</t>
  </si>
  <si>
    <t>Empty &amp; Remediate above ground haz mat storage</t>
  </si>
  <si>
    <t>Ground water monitoring</t>
  </si>
  <si>
    <t>Mercury Switch Removal</t>
  </si>
  <si>
    <t>Based on PR estimates</t>
  </si>
  <si>
    <t>Ash Pond Closure</t>
  </si>
  <si>
    <t>110 acres - based on 65 acre closure bond estimate</t>
  </si>
  <si>
    <t>Landfill Closure</t>
  </si>
  <si>
    <t>Coal Pile</t>
  </si>
  <si>
    <t>Mecury Removal</t>
  </si>
  <si>
    <t>Station Oil Reservoirs</t>
  </si>
  <si>
    <t>Sewage Treatment Plant</t>
  </si>
  <si>
    <t>Cane Run 6 Chimney Removal</t>
  </si>
  <si>
    <t>Landfill</t>
  </si>
  <si>
    <t>Refrigerant Removal</t>
  </si>
  <si>
    <t>Based on Pineville estimate</t>
  </si>
  <si>
    <t>River cell, work barge, and bridge removal</t>
  </si>
  <si>
    <t>CR</t>
  </si>
  <si>
    <t>OF</t>
  </si>
  <si>
    <t>MC</t>
  </si>
  <si>
    <t>GH</t>
  </si>
  <si>
    <t>Tallest stack to avoid FAA lighting - based on 1986 CR4 removal project</t>
  </si>
  <si>
    <t>PI</t>
  </si>
  <si>
    <t>Ash Pond</t>
  </si>
  <si>
    <t>5 acres, unlined</t>
  </si>
  <si>
    <t>Coal Inventory</t>
  </si>
  <si>
    <t>Cooling Tower</t>
  </si>
  <si>
    <t>20 lbs.</t>
  </si>
  <si>
    <t>Bearing/Seal Oil Removal</t>
  </si>
  <si>
    <t>Fuel Oil Tank</t>
  </si>
  <si>
    <t>Switchyard Relay</t>
  </si>
  <si>
    <t>TVA Relocation</t>
  </si>
  <si>
    <t>1,500 gallons</t>
  </si>
  <si>
    <t>One 15,000 gallon tank</t>
  </si>
  <si>
    <t>All estimates should be provided in today's dollars.</t>
  </si>
  <si>
    <t>Assumptions</t>
  </si>
  <si>
    <t>The coal pile will be burned down before retirement (there should be no transfer of usable coal)</t>
  </si>
  <si>
    <t>Estimate costs at retirement, assuming no future use for the plant.</t>
  </si>
  <si>
    <t>Potential Retirement Obligations</t>
  </si>
  <si>
    <t>Holding pond remediation (drain and cap fly ash ponds, waste water ponds, etc…)</t>
  </si>
  <si>
    <t>Storage pile remediation (remove coal and limestone inventories, establish topsoil and sow grass)</t>
  </si>
  <si>
    <t>Drain boiler water.</t>
  </si>
  <si>
    <t>Drain all storage tanks.</t>
  </si>
  <si>
    <t>Remove and dispose of underground storage tanks.</t>
  </si>
  <si>
    <t>Empty and remediate all above ground hazardous material storage.</t>
  </si>
  <si>
    <t>Remove and remediate all mercury switches.</t>
  </si>
  <si>
    <t>Drain generation transformers and wrap in nitrogen blanket.</t>
  </si>
  <si>
    <t>Ground water monitoring (This may be necessary for 20 years.  Legal is reviewing this issue.)</t>
  </si>
  <si>
    <t>Discretionary costs (Tearing down cooling towers for safety considerations)</t>
  </si>
  <si>
    <t>Estimate the probable retirement costs for the tasks the company is legally obligated to perform.  A list of potential items is below.  Legal and Environment will also be reviewing.  Please include everything you believe is potentially a legal obligation.</t>
  </si>
  <si>
    <t>Any qualifying retirement costs that are not probable, but are possible, should be disclosed with a note, but no dollar estimate.</t>
  </si>
  <si>
    <t>Based on Pineville $83k/acre estimate from FMSM engineering study</t>
  </si>
  <si>
    <t>43 acres @ $83k per acre - not unit specific. Acreage verified by Paul Puckett-Environmental Dept.</t>
  </si>
  <si>
    <t>110 acres Acreage verified by Paul Puckett-Environmental Dept.</t>
  </si>
  <si>
    <t>FSMS estimate of $83k/acre per study during Pineville retirement</t>
  </si>
  <si>
    <t>$83k/acre at 115 acres * 75% Acreage verified by Paul Puckett-Environmental Dept</t>
  </si>
  <si>
    <t>Based on Pineville estimate - $15k/acre</t>
  </si>
  <si>
    <t>Coal pile is 6 acres.  Common to the plant divide evenly among the units.   Acreage verified by Delbert Billiter-Fuels Dept.</t>
  </si>
  <si>
    <t>Assumes maximum fuel utilization (zero tons of usable coal) - not unit specific 20 acres Acreage verified by Delbert Billiter-Fuels Dept.</t>
  </si>
  <si>
    <t>$15k/acre at 17 acres Acreage verified by Delbert Billiter-Fuels Dept.</t>
  </si>
  <si>
    <t>$15k/acre at 22 acres * 75%  Acreage verified by Delbert Billiter-Fuels Dept.</t>
  </si>
  <si>
    <r>
      <t xml:space="preserve">Disposal of interim assets should be included.  (Assets that are </t>
    </r>
    <r>
      <rPr>
        <i/>
        <sz val="10"/>
        <rFont val="Arial"/>
        <family val="2"/>
      </rPr>
      <t>expected</t>
    </r>
    <r>
      <rPr>
        <sz val="10"/>
        <rFont val="Arial"/>
        <family val="0"/>
      </rPr>
      <t xml:space="preserve"> to be replaced during the remaining life of the plant which will have related retirement obligations such as batteries, mercury switches, hazardous waste or fuel storage tanks, etc...)</t>
    </r>
  </si>
  <si>
    <t>Make your best possible estimate, bids are not needed.  Estimates may be based on burdened internal labor estimates.</t>
  </si>
  <si>
    <t>Use the FASB 143 Questionnaire distributed in the plant managers' meeting to assist in your determination of applicable assets and costs.</t>
  </si>
  <si>
    <t>Supported by engineering estimate based on hourly rates provided by American Enviro Services Inc.</t>
  </si>
  <si>
    <t>All plant assets should be assessed, including service buildings, screenwells, ash handling systems, yard facilities, boilers, service water equipment, station piping systems, precipitators, stacks, coal handling systems, fuel oil systems, reactant supply systems, SDRS systems, station water treatment facilities, misc. plant equipment, waste disposal systerms, gypsum plants, sludge processing plants, transformers, SCRs, CTs, ice plants, locks, dams, and all other plant assets.</t>
  </si>
  <si>
    <t>Disposal of ammonia and SCR catalyst.</t>
  </si>
  <si>
    <t>Disposal of batteries.</t>
  </si>
  <si>
    <t>Total Cost</t>
  </si>
  <si>
    <t>Drain transformers &amp; wrap in nitrogen blanket</t>
  </si>
  <si>
    <t>TC</t>
  </si>
  <si>
    <t>TC CTs</t>
  </si>
  <si>
    <t>BR</t>
  </si>
  <si>
    <t>GR</t>
  </si>
  <si>
    <t>TY</t>
  </si>
  <si>
    <t>Asset Retirement Obligation Summary</t>
  </si>
  <si>
    <t>Nuclear Source Removal</t>
  </si>
  <si>
    <t>Demolition Service Water Pump structures</t>
  </si>
  <si>
    <t>Removal of Fuel Oil Tanks</t>
  </si>
  <si>
    <t>Remove railroad crossing from highway 395</t>
  </si>
  <si>
    <t>All Units Estimate $1,500,000 per unit</t>
  </si>
  <si>
    <t>Coal pile retention pond closing</t>
  </si>
  <si>
    <t>Gas pipeline remediation</t>
  </si>
  <si>
    <t>none</t>
  </si>
  <si>
    <t>Chimneys steel 3 at $50,000</t>
  </si>
  <si>
    <t>Asbestos and lead paint removal</t>
  </si>
  <si>
    <t>Warehouses</t>
  </si>
  <si>
    <t>Chimney Lights upkeep</t>
  </si>
  <si>
    <t>Demo Unit 2 Cooling Tower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</si>
</sst>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quot;#,##0.00"/>
    <numFmt numFmtId="168" formatCode="_(* #,##0.0_);_(* \(#,##0.0\);_(* &quot;-&quot;??_);_(@_)"/>
    <numFmt numFmtId="169" formatCode="_(* #,##0_);_(* \(#,##0\);_(* &quot;-&quot;??_);_(@_)"/>
    <numFmt numFmtId="170" formatCode="_(* #,##0.0_);_(* \(#,##0.0\);_(* &quot;-&quot;?_);_(@_)"/>
    <numFmt numFmtId="171" formatCode="0.0%"/>
  </numFmts>
  <fonts count="7">
    <font>
      <sz val="10"/>
      <name val="Arial"/>
      <family val="0"/>
    </font>
    <font>
      <b/>
      <sz val="10"/>
      <name val="Arial"/>
      <family val="2"/>
    </font>
    <font>
      <sz val="8"/>
      <name val="Tahoma"/>
      <family val="0"/>
    </font>
    <font>
      <b/>
      <sz val="8"/>
      <name val="Tahoma"/>
      <family val="0"/>
    </font>
    <font>
      <i/>
      <sz val="10"/>
      <name val="Arial"/>
      <family val="2"/>
    </font>
    <font>
      <b/>
      <sz val="12"/>
      <name val="Times New Roman"/>
      <family val="1"/>
    </font>
    <font>
      <b/>
      <sz val="8"/>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50"/>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xf>
    <xf numFmtId="165" fontId="0" fillId="0" borderId="0" xfId="17" applyNumberFormat="1" applyAlignment="1">
      <alignment/>
    </xf>
    <xf numFmtId="165" fontId="0" fillId="0" borderId="0" xfId="17" applyNumberFormat="1" applyFont="1" applyAlignment="1">
      <alignment/>
    </xf>
    <xf numFmtId="0" fontId="0" fillId="0" borderId="0" xfId="0" applyAlignment="1">
      <alignment horizontal="left"/>
    </xf>
    <xf numFmtId="165" fontId="0" fillId="0" borderId="0" xfId="17" applyNumberFormat="1" applyBorder="1" applyAlignment="1">
      <alignment/>
    </xf>
    <xf numFmtId="0" fontId="0" fillId="0" borderId="0" xfId="0" applyAlignment="1">
      <alignment horizontal="centerContinuous" vertical="top"/>
    </xf>
    <xf numFmtId="0" fontId="0" fillId="0" borderId="0" xfId="0" applyAlignment="1">
      <alignment vertical="top" wrapText="1"/>
    </xf>
    <xf numFmtId="0" fontId="0" fillId="0" borderId="0" xfId="0" applyAlignment="1" quotePrefix="1">
      <alignment horizontal="left" vertical="top" wrapText="1"/>
    </xf>
    <xf numFmtId="0" fontId="1" fillId="0" borderId="0" xfId="0" applyFont="1" applyAlignment="1">
      <alignment horizontal="centerContinuous"/>
    </xf>
    <xf numFmtId="0" fontId="0" fillId="0" borderId="0" xfId="0" applyAlignment="1">
      <alignment horizontal="centerContinuous"/>
    </xf>
    <xf numFmtId="165" fontId="0" fillId="0" borderId="0" xfId="17" applyNumberFormat="1" applyAlignment="1">
      <alignment horizontal="centerContinuous"/>
    </xf>
    <xf numFmtId="0" fontId="1" fillId="0" borderId="1" xfId="0" applyFont="1" applyBorder="1" applyAlignment="1">
      <alignment/>
    </xf>
    <xf numFmtId="0" fontId="1" fillId="0" borderId="1" xfId="0" applyFont="1" applyBorder="1" applyAlignment="1" quotePrefix="1">
      <alignment horizontal="left"/>
    </xf>
    <xf numFmtId="0" fontId="1" fillId="0" borderId="1" xfId="0" applyFont="1" applyBorder="1" applyAlignment="1">
      <alignment horizontal="center"/>
    </xf>
    <xf numFmtId="165" fontId="1" fillId="0" borderId="1" xfId="17" applyNumberFormat="1" applyFont="1" applyBorder="1" applyAlignment="1" quotePrefix="1">
      <alignment horizontal="center"/>
    </xf>
    <xf numFmtId="0" fontId="0" fillId="0" borderId="0" xfId="0" applyAlignment="1" quotePrefix="1">
      <alignment horizontal="left" wrapText="1"/>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quotePrefix="1">
      <alignment horizontal="left" vertical="top"/>
    </xf>
    <xf numFmtId="0" fontId="0" fillId="0" borderId="0" xfId="0" applyAlignment="1">
      <alignment vertical="top"/>
    </xf>
    <xf numFmtId="0" fontId="0" fillId="0" borderId="0" xfId="0" applyAlignment="1" quotePrefix="1">
      <alignment horizontal="left" vertical="top"/>
    </xf>
    <xf numFmtId="0" fontId="0" fillId="0" borderId="0" xfId="0" applyFill="1" applyAlignment="1">
      <alignment/>
    </xf>
    <xf numFmtId="0" fontId="0" fillId="0" borderId="0" xfId="0" applyFill="1" applyBorder="1" applyAlignment="1" quotePrefix="1">
      <alignment horizontal="left"/>
    </xf>
    <xf numFmtId="0" fontId="0" fillId="0" borderId="0" xfId="0" applyFill="1" applyBorder="1" applyAlignment="1">
      <alignment/>
    </xf>
    <xf numFmtId="165" fontId="0" fillId="0" borderId="0" xfId="17" applyNumberFormat="1" applyFill="1" applyBorder="1" applyAlignment="1">
      <alignment/>
    </xf>
    <xf numFmtId="0" fontId="0" fillId="0" borderId="0" xfId="0" applyFill="1" applyAlignment="1">
      <alignment horizontal="left"/>
    </xf>
    <xf numFmtId="0" fontId="0" fillId="0" borderId="0" xfId="0" applyFont="1" applyAlignment="1" quotePrefix="1">
      <alignment horizontal="left" wrapText="1"/>
    </xf>
    <xf numFmtId="0" fontId="0" fillId="0" borderId="0" xfId="0" applyAlignment="1">
      <alignment wrapText="1"/>
    </xf>
    <xf numFmtId="0" fontId="0" fillId="0" borderId="0" xfId="0" applyBorder="1" applyAlignment="1" quotePrefix="1">
      <alignment horizontal="left" wrapText="1"/>
    </xf>
    <xf numFmtId="0" fontId="0" fillId="0" borderId="0" xfId="0" applyBorder="1" applyAlignment="1">
      <alignment wrapText="1"/>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center"/>
    </xf>
    <xf numFmtId="165" fontId="0" fillId="0" borderId="0" xfId="17" applyNumberFormat="1" applyFont="1" applyFill="1" applyAlignment="1">
      <alignment/>
    </xf>
    <xf numFmtId="0" fontId="0" fillId="0" borderId="0" xfId="0" applyFont="1" applyFill="1" applyAlignment="1">
      <alignment/>
    </xf>
    <xf numFmtId="0" fontId="0" fillId="0" borderId="0" xfId="0" applyFont="1" applyFill="1" applyAlignment="1" quotePrefix="1">
      <alignment horizontal="left"/>
    </xf>
    <xf numFmtId="0" fontId="0" fillId="0" borderId="0" xfId="0" applyFont="1" applyFill="1" applyAlignment="1" quotePrefix="1">
      <alignment horizontal="left" vertical="top"/>
    </xf>
    <xf numFmtId="0" fontId="0" fillId="0" borderId="0" xfId="0" applyFont="1" applyFill="1" applyAlignment="1">
      <alignment horizontal="left" vertical="top"/>
    </xf>
    <xf numFmtId="0" fontId="0" fillId="0" borderId="0" xfId="0" applyFill="1" applyAlignment="1" quotePrefix="1">
      <alignment horizontal="left"/>
    </xf>
    <xf numFmtId="165" fontId="0" fillId="0" borderId="0" xfId="17" applyNumberFormat="1" applyFill="1" applyAlignment="1">
      <alignment/>
    </xf>
    <xf numFmtId="0" fontId="0" fillId="0" borderId="0" xfId="0" applyFont="1" applyFill="1" applyAlignment="1" quotePrefix="1">
      <alignment horizontal="left" wrapText="1"/>
    </xf>
    <xf numFmtId="0" fontId="0" fillId="0" borderId="0" xfId="0" applyFont="1" applyFill="1" applyAlignment="1">
      <alignment horizontal="left" wrapText="1"/>
    </xf>
    <xf numFmtId="0" fontId="0" fillId="0" borderId="0" xfId="0" applyFont="1" applyAlignment="1">
      <alignment horizontal="left" wrapText="1"/>
    </xf>
    <xf numFmtId="0" fontId="0" fillId="0" borderId="0" xfId="0" applyFill="1" applyBorder="1" applyAlignment="1" quotePrefix="1">
      <alignment horizontal="left" wrapText="1"/>
    </xf>
    <xf numFmtId="0" fontId="1" fillId="0" borderId="1" xfId="0" applyFont="1" applyBorder="1" applyAlignment="1">
      <alignment horizontal="left"/>
    </xf>
    <xf numFmtId="165" fontId="1" fillId="0" borderId="0" xfId="17" applyNumberFormat="1" applyFont="1" applyBorder="1" applyAlignment="1" quotePrefix="1">
      <alignment horizontal="center"/>
    </xf>
    <xf numFmtId="0" fontId="1" fillId="0" borderId="0" xfId="0" applyFont="1" applyBorder="1" applyAlignment="1">
      <alignment horizontal="center"/>
    </xf>
    <xf numFmtId="0" fontId="0" fillId="2" borderId="0" xfId="0" applyFont="1" applyFill="1" applyAlignment="1" quotePrefix="1">
      <alignment horizontal="left" wrapText="1"/>
    </xf>
    <xf numFmtId="0" fontId="0" fillId="3" borderId="0" xfId="0" applyFont="1" applyFill="1" applyAlignment="1" quotePrefix="1">
      <alignment horizontal="left" wrapText="1"/>
    </xf>
    <xf numFmtId="0" fontId="0" fillId="3" borderId="0" xfId="0" applyFont="1" applyFill="1" applyAlignment="1">
      <alignment wrapText="1"/>
    </xf>
    <xf numFmtId="0" fontId="0" fillId="4" borderId="0" xfId="0" applyFont="1" applyFill="1" applyAlignment="1" quotePrefix="1">
      <alignment horizontal="left" wrapText="1"/>
    </xf>
    <xf numFmtId="165" fontId="0" fillId="5" borderId="0" xfId="17" applyNumberFormat="1" applyFont="1" applyFill="1" applyAlignment="1">
      <alignment/>
    </xf>
    <xf numFmtId="0" fontId="0" fillId="5" borderId="0" xfId="0" applyFont="1" applyFill="1" applyAlignment="1">
      <alignment/>
    </xf>
    <xf numFmtId="0" fontId="0" fillId="5" borderId="0" xfId="0" applyFont="1" applyFill="1" applyAlignment="1" quotePrefix="1">
      <alignment horizontal="left" wrapText="1"/>
    </xf>
    <xf numFmtId="165" fontId="0" fillId="2" borderId="0" xfId="17" applyNumberFormat="1" applyFont="1" applyFill="1" applyAlignment="1">
      <alignment/>
    </xf>
    <xf numFmtId="0" fontId="0" fillId="2" borderId="0" xfId="0" applyFont="1" applyFill="1" applyAlignment="1">
      <alignment/>
    </xf>
    <xf numFmtId="0" fontId="0" fillId="5" borderId="0" xfId="0" applyFont="1" applyFill="1" applyAlignment="1">
      <alignment horizontal="left" wrapText="1"/>
    </xf>
    <xf numFmtId="0" fontId="0" fillId="4" borderId="0" xfId="0" applyFill="1" applyAlignment="1" quotePrefix="1">
      <alignment horizontal="left" wrapText="1"/>
    </xf>
    <xf numFmtId="165" fontId="0" fillId="2" borderId="0" xfId="17" applyNumberFormat="1" applyFill="1" applyBorder="1" applyAlignment="1">
      <alignment/>
    </xf>
    <xf numFmtId="0" fontId="0" fillId="2" borderId="0" xfId="0" applyFill="1" applyAlignment="1">
      <alignment/>
    </xf>
    <xf numFmtId="0" fontId="0" fillId="2" borderId="0" xfId="0" applyFill="1" applyAlignment="1" quotePrefix="1">
      <alignment horizontal="left" wrapText="1"/>
    </xf>
    <xf numFmtId="0" fontId="0" fillId="3" borderId="0" xfId="0" applyFill="1" applyBorder="1" applyAlignment="1" quotePrefix="1">
      <alignment horizontal="left" wrapText="1"/>
    </xf>
    <xf numFmtId="0" fontId="0" fillId="2" borderId="0" xfId="0" applyFill="1" applyBorder="1" applyAlignment="1" quotePrefix="1">
      <alignment horizontal="left" wrapText="1"/>
    </xf>
    <xf numFmtId="165" fontId="0" fillId="3" borderId="0" xfId="17" applyNumberFormat="1" applyFont="1" applyFill="1" applyAlignment="1">
      <alignment/>
    </xf>
    <xf numFmtId="165" fontId="0" fillId="3" borderId="0" xfId="17" applyNumberFormat="1" applyFill="1" applyAlignment="1">
      <alignment/>
    </xf>
    <xf numFmtId="0" fontId="0" fillId="3" borderId="0" xfId="0" applyFill="1" applyAlignment="1">
      <alignment/>
    </xf>
    <xf numFmtId="0" fontId="0" fillId="3" borderId="0" xfId="0" applyFill="1" applyAlignment="1">
      <alignment wrapText="1"/>
    </xf>
    <xf numFmtId="165" fontId="0" fillId="2" borderId="0" xfId="17" applyNumberFormat="1" applyFill="1" applyAlignment="1">
      <alignment/>
    </xf>
    <xf numFmtId="0" fontId="0" fillId="2" borderId="0" xfId="0" applyFill="1" applyAlignment="1">
      <alignment/>
    </xf>
    <xf numFmtId="165" fontId="0" fillId="2" borderId="0" xfId="17" applyNumberFormat="1" applyFill="1" applyAlignment="1">
      <alignment/>
    </xf>
    <xf numFmtId="0" fontId="0" fillId="6" borderId="0" xfId="0" applyFill="1" applyAlignment="1" quotePrefix="1">
      <alignment horizontal="left" wrapText="1"/>
    </xf>
    <xf numFmtId="165" fontId="0" fillId="3" borderId="0" xfId="17" applyNumberFormat="1" applyFill="1" applyBorder="1" applyAlignment="1">
      <alignment/>
    </xf>
    <xf numFmtId="0" fontId="0" fillId="3" borderId="0" xfId="0" applyFill="1" applyBorder="1" applyAlignment="1">
      <alignment/>
    </xf>
    <xf numFmtId="0" fontId="0" fillId="2" borderId="0" xfId="0" applyFill="1" applyBorder="1" applyAlignment="1">
      <alignment/>
    </xf>
    <xf numFmtId="0" fontId="0" fillId="2" borderId="0" xfId="0" applyFill="1" applyBorder="1" applyAlignment="1">
      <alignment wrapText="1"/>
    </xf>
    <xf numFmtId="0" fontId="0" fillId="0" borderId="0" xfId="0" applyFill="1" applyBorder="1" applyAlignment="1">
      <alignment horizontal="left"/>
    </xf>
    <xf numFmtId="165" fontId="0" fillId="2" borderId="1" xfId="17" applyNumberFormat="1" applyFont="1" applyFill="1" applyBorder="1" applyAlignment="1">
      <alignment/>
    </xf>
    <xf numFmtId="0" fontId="0" fillId="2" borderId="0" xfId="0" applyFill="1" applyBorder="1" applyAlignment="1">
      <alignment horizontal="left" wrapText="1"/>
    </xf>
    <xf numFmtId="0" fontId="1" fillId="0" borderId="0" xfId="0" applyFont="1" applyFill="1" applyAlignment="1">
      <alignment horizontal="centerContinuous"/>
    </xf>
    <xf numFmtId="0" fontId="0" fillId="0" borderId="0" xfId="0" applyFill="1" applyAlignment="1">
      <alignment horizontal="centerContinuous"/>
    </xf>
    <xf numFmtId="165" fontId="0" fillId="0" borderId="0" xfId="17" applyNumberFormat="1" applyFill="1" applyAlignment="1">
      <alignment horizontal="centerContinuous"/>
    </xf>
    <xf numFmtId="0" fontId="1" fillId="0" borderId="1" xfId="0" applyFont="1" applyFill="1" applyBorder="1" applyAlignment="1">
      <alignment/>
    </xf>
    <xf numFmtId="0" fontId="1" fillId="0" borderId="1" xfId="0" applyFont="1" applyFill="1" applyBorder="1" applyAlignment="1">
      <alignment horizontal="left"/>
    </xf>
    <xf numFmtId="165" fontId="1" fillId="0" borderId="1" xfId="17" applyNumberFormat="1" applyFont="1" applyFill="1" applyBorder="1" applyAlignment="1" quotePrefix="1">
      <alignment horizontal="center"/>
    </xf>
    <xf numFmtId="0" fontId="1" fillId="0" borderId="1" xfId="0" applyFont="1" applyFill="1" applyBorder="1" applyAlignment="1">
      <alignment horizontal="center"/>
    </xf>
    <xf numFmtId="0" fontId="0" fillId="0" borderId="0" xfId="0" applyFont="1" applyFill="1" applyAlignment="1">
      <alignment wrapText="1"/>
    </xf>
    <xf numFmtId="0" fontId="0" fillId="0" borderId="0" xfId="0" applyFill="1" applyAlignment="1" quotePrefix="1">
      <alignment horizontal="left" wrapText="1"/>
    </xf>
    <xf numFmtId="165" fontId="0" fillId="0" borderId="0" xfId="17" applyNumberFormat="1" applyFill="1" applyAlignment="1">
      <alignment/>
    </xf>
    <xf numFmtId="0" fontId="0" fillId="0" borderId="0" xfId="0" applyFill="1" applyAlignment="1">
      <alignment/>
    </xf>
    <xf numFmtId="0" fontId="0" fillId="0" borderId="0" xfId="0" applyFill="1" applyAlignment="1">
      <alignment wrapText="1"/>
    </xf>
    <xf numFmtId="0" fontId="0" fillId="0" borderId="0" xfId="0" applyFill="1" applyAlignment="1">
      <alignment horizontal="left" wrapText="1"/>
    </xf>
    <xf numFmtId="0" fontId="0" fillId="0" borderId="0" xfId="0" applyFill="1" applyBorder="1" applyAlignment="1">
      <alignment wrapText="1"/>
    </xf>
    <xf numFmtId="0" fontId="0" fillId="0" borderId="0" xfId="0" applyFill="1" applyBorder="1" applyAlignment="1">
      <alignment horizontal="left" wrapText="1"/>
    </xf>
    <xf numFmtId="165" fontId="0" fillId="0" borderId="1" xfId="17" applyNumberFormat="1" applyFont="1" applyFill="1" applyBorder="1" applyAlignment="1">
      <alignment/>
    </xf>
    <xf numFmtId="0" fontId="1" fillId="0" borderId="0" xfId="0" applyFont="1" applyFill="1" applyAlignment="1">
      <alignment/>
    </xf>
    <xf numFmtId="0" fontId="1" fillId="0" borderId="1" xfId="0" applyFont="1" applyFill="1" applyBorder="1" applyAlignment="1" quotePrefix="1">
      <alignment horizontal="left"/>
    </xf>
    <xf numFmtId="165" fontId="1" fillId="0" borderId="0" xfId="17" applyNumberFormat="1" applyFont="1" applyFill="1" applyBorder="1" applyAlignment="1" quotePrefix="1">
      <alignment horizontal="center"/>
    </xf>
    <xf numFmtId="0" fontId="1" fillId="0" borderId="0" xfId="0" applyFont="1" applyFill="1" applyBorder="1" applyAlignment="1">
      <alignment horizontal="center"/>
    </xf>
    <xf numFmtId="0" fontId="0" fillId="0" borderId="0" xfId="0" applyFont="1" applyFill="1" applyAlignment="1">
      <alignment vertical="top"/>
    </xf>
    <xf numFmtId="0" fontId="0" fillId="0" borderId="0" xfId="0" applyFill="1" applyAlignment="1">
      <alignment vertical="top"/>
    </xf>
    <xf numFmtId="0" fontId="0" fillId="0" borderId="0" xfId="0" applyFill="1" applyAlignment="1" quotePrefix="1">
      <alignment horizontal="left" vertical="top"/>
    </xf>
    <xf numFmtId="165" fontId="0" fillId="0" borderId="1" xfId="17" applyNumberFormat="1" applyFill="1" applyBorder="1" applyAlignment="1">
      <alignment/>
    </xf>
    <xf numFmtId="0" fontId="0" fillId="2" borderId="0" xfId="0" applyFill="1" applyAlignment="1">
      <alignment horizontal="left" wrapText="1"/>
    </xf>
    <xf numFmtId="0" fontId="0" fillId="3" borderId="0" xfId="0" applyFill="1" applyAlignment="1" quotePrefix="1">
      <alignment horizontal="left" wrapText="1"/>
    </xf>
    <xf numFmtId="165" fontId="1" fillId="0" borderId="0" xfId="0" applyNumberFormat="1" applyFont="1" applyAlignment="1">
      <alignment/>
    </xf>
    <xf numFmtId="165" fontId="0" fillId="0" borderId="0" xfId="17" applyNumberFormat="1" applyFont="1" applyFill="1" applyBorder="1" applyAlignment="1">
      <alignment/>
    </xf>
    <xf numFmtId="0" fontId="0" fillId="0" borderId="0" xfId="0" applyFont="1" applyFill="1" applyAlignment="1">
      <alignment horizontal="center" vertical="top"/>
    </xf>
    <xf numFmtId="165" fontId="0" fillId="0" borderId="0" xfId="17" applyNumberFormat="1" applyFont="1" applyFill="1" applyAlignment="1">
      <alignment vertical="top"/>
    </xf>
    <xf numFmtId="0" fontId="0" fillId="0" borderId="0" xfId="0" applyFont="1" applyFill="1" applyAlignment="1" quotePrefix="1">
      <alignment horizontal="left" vertical="top" wrapText="1"/>
    </xf>
    <xf numFmtId="0" fontId="0" fillId="0" borderId="0" xfId="0" applyFont="1" applyFill="1" applyAlignment="1">
      <alignment horizontal="left" vertical="top" wrapText="1"/>
    </xf>
    <xf numFmtId="0" fontId="0" fillId="0" borderId="0" xfId="0" applyFill="1" applyAlignment="1" quotePrefix="1">
      <alignment horizontal="left" vertical="top" wrapText="1"/>
    </xf>
    <xf numFmtId="165" fontId="0" fillId="0" borderId="0" xfId="17" applyNumberFormat="1" applyFill="1" applyBorder="1" applyAlignment="1">
      <alignment vertical="top"/>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ill="1" applyBorder="1" applyAlignment="1" quotePrefix="1">
      <alignment horizontal="left" vertical="top" wrapText="1"/>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Fill="1" applyAlignment="1">
      <alignment horizontal="left" vertical="top" wrapText="1"/>
    </xf>
    <xf numFmtId="0" fontId="1" fillId="0" borderId="0" xfId="0" applyFont="1" applyAlignment="1">
      <alignment vertical="top"/>
    </xf>
    <xf numFmtId="165" fontId="1" fillId="0" borderId="0" xfId="0" applyNumberFormat="1" applyFont="1" applyAlignment="1">
      <alignment vertical="top"/>
    </xf>
    <xf numFmtId="165" fontId="1" fillId="0" borderId="0" xfId="17" applyNumberFormat="1" applyFont="1" applyFill="1" applyAlignment="1">
      <alignment/>
    </xf>
    <xf numFmtId="0" fontId="1" fillId="0" borderId="0" xfId="0" applyFont="1" applyFill="1" applyAlignment="1">
      <alignment horizontal="left" vertical="top"/>
    </xf>
    <xf numFmtId="165" fontId="0" fillId="0" borderId="1" xfId="17" applyNumberFormat="1" applyFill="1" applyBorder="1" applyAlignment="1">
      <alignment vertical="top"/>
    </xf>
    <xf numFmtId="0" fontId="1" fillId="0" borderId="0" xfId="0" applyFont="1" applyFill="1" applyAlignment="1">
      <alignment vertical="top"/>
    </xf>
    <xf numFmtId="0" fontId="1" fillId="0" borderId="0" xfId="0" applyFont="1" applyFill="1" applyAlignment="1">
      <alignment horizontal="left"/>
    </xf>
    <xf numFmtId="49" fontId="0" fillId="0" borderId="0" xfId="0" applyNumberFormat="1" applyAlignment="1">
      <alignment/>
    </xf>
    <xf numFmtId="49" fontId="0" fillId="0" borderId="0" xfId="0" applyNumberFormat="1" applyAlignment="1" quotePrefix="1">
      <alignment horizontal="left"/>
    </xf>
    <xf numFmtId="0" fontId="0" fillId="0" borderId="0" xfId="0" applyBorder="1" applyAlignment="1" quotePrefix="1">
      <alignment horizontal="left"/>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xf>
    <xf numFmtId="165" fontId="0" fillId="2" borderId="1" xfId="17" applyNumberFormat="1" applyFill="1" applyBorder="1" applyAlignment="1">
      <alignment/>
    </xf>
    <xf numFmtId="165" fontId="0" fillId="0" borderId="1" xfId="17" applyNumberFormat="1" applyFont="1" applyFill="1" applyBorder="1" applyAlignment="1">
      <alignment vertical="top"/>
    </xf>
    <xf numFmtId="165" fontId="0" fillId="0" borderId="0" xfId="17" applyNumberFormat="1" applyFont="1" applyFill="1" applyBorder="1" applyAlignment="1">
      <alignment vertical="top"/>
    </xf>
    <xf numFmtId="0" fontId="0" fillId="0" borderId="0" xfId="0" applyFont="1" applyFill="1" applyAlignment="1">
      <alignment vertical="top" wrapText="1"/>
    </xf>
    <xf numFmtId="165" fontId="0" fillId="0" borderId="0" xfId="17" applyNumberFormat="1" applyFill="1" applyAlignment="1">
      <alignment vertical="top"/>
    </xf>
    <xf numFmtId="165" fontId="0" fillId="0" borderId="1" xfId="17" applyNumberFormat="1" applyFont="1" applyFill="1" applyBorder="1" applyAlignment="1">
      <alignment vertical="top"/>
    </xf>
    <xf numFmtId="10" fontId="0" fillId="0" borderId="0" xfId="0" applyNumberFormat="1" applyAlignment="1">
      <alignment/>
    </xf>
    <xf numFmtId="9" fontId="0" fillId="0" borderId="0" xfId="19" applyAlignment="1">
      <alignment/>
    </xf>
    <xf numFmtId="165" fontId="0" fillId="0" borderId="0" xfId="0" applyNumberFormat="1" applyFont="1" applyFill="1" applyAlignment="1">
      <alignment horizontal="center" vertical="top"/>
    </xf>
    <xf numFmtId="165" fontId="1" fillId="0" borderId="0" xfId="17" applyNumberFormat="1" applyFont="1" applyBorder="1" applyAlignment="1">
      <alignment horizontal="center"/>
    </xf>
    <xf numFmtId="165" fontId="0" fillId="0" borderId="0" xfId="0" applyNumberFormat="1" applyFont="1" applyFill="1" applyBorder="1" applyAlignment="1">
      <alignment horizontal="center" vertical="top"/>
    </xf>
    <xf numFmtId="165" fontId="1" fillId="0" borderId="0" xfId="17" applyNumberFormat="1" applyFont="1" applyFill="1" applyBorder="1" applyAlignment="1">
      <alignment vertical="top"/>
    </xf>
    <xf numFmtId="10" fontId="0" fillId="0" borderId="0" xfId="0" applyNumberFormat="1" applyAlignment="1">
      <alignment horizontal="center"/>
    </xf>
    <xf numFmtId="9" fontId="0" fillId="0" borderId="0" xfId="19" applyAlignment="1">
      <alignment horizontal="center"/>
    </xf>
    <xf numFmtId="165" fontId="0" fillId="0" borderId="0" xfId="17" applyNumberFormat="1" applyAlignment="1">
      <alignment horizontal="center"/>
    </xf>
    <xf numFmtId="165" fontId="0" fillId="0" borderId="0" xfId="17" applyNumberFormat="1" applyFont="1" applyFill="1" applyAlignment="1">
      <alignment horizontal="center" vertical="top"/>
    </xf>
    <xf numFmtId="165" fontId="0" fillId="0" borderId="0" xfId="17" applyNumberFormat="1" applyFont="1" applyFill="1" applyBorder="1" applyAlignment="1">
      <alignment horizontal="center" vertical="top"/>
    </xf>
    <xf numFmtId="165" fontId="0" fillId="0" borderId="1" xfId="17" applyNumberFormat="1" applyFont="1" applyFill="1" applyBorder="1" applyAlignment="1">
      <alignment horizontal="center" vertical="top"/>
    </xf>
    <xf numFmtId="165" fontId="1" fillId="0" borderId="0" xfId="17" applyNumberFormat="1" applyFont="1" applyFill="1" applyAlignment="1">
      <alignment horizontal="center"/>
    </xf>
    <xf numFmtId="165" fontId="1" fillId="0" borderId="0" xfId="17" applyNumberFormat="1" applyFont="1" applyFill="1" applyBorder="1" applyAlignment="1">
      <alignment horizontal="center" vertical="top"/>
    </xf>
    <xf numFmtId="9" fontId="0" fillId="0" borderId="0" xfId="0" applyNumberFormat="1" applyAlignment="1">
      <alignment horizontal="center"/>
    </xf>
    <xf numFmtId="165" fontId="1" fillId="0" borderId="1" xfId="17" applyNumberFormat="1" applyFont="1" applyBorder="1" applyAlignment="1">
      <alignment horizontal="center"/>
    </xf>
    <xf numFmtId="165" fontId="0" fillId="0" borderId="0" xfId="17" applyNumberFormat="1" applyFont="1" applyFill="1" applyBorder="1" applyAlignment="1">
      <alignment vertical="top"/>
    </xf>
    <xf numFmtId="0" fontId="5" fillId="0" borderId="0" xfId="0" applyFont="1" applyAlignment="1">
      <alignment horizontal="left" vertical="top" wrapText="1"/>
    </xf>
    <xf numFmtId="0" fontId="5" fillId="0" borderId="0" xfId="0" applyFont="1" applyAlignment="1">
      <alignment wrapText="1"/>
    </xf>
    <xf numFmtId="0" fontId="5" fillId="0" borderId="0" xfId="0" applyFont="1" applyFill="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0" fillId="0" borderId="0" xfId="0" applyFont="1" applyFill="1" applyBorder="1" applyAlignment="1" quotePrefix="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5" fillId="0" borderId="0" xfId="0" applyFont="1" applyFill="1" applyAlignment="1">
      <alignment wrapText="1"/>
    </xf>
    <xf numFmtId="0" fontId="1" fillId="0" borderId="0" xfId="0" applyFont="1" applyFill="1" applyAlignment="1">
      <alignment vertical="top" wrapText="1"/>
    </xf>
    <xf numFmtId="0" fontId="5" fillId="0" borderId="0" xfId="0" applyFont="1" applyFill="1" applyAlignment="1">
      <alignment vertical="top" wrapText="1"/>
    </xf>
    <xf numFmtId="165" fontId="0" fillId="0" borderId="1" xfId="0" applyNumberFormat="1" applyFont="1" applyFill="1" applyBorder="1" applyAlignment="1">
      <alignment horizontal="center" vertical="top"/>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9"/>
  <sheetViews>
    <sheetView workbookViewId="0" topLeftCell="A9">
      <selection activeCell="B28" sqref="B28"/>
    </sheetView>
  </sheetViews>
  <sheetFormatPr defaultColWidth="9.140625" defaultRowHeight="12.75"/>
  <cols>
    <col min="1" max="1" width="4.00390625" style="0" customWidth="1"/>
    <col min="2" max="2" width="86.8515625" style="0" customWidth="1"/>
  </cols>
  <sheetData>
    <row r="1" spans="1:2" ht="12.75">
      <c r="A1" s="13" t="s">
        <v>402</v>
      </c>
      <c r="B1" s="13"/>
    </row>
    <row r="2" spans="1:2" ht="12.75">
      <c r="A2" s="13"/>
      <c r="B2" s="13"/>
    </row>
    <row r="3" spans="1:2" ht="38.25">
      <c r="A3" s="14">
        <v>1</v>
      </c>
      <c r="B3" s="15" t="s">
        <v>416</v>
      </c>
    </row>
    <row r="4" spans="1:2" ht="12.75">
      <c r="A4" s="14">
        <v>2</v>
      </c>
      <c r="B4" s="14" t="s">
        <v>401</v>
      </c>
    </row>
    <row r="5" spans="1:2" ht="12.75">
      <c r="A5" s="14">
        <v>3</v>
      </c>
      <c r="B5" s="14" t="s">
        <v>403</v>
      </c>
    </row>
    <row r="6" spans="1:2" ht="25.5">
      <c r="A6" s="14">
        <v>4</v>
      </c>
      <c r="B6" s="15" t="s">
        <v>429</v>
      </c>
    </row>
    <row r="7" spans="1:2" ht="12.75">
      <c r="A7" s="14">
        <v>5</v>
      </c>
      <c r="B7" s="14" t="s">
        <v>404</v>
      </c>
    </row>
    <row r="8" spans="1:2" ht="25.5">
      <c r="A8" s="14">
        <v>6</v>
      </c>
      <c r="B8" s="15" t="s">
        <v>430</v>
      </c>
    </row>
    <row r="9" spans="1:2" ht="38.25">
      <c r="A9" s="14">
        <v>7</v>
      </c>
      <c r="B9" s="15" t="s">
        <v>428</v>
      </c>
    </row>
    <row r="10" spans="1:2" ht="25.5">
      <c r="A10" s="14">
        <v>8</v>
      </c>
      <c r="B10" s="14" t="s">
        <v>417</v>
      </c>
    </row>
    <row r="11" spans="1:2" ht="63.75">
      <c r="A11" s="14">
        <v>9</v>
      </c>
      <c r="B11" s="15" t="s">
        <v>432</v>
      </c>
    </row>
    <row r="12" spans="1:2" ht="12.75">
      <c r="A12" s="14"/>
      <c r="B12" s="14"/>
    </row>
    <row r="13" spans="1:2" ht="12.75">
      <c r="A13" s="14"/>
      <c r="B13" s="14"/>
    </row>
    <row r="14" spans="1:2" ht="12.75">
      <c r="A14" s="14"/>
      <c r="B14" s="14"/>
    </row>
    <row r="15" spans="1:2" ht="12.75">
      <c r="A15" s="13" t="s">
        <v>405</v>
      </c>
      <c r="B15" s="13"/>
    </row>
    <row r="16" spans="1:2" ht="12.75">
      <c r="A16" s="13"/>
      <c r="B16" s="13"/>
    </row>
    <row r="17" spans="1:2" ht="12.75">
      <c r="A17" s="14">
        <v>1</v>
      </c>
      <c r="B17" t="s">
        <v>406</v>
      </c>
    </row>
    <row r="18" spans="1:2" ht="12.75">
      <c r="A18" s="14">
        <v>2</v>
      </c>
      <c r="B18" t="s">
        <v>407</v>
      </c>
    </row>
    <row r="19" spans="1:2" ht="12.75">
      <c r="A19" s="14">
        <v>3</v>
      </c>
      <c r="B19" t="s">
        <v>408</v>
      </c>
    </row>
    <row r="20" spans="1:2" ht="12.75">
      <c r="A20" s="14">
        <v>4</v>
      </c>
      <c r="B20" t="s">
        <v>409</v>
      </c>
    </row>
    <row r="21" spans="1:2" ht="12.75">
      <c r="A21" s="14">
        <v>5</v>
      </c>
      <c r="B21" t="s">
        <v>410</v>
      </c>
    </row>
    <row r="22" spans="1:2" ht="12.75">
      <c r="A22" s="14">
        <v>6</v>
      </c>
      <c r="B22" t="s">
        <v>411</v>
      </c>
    </row>
    <row r="23" spans="1:2" ht="12.75">
      <c r="A23" s="14">
        <v>7</v>
      </c>
      <c r="B23" t="s">
        <v>412</v>
      </c>
    </row>
    <row r="24" spans="1:2" ht="12.75">
      <c r="A24" s="14">
        <v>8</v>
      </c>
      <c r="B24" s="1" t="s">
        <v>413</v>
      </c>
    </row>
    <row r="25" spans="1:2" ht="12.75">
      <c r="A25" s="14">
        <v>9</v>
      </c>
      <c r="B25" s="1" t="s">
        <v>414</v>
      </c>
    </row>
    <row r="26" spans="1:2" ht="12.75">
      <c r="A26" s="14">
        <v>10</v>
      </c>
      <c r="B26" t="s">
        <v>415</v>
      </c>
    </row>
    <row r="27" spans="1:2" ht="12.75">
      <c r="A27" s="14">
        <v>11</v>
      </c>
      <c r="B27" s="1" t="s">
        <v>434</v>
      </c>
    </row>
    <row r="28" spans="1:2" ht="12.75">
      <c r="A28" s="14">
        <v>12</v>
      </c>
      <c r="B28" t="s">
        <v>433</v>
      </c>
    </row>
    <row r="29" ht="12.75">
      <c r="A29" s="14"/>
    </row>
  </sheetData>
  <printOptions/>
  <pageMargins left="0.75" right="0.75" top="1" bottom="1" header="0.5" footer="0.5"/>
  <pageSetup horizontalDpi="300" verticalDpi="300" orientation="portrait" r:id="rId1"/>
  <headerFooter alignWithMargins="0">
    <oddFooter>&amp;L&amp;9S:\Shannon\Generation\ARO Consol.xls&amp;C&amp;9&amp;A&amp;R&amp;9&amp;d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1" sqref="A1"/>
    </sheetView>
  </sheetViews>
  <sheetFormatPr defaultColWidth="9.140625" defaultRowHeight="12.75"/>
  <cols>
    <col min="1" max="1" width="9.00390625" style="0" customWidth="1"/>
    <col min="2" max="3" width="29.28125" style="0" customWidth="1"/>
    <col min="4" max="4" width="13.140625" style="0" customWidth="1"/>
    <col min="5" max="5" width="1.7109375" style="0" customWidth="1"/>
    <col min="6" max="6" width="12.57421875" style="0" bestFit="1" customWidth="1"/>
    <col min="7" max="7" width="1.421875" style="0" customWidth="1"/>
    <col min="8" max="8" width="12.57421875" style="0" customWidth="1"/>
    <col min="9" max="9" width="1.57421875" style="0" customWidth="1"/>
    <col min="10" max="10" width="12.57421875" style="0" customWidth="1"/>
    <col min="11" max="11" width="1.7109375" style="0" customWidth="1"/>
    <col min="12" max="12" width="35.7109375" style="0" customWidth="1"/>
    <col min="13" max="13" width="40.7109375" style="0" customWidth="1"/>
    <col min="14" max="16384" width="9.140625" style="29" customWidth="1"/>
  </cols>
  <sheetData>
    <row r="1" spans="1:13" ht="12.75">
      <c r="A1" s="16" t="s">
        <v>257</v>
      </c>
      <c r="B1" s="17"/>
      <c r="C1" s="17"/>
      <c r="D1" s="17"/>
      <c r="E1" s="17"/>
      <c r="F1" s="18"/>
      <c r="G1" s="18"/>
      <c r="H1" s="18"/>
      <c r="I1" s="18"/>
      <c r="J1" s="18"/>
      <c r="K1" s="17"/>
      <c r="L1" s="17"/>
      <c r="M1" s="17"/>
    </row>
    <row r="2" spans="1:13" ht="12.75">
      <c r="A2" s="16" t="s">
        <v>237</v>
      </c>
      <c r="B2" s="17"/>
      <c r="C2" s="17"/>
      <c r="D2" s="17"/>
      <c r="E2" s="17"/>
      <c r="F2" s="18"/>
      <c r="G2" s="18"/>
      <c r="H2" s="18"/>
      <c r="I2" s="18"/>
      <c r="J2" s="18"/>
      <c r="K2" s="17"/>
      <c r="L2" s="17"/>
      <c r="M2" s="17"/>
    </row>
    <row r="3" spans="1:13" ht="12.75">
      <c r="A3" s="16"/>
      <c r="B3" s="17"/>
      <c r="C3" s="17"/>
      <c r="D3" s="17"/>
      <c r="E3" s="17"/>
      <c r="F3" s="18"/>
      <c r="G3" s="18"/>
      <c r="H3" s="18"/>
      <c r="I3" s="18"/>
      <c r="J3" s="18"/>
      <c r="K3" s="17"/>
      <c r="L3" s="17"/>
      <c r="M3" s="17"/>
    </row>
    <row r="4" spans="1:10" ht="12.75">
      <c r="A4" s="2" t="s">
        <v>293</v>
      </c>
      <c r="D4" s="159">
        <v>0.05</v>
      </c>
      <c r="F4" s="152">
        <v>0.85</v>
      </c>
      <c r="G4" s="9"/>
      <c r="H4" s="152">
        <v>0.1</v>
      </c>
      <c r="I4" s="153"/>
      <c r="J4" s="136"/>
    </row>
    <row r="5" spans="1:10" ht="12.75">
      <c r="A5" s="2"/>
      <c r="D5" s="159"/>
      <c r="F5" s="152"/>
      <c r="G5" s="9"/>
      <c r="H5" s="152"/>
      <c r="I5" s="153"/>
      <c r="J5" s="136"/>
    </row>
    <row r="6" spans="1:13" ht="12.75">
      <c r="A6" s="19" t="s">
        <v>363</v>
      </c>
      <c r="B6" s="52" t="s">
        <v>130</v>
      </c>
      <c r="C6" s="21" t="s">
        <v>210</v>
      </c>
      <c r="D6" s="21"/>
      <c r="E6" s="138"/>
      <c r="F6" s="22" t="s">
        <v>365</v>
      </c>
      <c r="G6" s="22"/>
      <c r="H6" s="22"/>
      <c r="I6" s="53"/>
      <c r="J6" s="160" t="s">
        <v>294</v>
      </c>
      <c r="L6" s="21" t="s">
        <v>357</v>
      </c>
      <c r="M6" s="21" t="s">
        <v>258</v>
      </c>
    </row>
    <row r="7" spans="1:13" s="107" customFormat="1" ht="47.25">
      <c r="A7" s="107" t="s">
        <v>441</v>
      </c>
      <c r="B7" s="123" t="s">
        <v>390</v>
      </c>
      <c r="C7" s="162" t="s">
        <v>162</v>
      </c>
      <c r="D7" s="147">
        <f aca="true" t="shared" si="0" ref="D7:D14">F7*0.9</f>
        <v>672.3000000000001</v>
      </c>
      <c r="F7" s="119">
        <v>747</v>
      </c>
      <c r="G7" s="119"/>
      <c r="H7" s="154">
        <f aca="true" t="shared" si="1" ref="H7:H14">F7*1.1</f>
        <v>821.7</v>
      </c>
      <c r="I7" s="154"/>
      <c r="J7" s="155">
        <f aca="true" t="shared" si="2" ref="J7:J14">(D7*D$4)+(F7*F$4)+(H7*H$4)</f>
        <v>750.7349999999999</v>
      </c>
      <c r="L7" s="118" t="s">
        <v>324</v>
      </c>
      <c r="M7" s="118" t="s">
        <v>246</v>
      </c>
    </row>
    <row r="8" spans="1:13" s="107" customFormat="1" ht="25.5">
      <c r="A8" s="107" t="s">
        <v>441</v>
      </c>
      <c r="B8" s="123" t="s">
        <v>444</v>
      </c>
      <c r="C8" s="162" t="s">
        <v>209</v>
      </c>
      <c r="D8" s="147">
        <f t="shared" si="0"/>
        <v>162</v>
      </c>
      <c r="F8" s="119">
        <v>180</v>
      </c>
      <c r="G8" s="119">
        <v>180</v>
      </c>
      <c r="H8" s="154">
        <f t="shared" si="1"/>
        <v>198.00000000000003</v>
      </c>
      <c r="I8" s="154"/>
      <c r="J8" s="155">
        <f t="shared" si="2"/>
        <v>180.9</v>
      </c>
      <c r="L8" s="118" t="s">
        <v>325</v>
      </c>
      <c r="M8" s="118" t="s">
        <v>89</v>
      </c>
    </row>
    <row r="9" spans="1:13" s="107" customFormat="1" ht="51">
      <c r="A9" s="107" t="s">
        <v>441</v>
      </c>
      <c r="B9" s="118" t="s">
        <v>347</v>
      </c>
      <c r="C9" s="164" t="s">
        <v>159</v>
      </c>
      <c r="D9" s="147">
        <f t="shared" si="0"/>
        <v>0</v>
      </c>
      <c r="F9" s="119">
        <v>0</v>
      </c>
      <c r="G9" s="119"/>
      <c r="H9" s="154">
        <f t="shared" si="1"/>
        <v>0</v>
      </c>
      <c r="I9" s="154"/>
      <c r="J9" s="155">
        <f t="shared" si="2"/>
        <v>0</v>
      </c>
      <c r="L9" s="118" t="s">
        <v>326</v>
      </c>
      <c r="M9" s="118" t="s">
        <v>230</v>
      </c>
    </row>
    <row r="10" spans="1:13" s="107" customFormat="1" ht="38.25">
      <c r="A10" s="107" t="s">
        <v>441</v>
      </c>
      <c r="B10" s="123" t="s">
        <v>445</v>
      </c>
      <c r="C10" s="171" t="s">
        <v>77</v>
      </c>
      <c r="D10" s="147">
        <f t="shared" si="0"/>
        <v>90</v>
      </c>
      <c r="F10" s="119">
        <v>100</v>
      </c>
      <c r="G10" s="119"/>
      <c r="H10" s="154">
        <f t="shared" si="1"/>
        <v>110.00000000000001</v>
      </c>
      <c r="I10" s="154"/>
      <c r="J10" s="155">
        <f t="shared" si="2"/>
        <v>100.5</v>
      </c>
      <c r="L10" s="118" t="s">
        <v>327</v>
      </c>
      <c r="M10" s="118" t="s">
        <v>231</v>
      </c>
    </row>
    <row r="11" spans="1:13" s="107" customFormat="1" ht="38.25">
      <c r="A11" s="107" t="s">
        <v>441</v>
      </c>
      <c r="B11" s="123" t="s">
        <v>341</v>
      </c>
      <c r="C11" s="171" t="s">
        <v>77</v>
      </c>
      <c r="D11" s="147">
        <f t="shared" si="0"/>
        <v>12.6</v>
      </c>
      <c r="F11" s="119">
        <v>14</v>
      </c>
      <c r="G11" s="119"/>
      <c r="H11" s="154">
        <f t="shared" si="1"/>
        <v>15.400000000000002</v>
      </c>
      <c r="I11" s="154"/>
      <c r="J11" s="155">
        <f t="shared" si="2"/>
        <v>14.070000000000002</v>
      </c>
      <c r="L11" s="125" t="s">
        <v>324</v>
      </c>
      <c r="M11" s="125" t="s">
        <v>219</v>
      </c>
    </row>
    <row r="12" spans="1:13" s="107" customFormat="1" ht="47.25">
      <c r="A12" s="107" t="s">
        <v>441</v>
      </c>
      <c r="B12" s="123" t="s">
        <v>359</v>
      </c>
      <c r="C12" s="162" t="s">
        <v>162</v>
      </c>
      <c r="D12" s="147">
        <f t="shared" si="0"/>
        <v>2.25</v>
      </c>
      <c r="F12" s="115">
        <v>2.5</v>
      </c>
      <c r="G12" s="115"/>
      <c r="H12" s="154">
        <f t="shared" si="1"/>
        <v>2.75</v>
      </c>
      <c r="I12" s="154"/>
      <c r="J12" s="155">
        <f t="shared" si="2"/>
        <v>2.5124999999999997</v>
      </c>
      <c r="L12" s="118" t="s">
        <v>328</v>
      </c>
      <c r="M12" s="174" t="s">
        <v>90</v>
      </c>
    </row>
    <row r="13" spans="1:13" s="107" customFormat="1" ht="38.25">
      <c r="A13" s="107" t="s">
        <v>441</v>
      </c>
      <c r="B13" s="123" t="s">
        <v>355</v>
      </c>
      <c r="C13" s="163" t="s">
        <v>157</v>
      </c>
      <c r="D13" s="147">
        <f t="shared" si="0"/>
        <v>4.5</v>
      </c>
      <c r="F13" s="115">
        <v>5</v>
      </c>
      <c r="G13" s="115"/>
      <c r="H13" s="154">
        <f t="shared" si="1"/>
        <v>5.5</v>
      </c>
      <c r="I13" s="154"/>
      <c r="J13" s="155">
        <f t="shared" si="2"/>
        <v>5.0249999999999995</v>
      </c>
      <c r="K13" s="106"/>
      <c r="L13" s="116" t="s">
        <v>266</v>
      </c>
      <c r="M13" s="118" t="s">
        <v>91</v>
      </c>
    </row>
    <row r="14" spans="1:13" s="107" customFormat="1" ht="38.25">
      <c r="A14" s="107" t="s">
        <v>441</v>
      </c>
      <c r="B14" s="124" t="s">
        <v>349</v>
      </c>
      <c r="C14" s="163" t="s">
        <v>157</v>
      </c>
      <c r="D14" s="147">
        <f t="shared" si="0"/>
        <v>27</v>
      </c>
      <c r="E14" s="120"/>
      <c r="F14" s="130">
        <v>30</v>
      </c>
      <c r="G14" s="119"/>
      <c r="H14" s="154">
        <f t="shared" si="1"/>
        <v>33</v>
      </c>
      <c r="I14" s="143"/>
      <c r="J14" s="156">
        <f t="shared" si="2"/>
        <v>30.150000000000002</v>
      </c>
      <c r="K14" s="120"/>
      <c r="L14" s="122" t="s">
        <v>124</v>
      </c>
      <c r="M14" s="122" t="s">
        <v>93</v>
      </c>
    </row>
    <row r="15" spans="1:13" ht="12.75">
      <c r="A15" s="131" t="s">
        <v>358</v>
      </c>
      <c r="B15" s="35"/>
      <c r="D15" s="147"/>
      <c r="F15" s="112">
        <f>SUM(F7:F14)</f>
        <v>1078.5</v>
      </c>
      <c r="G15" s="112"/>
      <c r="H15" s="155"/>
      <c r="I15" s="119"/>
      <c r="J15" s="158">
        <f>SUM(J7:J14)</f>
        <v>1083.8925</v>
      </c>
      <c r="M15" s="35"/>
    </row>
    <row r="16" spans="2:13" ht="12.75">
      <c r="B16" s="35"/>
      <c r="D16" s="147"/>
      <c r="H16" s="155"/>
      <c r="I16" s="119"/>
      <c r="J16" s="155"/>
      <c r="M16" s="35"/>
    </row>
    <row r="17" spans="4:13" ht="12.75">
      <c r="D17" s="147"/>
      <c r="H17" s="155"/>
      <c r="I17" s="119"/>
      <c r="J17" s="155"/>
      <c r="M17" s="35"/>
    </row>
    <row r="18" spans="4:13" ht="12.75">
      <c r="D18" s="147"/>
      <c r="H18" s="155"/>
      <c r="I18" s="141"/>
      <c r="J18" s="155"/>
      <c r="M18" s="35"/>
    </row>
    <row r="19" spans="4:13" ht="12.75">
      <c r="D19" s="147"/>
      <c r="H19" s="155"/>
      <c r="I19" s="141"/>
      <c r="J19" s="155"/>
      <c r="M19" s="35"/>
    </row>
    <row r="20" spans="4:13" ht="12.75">
      <c r="D20" s="147"/>
      <c r="H20" s="155"/>
      <c r="I20" s="141"/>
      <c r="J20" s="155"/>
      <c r="M20" s="35"/>
    </row>
    <row r="21" spans="4:13" ht="12.75">
      <c r="D21" s="147"/>
      <c r="H21" s="155"/>
      <c r="I21" s="141"/>
      <c r="J21" s="155"/>
      <c r="M21" s="35"/>
    </row>
    <row r="22" spans="4:10" ht="12.75">
      <c r="D22" s="147"/>
      <c r="H22" s="155"/>
      <c r="I22" s="141"/>
      <c r="J22" s="155"/>
    </row>
    <row r="23" spans="4:10" ht="12.75">
      <c r="D23" s="147"/>
      <c r="H23" s="155"/>
      <c r="I23" s="141"/>
      <c r="J23" s="155"/>
    </row>
    <row r="24" spans="4:10" ht="12.75">
      <c r="D24" s="147"/>
      <c r="H24" s="155"/>
      <c r="I24" s="141"/>
      <c r="J24" s="155"/>
    </row>
    <row r="25" spans="4:10" ht="12.75">
      <c r="D25" s="147"/>
      <c r="H25" s="155"/>
      <c r="I25" s="141"/>
      <c r="J25" s="155"/>
    </row>
    <row r="26" spans="4:10" ht="12.75">
      <c r="D26" s="147"/>
      <c r="H26" s="155"/>
      <c r="I26" s="141"/>
      <c r="J26" s="155"/>
    </row>
    <row r="27" spans="8:10" ht="12.75">
      <c r="H27" s="3"/>
      <c r="I27" s="3"/>
      <c r="J27" s="3"/>
    </row>
    <row r="28" spans="8:10" ht="12.75">
      <c r="H28" s="3"/>
      <c r="I28" s="3"/>
      <c r="J28" s="3"/>
    </row>
    <row r="29" spans="8:10" ht="12.75">
      <c r="H29" s="3"/>
      <c r="I29" s="3"/>
      <c r="J29" s="3"/>
    </row>
    <row r="30" spans="8:10" ht="12.75">
      <c r="H30" s="3"/>
      <c r="I30" s="3"/>
      <c r="J30" s="3"/>
    </row>
    <row r="31" spans="8:10" ht="12.75">
      <c r="H31" s="3"/>
      <c r="I31" s="3"/>
      <c r="J31" s="3"/>
    </row>
    <row r="32" spans="8:10" ht="12.75">
      <c r="H32" s="3"/>
      <c r="I32" s="3"/>
      <c r="J32" s="3"/>
    </row>
    <row r="33" spans="8:10" ht="12.75">
      <c r="H33" s="3"/>
      <c r="I33" s="3"/>
      <c r="J33" s="3"/>
    </row>
    <row r="34" spans="8:10" ht="12.75">
      <c r="H34" s="3"/>
      <c r="I34" s="3"/>
      <c r="J34" s="3"/>
    </row>
    <row r="35" spans="8:10" ht="12.75">
      <c r="H35" s="3"/>
      <c r="I35" s="3"/>
      <c r="J35" s="3"/>
    </row>
    <row r="36" spans="8:10" ht="12.75">
      <c r="H36" s="3"/>
      <c r="I36" s="3"/>
      <c r="J36" s="3"/>
    </row>
    <row r="37" spans="8:10" ht="12.75">
      <c r="H37" s="3"/>
      <c r="I37" s="3"/>
      <c r="J37" s="3"/>
    </row>
    <row r="38" spans="8:10" ht="12.75">
      <c r="H38" s="3"/>
      <c r="I38" s="3"/>
      <c r="J38" s="3"/>
    </row>
    <row r="39" spans="8:10" ht="12.75">
      <c r="H39" s="3"/>
      <c r="I39" s="3"/>
      <c r="J39" s="3"/>
    </row>
    <row r="40" spans="8:10" ht="12.75">
      <c r="H40" s="3"/>
      <c r="I40" s="3"/>
      <c r="J40" s="3"/>
    </row>
  </sheetData>
  <printOptions/>
  <pageMargins left="0.25" right="0.25" top="0.5" bottom="0.5" header="0.5" footer="0.5"/>
  <pageSetup fitToHeight="1" fitToWidth="1" horizontalDpi="300" verticalDpi="300" orientation="landscape" scale="67" r:id="rId1"/>
  <headerFooter alignWithMargins="0">
    <oddFooter>&amp;L&amp;F &amp;A&amp;C&amp;P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workbookViewId="0" topLeftCell="A1">
      <selection activeCell="A1" sqref="A1"/>
    </sheetView>
  </sheetViews>
  <sheetFormatPr defaultColWidth="9.140625" defaultRowHeight="12.75"/>
  <cols>
    <col min="1" max="1" width="9.00390625" style="0" customWidth="1"/>
    <col min="2" max="3" width="29.28125" style="0" customWidth="1"/>
    <col min="4" max="4" width="15.28125" style="0" customWidth="1"/>
    <col min="5" max="5" width="1.7109375" style="0" customWidth="1"/>
    <col min="6" max="6" width="12.57421875" style="0" bestFit="1" customWidth="1"/>
    <col min="7" max="7" width="2.140625" style="0" customWidth="1"/>
    <col min="8" max="8" width="12.57421875" style="0" customWidth="1"/>
    <col min="9" max="9" width="1.8515625" style="0" customWidth="1"/>
    <col min="10" max="10" width="12.57421875" style="0" customWidth="1"/>
    <col min="11" max="11" width="1.7109375" style="0" customWidth="1"/>
    <col min="12" max="12" width="35.7109375" style="0" customWidth="1"/>
    <col min="13" max="13" width="40.7109375" style="0" customWidth="1"/>
  </cols>
  <sheetData>
    <row r="1" spans="1:13" ht="12.75">
      <c r="A1" s="16" t="s">
        <v>257</v>
      </c>
      <c r="B1" s="17"/>
      <c r="C1" s="17"/>
      <c r="D1" s="17"/>
      <c r="E1" s="17"/>
      <c r="F1" s="18"/>
      <c r="G1" s="18"/>
      <c r="H1" s="18"/>
      <c r="I1" s="18"/>
      <c r="J1" s="18"/>
      <c r="K1" s="17"/>
      <c r="L1" s="17"/>
      <c r="M1" s="17"/>
    </row>
    <row r="2" spans="1:13" ht="12.75">
      <c r="A2" s="16" t="s">
        <v>237</v>
      </c>
      <c r="B2" s="17"/>
      <c r="C2" s="17"/>
      <c r="D2" s="17"/>
      <c r="E2" s="17"/>
      <c r="F2" s="18"/>
      <c r="G2" s="18"/>
      <c r="H2" s="18"/>
      <c r="I2" s="18"/>
      <c r="J2" s="18"/>
      <c r="K2" s="17"/>
      <c r="L2" s="17"/>
      <c r="M2" s="17"/>
    </row>
    <row r="3" spans="1:13" ht="12.75">
      <c r="A3" s="16"/>
      <c r="B3" s="17"/>
      <c r="C3" s="17"/>
      <c r="D3" s="17"/>
      <c r="E3" s="17"/>
      <c r="F3" s="18"/>
      <c r="G3" s="18"/>
      <c r="H3" s="18"/>
      <c r="I3" s="18"/>
      <c r="J3" s="18"/>
      <c r="K3" s="17"/>
      <c r="L3" s="17"/>
      <c r="M3" s="17"/>
    </row>
    <row r="4" spans="1:10" ht="12.75">
      <c r="A4" s="2" t="s">
        <v>293</v>
      </c>
      <c r="D4" s="159">
        <v>0.05</v>
      </c>
      <c r="F4" s="152">
        <v>0.85</v>
      </c>
      <c r="G4" s="9"/>
      <c r="H4" s="152">
        <v>0.1</v>
      </c>
      <c r="I4" s="153"/>
      <c r="J4" s="136"/>
    </row>
    <row r="5" spans="4:10" ht="12.75">
      <c r="D5" s="159"/>
      <c r="F5" s="152"/>
      <c r="G5" s="9"/>
      <c r="H5" s="152"/>
      <c r="I5" s="153"/>
      <c r="J5" s="136"/>
    </row>
    <row r="6" spans="1:13" ht="12.75">
      <c r="A6" s="19" t="s">
        <v>363</v>
      </c>
      <c r="B6" s="52" t="s">
        <v>130</v>
      </c>
      <c r="C6" s="21" t="s">
        <v>210</v>
      </c>
      <c r="D6" s="21"/>
      <c r="E6" s="138"/>
      <c r="F6" s="22" t="s">
        <v>365</v>
      </c>
      <c r="G6" s="22"/>
      <c r="H6" s="22"/>
      <c r="I6" s="53"/>
      <c r="J6" s="160" t="s">
        <v>294</v>
      </c>
      <c r="L6" s="21" t="s">
        <v>357</v>
      </c>
      <c r="M6" s="21" t="s">
        <v>258</v>
      </c>
    </row>
    <row r="7" spans="1:13" s="27" customFormat="1" ht="31.5">
      <c r="A7" s="107" t="s">
        <v>440</v>
      </c>
      <c r="B7" s="122" t="s">
        <v>269</v>
      </c>
      <c r="C7" s="163" t="s">
        <v>157</v>
      </c>
      <c r="D7" s="147">
        <f>F7*0.9</f>
        <v>8739.9</v>
      </c>
      <c r="E7" s="120"/>
      <c r="F7" s="119">
        <v>9711</v>
      </c>
      <c r="G7" s="119"/>
      <c r="H7" s="154">
        <f aca="true" t="shared" si="0" ref="H7:H12">F7*1.1</f>
        <v>10682.1</v>
      </c>
      <c r="I7" s="154"/>
      <c r="J7" s="155">
        <f aca="true" t="shared" si="1" ref="J7:J12">(D7*D$4)+(F7*F$4)+(H7*H$4)</f>
        <v>9759.555</v>
      </c>
      <c r="K7" s="120"/>
      <c r="L7" s="116" t="s">
        <v>250</v>
      </c>
      <c r="M7" s="118" t="s">
        <v>421</v>
      </c>
    </row>
    <row r="8" spans="1:13" s="27" customFormat="1" ht="51">
      <c r="A8" s="107" t="s">
        <v>440</v>
      </c>
      <c r="B8" s="124" t="s">
        <v>14</v>
      </c>
      <c r="C8" s="163" t="s">
        <v>157</v>
      </c>
      <c r="D8" s="147">
        <f aca="true" t="shared" si="2" ref="D8:D17">F8*0.9</f>
        <v>81</v>
      </c>
      <c r="E8" s="120"/>
      <c r="F8" s="119">
        <v>90</v>
      </c>
      <c r="G8" s="119"/>
      <c r="H8" s="154">
        <f t="shared" si="0"/>
        <v>99.00000000000001</v>
      </c>
      <c r="I8" s="154"/>
      <c r="J8" s="155">
        <f t="shared" si="1"/>
        <v>90.45</v>
      </c>
      <c r="K8" s="120"/>
      <c r="L8" s="122" t="s">
        <v>424</v>
      </c>
      <c r="M8" s="118" t="s">
        <v>423</v>
      </c>
    </row>
    <row r="9" spans="1:13" s="27" customFormat="1" ht="38.25">
      <c r="A9" s="107" t="s">
        <v>440</v>
      </c>
      <c r="B9" s="124" t="s">
        <v>15</v>
      </c>
      <c r="C9" s="163" t="s">
        <v>157</v>
      </c>
      <c r="D9" s="147">
        <f t="shared" si="2"/>
        <v>9</v>
      </c>
      <c r="E9" s="120"/>
      <c r="F9" s="119">
        <v>10</v>
      </c>
      <c r="G9" s="119"/>
      <c r="H9" s="154">
        <f t="shared" si="0"/>
        <v>11</v>
      </c>
      <c r="I9" s="154"/>
      <c r="J9" s="155">
        <f t="shared" si="1"/>
        <v>10.049999999999999</v>
      </c>
      <c r="K9" s="120"/>
      <c r="L9" s="122" t="s">
        <v>142</v>
      </c>
      <c r="M9" s="121" t="s">
        <v>94</v>
      </c>
    </row>
    <row r="10" spans="1:13" s="27" customFormat="1" ht="25.5">
      <c r="A10" s="107" t="s">
        <v>440</v>
      </c>
      <c r="B10" s="124" t="s">
        <v>16</v>
      </c>
      <c r="C10" s="170" t="s">
        <v>76</v>
      </c>
      <c r="D10" s="147">
        <f t="shared" si="2"/>
        <v>11.700000000000001</v>
      </c>
      <c r="E10" s="120"/>
      <c r="F10" s="119">
        <v>13</v>
      </c>
      <c r="G10" s="119"/>
      <c r="H10" s="154">
        <f t="shared" si="0"/>
        <v>14.3</v>
      </c>
      <c r="I10" s="154"/>
      <c r="J10" s="155">
        <f t="shared" si="1"/>
        <v>13.065</v>
      </c>
      <c r="K10" s="120"/>
      <c r="L10" s="107" t="s">
        <v>270</v>
      </c>
      <c r="M10" s="131" t="s">
        <v>95</v>
      </c>
    </row>
    <row r="11" spans="1:13" s="27" customFormat="1" ht="47.25">
      <c r="A11" s="108" t="s">
        <v>38</v>
      </c>
      <c r="B11" s="122" t="s">
        <v>96</v>
      </c>
      <c r="C11" s="162" t="s">
        <v>162</v>
      </c>
      <c r="D11" s="147">
        <f t="shared" si="2"/>
        <v>1.8</v>
      </c>
      <c r="E11" s="107"/>
      <c r="F11" s="119">
        <v>2</v>
      </c>
      <c r="G11" s="119"/>
      <c r="H11" s="154">
        <f t="shared" si="0"/>
        <v>2.2</v>
      </c>
      <c r="I11" s="154"/>
      <c r="J11" s="155">
        <f t="shared" si="1"/>
        <v>2.0100000000000002</v>
      </c>
      <c r="K11" s="120"/>
      <c r="L11" s="122" t="s">
        <v>199</v>
      </c>
      <c r="M11" s="174" t="s">
        <v>90</v>
      </c>
    </row>
    <row r="12" spans="1:13" s="27" customFormat="1" ht="51">
      <c r="A12" s="107" t="s">
        <v>440</v>
      </c>
      <c r="B12" s="124" t="s">
        <v>378</v>
      </c>
      <c r="C12" s="163" t="s">
        <v>157</v>
      </c>
      <c r="D12" s="147">
        <f t="shared" si="2"/>
        <v>4.5</v>
      </c>
      <c r="E12" s="107"/>
      <c r="F12" s="119">
        <v>5</v>
      </c>
      <c r="G12" s="119"/>
      <c r="H12" s="154">
        <f t="shared" si="0"/>
        <v>5.5</v>
      </c>
      <c r="I12" s="143"/>
      <c r="J12" s="155">
        <f t="shared" si="1"/>
        <v>5.0249999999999995</v>
      </c>
      <c r="K12" s="120"/>
      <c r="L12" s="122" t="s">
        <v>233</v>
      </c>
      <c r="M12" s="118" t="s">
        <v>97</v>
      </c>
    </row>
    <row r="13" spans="1:13" s="27" customFormat="1" ht="47.25">
      <c r="A13" s="107" t="s">
        <v>440</v>
      </c>
      <c r="B13" s="121" t="s">
        <v>202</v>
      </c>
      <c r="C13" s="162" t="s">
        <v>159</v>
      </c>
      <c r="D13" s="147">
        <f t="shared" si="2"/>
        <v>22.5</v>
      </c>
      <c r="E13" s="107"/>
      <c r="F13" s="115">
        <v>25</v>
      </c>
      <c r="G13" s="115"/>
      <c r="H13" s="154">
        <f>F13*1.1</f>
        <v>27.500000000000004</v>
      </c>
      <c r="I13" s="143"/>
      <c r="J13" s="155">
        <f>(D13*D$4)+(F13*F$4)+(H13*H$4)</f>
        <v>25.125</v>
      </c>
      <c r="K13" s="106"/>
      <c r="L13" s="116" t="s">
        <v>98</v>
      </c>
      <c r="M13" s="171" t="s">
        <v>99</v>
      </c>
    </row>
    <row r="14" spans="1:13" s="107" customFormat="1" ht="51">
      <c r="A14" s="107" t="s">
        <v>440</v>
      </c>
      <c r="B14" s="121" t="s">
        <v>203</v>
      </c>
      <c r="C14" s="164" t="s">
        <v>159</v>
      </c>
      <c r="D14" s="147">
        <f t="shared" si="2"/>
        <v>2.7</v>
      </c>
      <c r="F14" s="119">
        <v>3</v>
      </c>
      <c r="G14" s="119"/>
      <c r="H14" s="154">
        <f>F14*1.1</f>
        <v>3.3000000000000003</v>
      </c>
      <c r="I14" s="143"/>
      <c r="J14" s="155">
        <f>(D14*D$4)+(F14*F$4)+(H14*H$4)</f>
        <v>3.0149999999999997</v>
      </c>
      <c r="K14" s="120"/>
      <c r="L14" s="124" t="s">
        <v>271</v>
      </c>
      <c r="M14" s="118" t="s">
        <v>101</v>
      </c>
    </row>
    <row r="15" spans="1:13" s="107" customFormat="1" ht="51">
      <c r="A15" s="107" t="s">
        <v>440</v>
      </c>
      <c r="B15" s="121" t="s">
        <v>204</v>
      </c>
      <c r="C15" s="164" t="s">
        <v>159</v>
      </c>
      <c r="D15" s="147">
        <f t="shared" si="2"/>
        <v>2.7</v>
      </c>
      <c r="F15" s="119">
        <v>3</v>
      </c>
      <c r="G15" s="119"/>
      <c r="H15" s="154">
        <f>F15*1.1</f>
        <v>3.3000000000000003</v>
      </c>
      <c r="I15" s="143"/>
      <c r="J15" s="155">
        <f>(D15*D$4)+(F15*F$4)+(H15*H$4)</f>
        <v>3.0149999999999997</v>
      </c>
      <c r="K15" s="120"/>
      <c r="L15" s="124" t="s">
        <v>271</v>
      </c>
      <c r="M15" s="118" t="s">
        <v>102</v>
      </c>
    </row>
    <row r="16" spans="1:13" s="107" customFormat="1" ht="38.25">
      <c r="A16" s="107" t="s">
        <v>440</v>
      </c>
      <c r="B16" s="123" t="s">
        <v>205</v>
      </c>
      <c r="C16" s="173" t="s">
        <v>157</v>
      </c>
      <c r="D16" s="147">
        <f t="shared" si="2"/>
        <v>5.4</v>
      </c>
      <c r="F16" s="119">
        <v>6</v>
      </c>
      <c r="G16" s="119"/>
      <c r="H16" s="154">
        <f>F16*1.1</f>
        <v>6.6000000000000005</v>
      </c>
      <c r="I16" s="143"/>
      <c r="J16" s="155">
        <f>(D16*D$4)+(F16*F$4)+(H16*H$4)</f>
        <v>6.029999999999999</v>
      </c>
      <c r="K16" s="120"/>
      <c r="L16" s="120"/>
      <c r="M16" s="125" t="s">
        <v>103</v>
      </c>
    </row>
    <row r="17" spans="1:13" s="27" customFormat="1" ht="63">
      <c r="A17" s="107" t="s">
        <v>440</v>
      </c>
      <c r="B17" s="121" t="s">
        <v>206</v>
      </c>
      <c r="C17" s="162" t="s">
        <v>160</v>
      </c>
      <c r="D17" s="147">
        <f t="shared" si="2"/>
        <v>0.9</v>
      </c>
      <c r="F17" s="144">
        <v>1</v>
      </c>
      <c r="G17" s="161"/>
      <c r="H17" s="154">
        <f>F17*1.1</f>
        <v>1.1</v>
      </c>
      <c r="I17" s="143"/>
      <c r="J17" s="156">
        <f>(D17*D$4)+(F17*F$4)+(H17*H$4)</f>
        <v>1.0050000000000001</v>
      </c>
      <c r="K17" s="120"/>
      <c r="L17" s="124" t="s">
        <v>272</v>
      </c>
      <c r="M17" s="118" t="s">
        <v>100</v>
      </c>
    </row>
    <row r="18" spans="1:10" ht="12.75">
      <c r="A18" s="131" t="s">
        <v>358</v>
      </c>
      <c r="B18" s="35"/>
      <c r="D18" s="35"/>
      <c r="F18" s="112">
        <f>SUM(F7:F17)</f>
        <v>9869</v>
      </c>
      <c r="G18" s="112"/>
      <c r="H18" s="112"/>
      <c r="I18" s="112"/>
      <c r="J18" s="112">
        <f>SUM(J7:J17)</f>
        <v>9918.345</v>
      </c>
    </row>
    <row r="19" spans="2:4" ht="12.75">
      <c r="B19" s="35"/>
      <c r="D19" s="35"/>
    </row>
    <row r="20" spans="2:4" ht="12.75">
      <c r="B20" s="35"/>
      <c r="D20" s="35"/>
    </row>
    <row r="21" spans="2:4" ht="12.75">
      <c r="B21" s="35"/>
      <c r="D21" s="35"/>
    </row>
    <row r="22" spans="2:4" ht="12.75">
      <c r="B22" s="35"/>
      <c r="D22" s="35"/>
    </row>
    <row r="23" spans="2:4" ht="12.75">
      <c r="B23" s="35"/>
      <c r="D23" s="35"/>
    </row>
    <row r="24" spans="2:4" ht="12.75">
      <c r="B24" s="35"/>
      <c r="D24" s="35"/>
    </row>
    <row r="25" spans="2:4" ht="12.75">
      <c r="B25" s="35"/>
      <c r="D25" s="35"/>
    </row>
    <row r="26" spans="2:4" ht="12.75">
      <c r="B26" s="35"/>
      <c r="D26" s="35"/>
    </row>
    <row r="27" spans="2:4" ht="12.75">
      <c r="B27" s="35"/>
      <c r="D27" s="35"/>
    </row>
    <row r="28" spans="2:4" ht="12.75">
      <c r="B28" s="35"/>
      <c r="D28" s="35"/>
    </row>
    <row r="29" spans="2:4" ht="12.75">
      <c r="B29" s="35"/>
      <c r="D29" s="35"/>
    </row>
    <row r="30" spans="2:4" ht="12.75">
      <c r="B30" s="35"/>
      <c r="D30" s="35"/>
    </row>
    <row r="31" spans="2:4" ht="12.75">
      <c r="B31" s="35"/>
      <c r="D31" s="35"/>
    </row>
    <row r="32" spans="2:4" ht="12.75">
      <c r="B32" s="35"/>
      <c r="D32" s="35"/>
    </row>
    <row r="33" spans="2:4" ht="12.75">
      <c r="B33" s="35"/>
      <c r="D33" s="35"/>
    </row>
    <row r="34" spans="2:4" ht="12.75">
      <c r="B34" s="35"/>
      <c r="D34" s="35"/>
    </row>
    <row r="35" spans="2:4" ht="12.75">
      <c r="B35" s="35"/>
      <c r="D35" s="35"/>
    </row>
    <row r="36" spans="2:4" ht="12.75">
      <c r="B36" s="35"/>
      <c r="D36" s="35"/>
    </row>
    <row r="37" spans="2:4" ht="12.75">
      <c r="B37" s="35"/>
      <c r="D37" s="35"/>
    </row>
    <row r="38" spans="2:4" ht="12.75">
      <c r="B38" s="35"/>
      <c r="D38" s="35"/>
    </row>
    <row r="39" spans="2:4" ht="12.75">
      <c r="B39" s="35"/>
      <c r="D39" s="35"/>
    </row>
    <row r="40" spans="2:4" ht="12.75">
      <c r="B40" s="35"/>
      <c r="D40" s="35"/>
    </row>
    <row r="41" spans="2:4" ht="12.75">
      <c r="B41" s="35"/>
      <c r="D41" s="35"/>
    </row>
    <row r="42" spans="2:4" ht="12.75">
      <c r="B42" s="35"/>
      <c r="D42" s="35"/>
    </row>
    <row r="43" spans="2:4" ht="12.75">
      <c r="B43" s="35"/>
      <c r="D43" s="35"/>
    </row>
    <row r="44" spans="2:4" ht="12.75">
      <c r="B44" s="35"/>
      <c r="D44" s="35"/>
    </row>
    <row r="45" spans="2:4" ht="12.75">
      <c r="B45" s="35"/>
      <c r="D45" s="35"/>
    </row>
    <row r="46" spans="2:4" ht="12.75">
      <c r="B46" s="35"/>
      <c r="D46" s="35"/>
    </row>
  </sheetData>
  <printOptions/>
  <pageMargins left="0.25" right="0.25" top="0.5" bottom="0.5" header="0.5" footer="0.5"/>
  <pageSetup fitToHeight="1" fitToWidth="1" horizontalDpi="300" verticalDpi="300" orientation="landscape" scale="66" r:id="rId1"/>
  <headerFooter alignWithMargins="0">
    <oddFooter>&amp;L&amp;9&amp;F &amp;A&amp;C&amp;9&amp;P of &amp;N</oddFooter>
  </headerFooter>
</worksheet>
</file>

<file path=xl/worksheets/sheet2.xml><?xml version="1.0" encoding="utf-8"?>
<worksheet xmlns="http://schemas.openxmlformats.org/spreadsheetml/2006/main" xmlns:r="http://schemas.openxmlformats.org/officeDocument/2006/relationships">
  <dimension ref="A1:H169"/>
  <sheetViews>
    <sheetView zoomScale="80" zoomScaleNormal="80" workbookViewId="0" topLeftCell="A116">
      <selection activeCell="F122" sqref="F122"/>
    </sheetView>
  </sheetViews>
  <sheetFormatPr defaultColWidth="9.140625" defaultRowHeight="12.75"/>
  <cols>
    <col min="1" max="1" width="8.7109375" style="0" customWidth="1"/>
    <col min="2" max="2" width="43.140625" style="0" bestFit="1" customWidth="1"/>
    <col min="3" max="3" width="1.28515625" style="0" customWidth="1"/>
    <col min="4" max="4" width="10.8515625" style="9" customWidth="1"/>
    <col min="5" max="5" width="1.28515625" style="0" customWidth="1"/>
    <col min="6" max="6" width="67.7109375" style="0" customWidth="1"/>
  </cols>
  <sheetData>
    <row r="1" spans="1:6" ht="12.75">
      <c r="A1" s="16" t="s">
        <v>442</v>
      </c>
      <c r="B1" s="17"/>
      <c r="C1" s="17"/>
      <c r="D1" s="18"/>
      <c r="E1" s="17"/>
      <c r="F1" s="17"/>
    </row>
    <row r="2" ht="12.75"/>
    <row r="3" spans="1:6" ht="12.75">
      <c r="A3" s="19" t="s">
        <v>363</v>
      </c>
      <c r="B3" s="52" t="s">
        <v>130</v>
      </c>
      <c r="D3" s="22" t="s">
        <v>365</v>
      </c>
      <c r="F3" s="21" t="s">
        <v>357</v>
      </c>
    </row>
    <row r="4" spans="1:6" ht="25.5">
      <c r="A4" s="38" t="s">
        <v>384</v>
      </c>
      <c r="B4" s="39" t="s">
        <v>372</v>
      </c>
      <c r="C4" s="40"/>
      <c r="D4" s="41">
        <v>700</v>
      </c>
      <c r="E4" s="8"/>
      <c r="F4" s="56" t="s">
        <v>135</v>
      </c>
    </row>
    <row r="5" spans="1:6" ht="12.75">
      <c r="A5" s="38" t="s">
        <v>384</v>
      </c>
      <c r="B5" s="39" t="s">
        <v>374</v>
      </c>
      <c r="C5" s="40"/>
      <c r="D5" s="41">
        <v>1000</v>
      </c>
      <c r="E5" s="8"/>
      <c r="F5" s="55" t="s">
        <v>373</v>
      </c>
    </row>
    <row r="6" spans="1:6" ht="12.75">
      <c r="A6" s="38" t="s">
        <v>384</v>
      </c>
      <c r="B6" s="39" t="s">
        <v>375</v>
      </c>
      <c r="C6" s="40"/>
      <c r="D6" s="41">
        <v>100</v>
      </c>
      <c r="E6" s="8"/>
      <c r="F6" s="56" t="s">
        <v>136</v>
      </c>
    </row>
    <row r="7" spans="1:6" ht="12.75">
      <c r="A7" s="38" t="s">
        <v>384</v>
      </c>
      <c r="B7" s="39" t="s">
        <v>376</v>
      </c>
      <c r="C7" s="40"/>
      <c r="D7" s="41">
        <v>5</v>
      </c>
      <c r="E7" s="8"/>
      <c r="F7" s="56" t="s">
        <v>59</v>
      </c>
    </row>
    <row r="8" spans="1:6" ht="25.5">
      <c r="A8" s="38" t="s">
        <v>384</v>
      </c>
      <c r="B8" s="43" t="s">
        <v>443</v>
      </c>
      <c r="C8" s="40"/>
      <c r="D8" s="41">
        <v>50</v>
      </c>
      <c r="E8" s="8"/>
      <c r="F8" s="55" t="s">
        <v>134</v>
      </c>
    </row>
    <row r="9" spans="1:6" ht="25.5">
      <c r="A9" s="38" t="s">
        <v>384</v>
      </c>
      <c r="B9" s="39" t="s">
        <v>377</v>
      </c>
      <c r="C9" s="40"/>
      <c r="D9" s="41">
        <v>500</v>
      </c>
      <c r="E9" s="8"/>
      <c r="F9" s="55" t="s">
        <v>133</v>
      </c>
    </row>
    <row r="10" spans="1:6" ht="12.75">
      <c r="A10" s="38" t="s">
        <v>384</v>
      </c>
      <c r="B10" s="39" t="s">
        <v>378</v>
      </c>
      <c r="C10" s="40"/>
      <c r="D10" s="41">
        <v>50</v>
      </c>
      <c r="E10" s="8"/>
      <c r="F10" s="57" t="s">
        <v>382</v>
      </c>
    </row>
    <row r="11" spans="1:6" ht="38.25">
      <c r="A11" s="38" t="s">
        <v>385</v>
      </c>
      <c r="B11" s="39" t="s">
        <v>435</v>
      </c>
      <c r="C11" s="40"/>
      <c r="D11" s="41">
        <v>8000</v>
      </c>
      <c r="E11" s="8"/>
      <c r="F11" s="58" t="s">
        <v>127</v>
      </c>
    </row>
    <row r="12" spans="1:6" ht="12.75">
      <c r="A12" s="38" t="s">
        <v>208</v>
      </c>
      <c r="B12" s="39"/>
      <c r="C12" s="40"/>
      <c r="D12" s="41"/>
      <c r="E12" s="8"/>
      <c r="F12" s="58"/>
    </row>
    <row r="13" spans="1:6" ht="12.75">
      <c r="A13" s="38" t="s">
        <v>208</v>
      </c>
      <c r="B13" s="39"/>
      <c r="C13" s="40"/>
      <c r="D13" s="41"/>
      <c r="E13" s="8"/>
      <c r="F13" s="58"/>
    </row>
    <row r="14" spans="1:6" ht="12.75">
      <c r="A14" s="38" t="s">
        <v>208</v>
      </c>
      <c r="B14" s="39"/>
      <c r="C14" s="40"/>
      <c r="D14" s="41"/>
      <c r="E14" s="8"/>
      <c r="F14" s="58"/>
    </row>
    <row r="15" spans="1:6" ht="12.75">
      <c r="A15" s="38" t="s">
        <v>208</v>
      </c>
      <c r="B15" s="39"/>
      <c r="C15" s="40"/>
      <c r="D15" s="41"/>
      <c r="E15" s="8"/>
      <c r="F15" s="58"/>
    </row>
    <row r="16" spans="1:6" ht="12.75">
      <c r="A16" s="38" t="s">
        <v>208</v>
      </c>
      <c r="B16" s="39"/>
      <c r="C16" s="40"/>
      <c r="D16" s="41"/>
      <c r="E16" s="8"/>
      <c r="F16" s="58"/>
    </row>
    <row r="17" spans="1:6" ht="25.5">
      <c r="A17" s="38" t="s">
        <v>386</v>
      </c>
      <c r="B17" s="43" t="s">
        <v>381</v>
      </c>
      <c r="C17" s="40"/>
      <c r="D17" s="41">
        <v>50</v>
      </c>
      <c r="E17" s="8"/>
      <c r="F17" s="55" t="s">
        <v>143</v>
      </c>
    </row>
    <row r="18" spans="1:6" ht="38.25">
      <c r="A18" s="38" t="s">
        <v>386</v>
      </c>
      <c r="B18" s="43" t="s">
        <v>383</v>
      </c>
      <c r="C18" s="40"/>
      <c r="D18" s="41">
        <v>800</v>
      </c>
      <c r="E18" s="8"/>
      <c r="F18" s="55" t="s">
        <v>144</v>
      </c>
    </row>
    <row r="19" spans="1:6" ht="25.5">
      <c r="A19" s="38" t="s">
        <v>386</v>
      </c>
      <c r="B19" s="39" t="s">
        <v>364</v>
      </c>
      <c r="C19" s="40"/>
      <c r="D19" s="41">
        <v>5000</v>
      </c>
      <c r="E19" s="8"/>
      <c r="F19" s="58" t="s">
        <v>126</v>
      </c>
    </row>
    <row r="20" spans="1:6" ht="25.5">
      <c r="A20" s="38" t="s">
        <v>386</v>
      </c>
      <c r="B20" s="43" t="s">
        <v>145</v>
      </c>
      <c r="C20" s="40"/>
      <c r="D20" s="41">
        <v>2000</v>
      </c>
      <c r="E20" s="8"/>
      <c r="F20" s="58" t="s">
        <v>60</v>
      </c>
    </row>
    <row r="21" spans="1:6" ht="25.5">
      <c r="A21" s="38" t="s">
        <v>386</v>
      </c>
      <c r="B21" s="39" t="s">
        <v>366</v>
      </c>
      <c r="C21" s="40"/>
      <c r="D21" s="59">
        <v>120</v>
      </c>
      <c r="E21" s="60"/>
      <c r="F21" s="61" t="s">
        <v>146</v>
      </c>
    </row>
    <row r="22" spans="1:6" ht="38.25">
      <c r="A22" s="38" t="s">
        <v>386</v>
      </c>
      <c r="B22" s="39" t="s">
        <v>367</v>
      </c>
      <c r="C22" s="40"/>
      <c r="D22" s="59">
        <v>200</v>
      </c>
      <c r="E22" s="60"/>
      <c r="F22" s="61" t="s">
        <v>147</v>
      </c>
    </row>
    <row r="23" spans="1:6" ht="76.5">
      <c r="A23" s="38" t="s">
        <v>386</v>
      </c>
      <c r="B23" s="39" t="s">
        <v>368</v>
      </c>
      <c r="C23" s="40"/>
      <c r="D23" s="41">
        <v>30</v>
      </c>
      <c r="F23" s="61" t="s">
        <v>148</v>
      </c>
    </row>
    <row r="24" spans="1:6" ht="38.25">
      <c r="A24" s="38" t="s">
        <v>386</v>
      </c>
      <c r="B24" s="43" t="s">
        <v>370</v>
      </c>
      <c r="C24" s="40"/>
      <c r="D24" s="41">
        <v>60</v>
      </c>
      <c r="E24" s="8"/>
      <c r="F24" s="55" t="s">
        <v>149</v>
      </c>
    </row>
    <row r="25" spans="1:6" ht="38.25">
      <c r="A25" s="38" t="s">
        <v>386</v>
      </c>
      <c r="B25" s="43" t="s">
        <v>436</v>
      </c>
      <c r="C25" s="40"/>
      <c r="D25" s="62">
        <v>280</v>
      </c>
      <c r="E25" s="63"/>
      <c r="F25" s="55" t="s">
        <v>150</v>
      </c>
    </row>
    <row r="26" spans="1:6" ht="25.5">
      <c r="A26" s="43" t="s">
        <v>49</v>
      </c>
      <c r="B26" s="39" t="s">
        <v>455</v>
      </c>
      <c r="C26" s="40"/>
      <c r="D26" s="59">
        <v>150</v>
      </c>
      <c r="E26" s="60"/>
      <c r="F26" s="64" t="s">
        <v>151</v>
      </c>
    </row>
    <row r="27" spans="1:6" ht="25.5">
      <c r="A27" s="43" t="s">
        <v>50</v>
      </c>
      <c r="B27" s="43" t="s">
        <v>52</v>
      </c>
      <c r="C27" s="40"/>
      <c r="D27" s="62">
        <v>425</v>
      </c>
      <c r="E27" s="63"/>
      <c r="F27" s="55" t="s">
        <v>152</v>
      </c>
    </row>
    <row r="28" spans="1:6" ht="25.5">
      <c r="A28" s="38" t="s">
        <v>51</v>
      </c>
      <c r="B28" s="43" t="s">
        <v>53</v>
      </c>
      <c r="C28" s="40"/>
      <c r="D28" s="62">
        <v>425</v>
      </c>
      <c r="E28" s="63"/>
      <c r="F28" s="55" t="s">
        <v>152</v>
      </c>
    </row>
    <row r="29" spans="1:6" ht="25.5">
      <c r="A29" s="38" t="s">
        <v>386</v>
      </c>
      <c r="B29" s="39" t="s">
        <v>360</v>
      </c>
      <c r="C29" s="40"/>
      <c r="D29" s="41">
        <v>10</v>
      </c>
      <c r="E29" s="8"/>
      <c r="F29" s="55" t="s">
        <v>153</v>
      </c>
    </row>
    <row r="30" spans="1:6" ht="25.5">
      <c r="A30" s="38" t="s">
        <v>386</v>
      </c>
      <c r="B30" s="43" t="s">
        <v>1</v>
      </c>
      <c r="C30" s="40"/>
      <c r="D30" s="41">
        <v>25</v>
      </c>
      <c r="E30" s="8"/>
      <c r="F30" s="55" t="s">
        <v>154</v>
      </c>
    </row>
    <row r="31" spans="1:6" ht="25.5">
      <c r="A31" s="38" t="s">
        <v>386</v>
      </c>
      <c r="B31" s="39" t="s">
        <v>342</v>
      </c>
      <c r="C31" s="40"/>
      <c r="D31" s="41">
        <v>150</v>
      </c>
      <c r="E31" s="8"/>
      <c r="F31" s="55" t="s">
        <v>155</v>
      </c>
    </row>
    <row r="32" spans="1:6" ht="25.5">
      <c r="A32" s="38" t="s">
        <v>386</v>
      </c>
      <c r="B32" s="43" t="s">
        <v>335</v>
      </c>
      <c r="C32" s="40"/>
      <c r="D32" s="41">
        <v>50</v>
      </c>
      <c r="E32" s="8"/>
      <c r="F32" s="55" t="s">
        <v>169</v>
      </c>
    </row>
    <row r="33" spans="1:6" ht="12.75">
      <c r="A33" s="43" t="s">
        <v>48</v>
      </c>
      <c r="B33" s="39" t="s">
        <v>372</v>
      </c>
      <c r="C33" s="40"/>
      <c r="D33" s="41">
        <v>1000</v>
      </c>
      <c r="E33" s="8"/>
      <c r="F33" s="55" t="s">
        <v>172</v>
      </c>
    </row>
    <row r="34" spans="1:7" ht="12.75">
      <c r="A34" s="43" t="s">
        <v>48</v>
      </c>
      <c r="B34" s="39" t="s">
        <v>3</v>
      </c>
      <c r="C34" s="40"/>
      <c r="D34" s="41">
        <v>225</v>
      </c>
      <c r="E34" s="8"/>
      <c r="F34" s="56" t="s">
        <v>11</v>
      </c>
      <c r="G34" t="s">
        <v>181</v>
      </c>
    </row>
    <row r="35" spans="1:6" ht="51">
      <c r="A35" s="43" t="s">
        <v>48</v>
      </c>
      <c r="B35" s="43" t="s">
        <v>56</v>
      </c>
      <c r="C35" s="40"/>
      <c r="D35" s="41">
        <v>2</v>
      </c>
      <c r="E35" s="8"/>
      <c r="F35" s="56" t="s">
        <v>174</v>
      </c>
    </row>
    <row r="36" spans="1:6" ht="38.25">
      <c r="A36" s="43" t="s">
        <v>48</v>
      </c>
      <c r="B36" s="43" t="s">
        <v>55</v>
      </c>
      <c r="C36" s="40"/>
      <c r="D36" s="62">
        <v>40</v>
      </c>
      <c r="E36" s="63"/>
      <c r="F36" s="68" t="s">
        <v>180</v>
      </c>
    </row>
    <row r="37" spans="1:6" ht="12.75">
      <c r="A37" s="44" t="s">
        <v>48</v>
      </c>
      <c r="B37" s="45" t="s">
        <v>378</v>
      </c>
      <c r="C37" s="40"/>
      <c r="D37" s="41">
        <v>10</v>
      </c>
      <c r="E37" s="8"/>
      <c r="F37" s="57"/>
    </row>
    <row r="38" spans="1:6" ht="12.75">
      <c r="A38" s="44" t="s">
        <v>48</v>
      </c>
      <c r="B38" s="45" t="s">
        <v>179</v>
      </c>
      <c r="C38" s="40"/>
      <c r="D38" s="71"/>
      <c r="E38" s="8"/>
      <c r="F38" s="57" t="s">
        <v>178</v>
      </c>
    </row>
    <row r="39" spans="1:6" ht="25.5">
      <c r="A39" s="29" t="s">
        <v>387</v>
      </c>
      <c r="B39" s="46" t="s">
        <v>361</v>
      </c>
      <c r="C39" s="29"/>
      <c r="D39" s="75">
        <v>1950</v>
      </c>
      <c r="E39" s="76"/>
      <c r="F39" s="68" t="s">
        <v>171</v>
      </c>
    </row>
    <row r="40" spans="1:6" ht="12.75">
      <c r="A40" s="29" t="s">
        <v>387</v>
      </c>
      <c r="B40" s="29" t="s">
        <v>334</v>
      </c>
      <c r="C40" s="29"/>
      <c r="D40" s="75">
        <v>400</v>
      </c>
      <c r="E40" s="76"/>
      <c r="F40" s="68" t="s">
        <v>183</v>
      </c>
    </row>
    <row r="41" spans="1:6" ht="51">
      <c r="A41" s="29" t="s">
        <v>387</v>
      </c>
      <c r="B41" s="46" t="s">
        <v>184</v>
      </c>
      <c r="C41" s="29"/>
      <c r="D41" s="77">
        <v>140</v>
      </c>
      <c r="E41" s="67"/>
      <c r="F41" s="68" t="s">
        <v>187</v>
      </c>
    </row>
    <row r="42" spans="1:6" ht="38.25">
      <c r="A42" s="29" t="s">
        <v>387</v>
      </c>
      <c r="B42" s="46" t="s">
        <v>185</v>
      </c>
      <c r="C42" s="29"/>
      <c r="D42" s="77">
        <v>300</v>
      </c>
      <c r="E42" s="67"/>
      <c r="F42" s="68" t="s">
        <v>186</v>
      </c>
    </row>
    <row r="43" spans="1:6" ht="51">
      <c r="A43" s="29" t="s">
        <v>387</v>
      </c>
      <c r="B43" s="29" t="s">
        <v>340</v>
      </c>
      <c r="C43" s="29"/>
      <c r="D43" s="72">
        <v>500</v>
      </c>
      <c r="E43" s="73"/>
      <c r="F43" s="111" t="s">
        <v>189</v>
      </c>
    </row>
    <row r="44" spans="1:6" ht="25.5">
      <c r="A44" s="29" t="s">
        <v>387</v>
      </c>
      <c r="B44" s="46" t="s">
        <v>362</v>
      </c>
      <c r="C44" s="29"/>
      <c r="D44" s="77">
        <v>30</v>
      </c>
      <c r="E44" s="67"/>
      <c r="F44" s="68" t="s">
        <v>190</v>
      </c>
    </row>
    <row r="45" spans="1:6" ht="25.5">
      <c r="A45" s="29" t="s">
        <v>387</v>
      </c>
      <c r="B45" s="29" t="s">
        <v>341</v>
      </c>
      <c r="C45" s="29"/>
      <c r="D45" s="47">
        <v>75</v>
      </c>
      <c r="F45" s="78" t="s">
        <v>191</v>
      </c>
    </row>
    <row r="46" spans="1:6" ht="12.75">
      <c r="A46" s="29" t="s">
        <v>387</v>
      </c>
      <c r="B46" s="29" t="s">
        <v>350</v>
      </c>
      <c r="C46" s="29"/>
      <c r="D46" s="47">
        <v>50</v>
      </c>
      <c r="F46" s="78" t="s">
        <v>192</v>
      </c>
    </row>
    <row r="47" spans="1:6" ht="12.75">
      <c r="A47" s="29" t="s">
        <v>387</v>
      </c>
      <c r="B47" s="29" t="s">
        <v>359</v>
      </c>
      <c r="C47" s="29"/>
      <c r="D47" s="47">
        <v>50</v>
      </c>
      <c r="F47" s="78" t="s">
        <v>193</v>
      </c>
    </row>
    <row r="48" spans="1:6" ht="25.5">
      <c r="A48" s="29" t="s">
        <v>387</v>
      </c>
      <c r="B48" s="29" t="s">
        <v>353</v>
      </c>
      <c r="C48" s="29"/>
      <c r="D48" s="47">
        <v>50</v>
      </c>
      <c r="F48" s="78" t="s">
        <v>194</v>
      </c>
    </row>
    <row r="49" spans="1:6" ht="12.75">
      <c r="A49" s="29" t="s">
        <v>387</v>
      </c>
      <c r="B49" s="29" t="s">
        <v>354</v>
      </c>
      <c r="C49" s="29"/>
      <c r="D49" s="47">
        <v>25</v>
      </c>
      <c r="F49" s="78" t="s">
        <v>195</v>
      </c>
    </row>
    <row r="50" spans="1:6" ht="38.25">
      <c r="A50" s="29" t="s">
        <v>387</v>
      </c>
      <c r="B50" s="29" t="s">
        <v>342</v>
      </c>
      <c r="C50" s="29"/>
      <c r="D50" s="77">
        <v>150</v>
      </c>
      <c r="F50" s="68" t="s">
        <v>196</v>
      </c>
    </row>
    <row r="51" spans="1:6" ht="12.75">
      <c r="A51" s="29" t="s">
        <v>387</v>
      </c>
      <c r="B51" s="29" t="s">
        <v>355</v>
      </c>
      <c r="C51" s="29"/>
      <c r="D51" s="72">
        <v>50</v>
      </c>
      <c r="E51" s="73"/>
      <c r="F51" s="74" t="s">
        <v>356</v>
      </c>
    </row>
    <row r="52" spans="1:6" ht="38.25">
      <c r="A52" s="29" t="s">
        <v>387</v>
      </c>
      <c r="B52" s="31" t="s">
        <v>349</v>
      </c>
      <c r="C52" s="29"/>
      <c r="D52" s="79">
        <v>500</v>
      </c>
      <c r="E52" s="80"/>
      <c r="F52" s="69" t="s">
        <v>197</v>
      </c>
    </row>
    <row r="53" spans="1:6" ht="38.25">
      <c r="A53" s="46" t="s">
        <v>33</v>
      </c>
      <c r="B53" s="29" t="s">
        <v>390</v>
      </c>
      <c r="C53" s="29"/>
      <c r="D53" s="66">
        <f>117*50000/1000</f>
        <v>5850</v>
      </c>
      <c r="E53" s="67"/>
      <c r="F53" s="68" t="s">
        <v>170</v>
      </c>
    </row>
    <row r="54" spans="1:6" ht="104.25" customHeight="1">
      <c r="A54" s="46" t="s">
        <v>24</v>
      </c>
      <c r="B54" s="46" t="s">
        <v>47</v>
      </c>
      <c r="C54" s="29"/>
      <c r="D54" s="32">
        <f>7.5*18</f>
        <v>135</v>
      </c>
      <c r="F54" s="65" t="s">
        <v>211</v>
      </c>
    </row>
    <row r="55" spans="1:6" ht="12.75">
      <c r="A55" s="46" t="s">
        <v>22</v>
      </c>
      <c r="B55" s="46" t="s">
        <v>35</v>
      </c>
      <c r="C55" s="29"/>
      <c r="D55" s="66">
        <v>50</v>
      </c>
      <c r="E55" s="67"/>
      <c r="F55" s="110" t="s">
        <v>212</v>
      </c>
    </row>
    <row r="56" spans="1:6" ht="12.75">
      <c r="A56" s="46" t="s">
        <v>23</v>
      </c>
      <c r="B56" s="46" t="s">
        <v>36</v>
      </c>
      <c r="C56" s="29"/>
      <c r="D56" s="66">
        <v>50</v>
      </c>
      <c r="E56" s="67"/>
      <c r="F56" s="110" t="s">
        <v>212</v>
      </c>
    </row>
    <row r="57" spans="1:6" ht="12.75">
      <c r="A57" s="46" t="s">
        <v>24</v>
      </c>
      <c r="B57" s="46" t="s">
        <v>37</v>
      </c>
      <c r="C57" s="29"/>
      <c r="D57" s="66">
        <v>100</v>
      </c>
      <c r="E57" s="67"/>
      <c r="F57" s="110" t="s">
        <v>212</v>
      </c>
    </row>
    <row r="58" spans="1:6" ht="51">
      <c r="A58" s="46" t="s">
        <v>33</v>
      </c>
      <c r="B58" s="46" t="s">
        <v>347</v>
      </c>
      <c r="C58" s="29"/>
      <c r="D58" s="79">
        <f>9*5</f>
        <v>45</v>
      </c>
      <c r="E58" s="73"/>
      <c r="F58" s="111" t="s">
        <v>252</v>
      </c>
    </row>
    <row r="59" spans="1:6" ht="51">
      <c r="A59" s="46" t="s">
        <v>34</v>
      </c>
      <c r="B59" s="46" t="s">
        <v>347</v>
      </c>
      <c r="C59" s="29"/>
      <c r="D59" s="79">
        <f>5*7</f>
        <v>35</v>
      </c>
      <c r="E59" s="73"/>
      <c r="F59" s="111" t="s">
        <v>213</v>
      </c>
    </row>
    <row r="60" spans="1:6" ht="25.5">
      <c r="A60" s="46" t="s">
        <v>33</v>
      </c>
      <c r="B60" s="46" t="s">
        <v>29</v>
      </c>
      <c r="C60" s="29"/>
      <c r="D60" s="66">
        <f>165*3</f>
        <v>495</v>
      </c>
      <c r="E60" s="67"/>
      <c r="F60" s="68" t="s">
        <v>225</v>
      </c>
    </row>
    <row r="61" spans="1:6" ht="25.5">
      <c r="A61" s="46" t="s">
        <v>34</v>
      </c>
      <c r="B61" s="46" t="s">
        <v>30</v>
      </c>
      <c r="C61" s="29"/>
      <c r="D61" s="66">
        <v>1000</v>
      </c>
      <c r="E61" s="67"/>
      <c r="F61" s="68" t="s">
        <v>226</v>
      </c>
    </row>
    <row r="62" spans="1:6" ht="25.5">
      <c r="A62" s="46" t="s">
        <v>33</v>
      </c>
      <c r="B62" s="46" t="s">
        <v>31</v>
      </c>
      <c r="C62" s="29"/>
      <c r="D62" s="66">
        <v>75</v>
      </c>
      <c r="E62" s="67"/>
      <c r="F62" s="68" t="s">
        <v>214</v>
      </c>
    </row>
    <row r="63" spans="1:6" ht="25.5">
      <c r="A63" s="46" t="s">
        <v>34</v>
      </c>
      <c r="B63" s="46" t="s">
        <v>32</v>
      </c>
      <c r="C63" s="29"/>
      <c r="D63" s="66">
        <v>100</v>
      </c>
      <c r="E63" s="67"/>
      <c r="F63" s="68" t="s">
        <v>223</v>
      </c>
    </row>
    <row r="64" spans="1:6" ht="12.75">
      <c r="A64" s="29" t="s">
        <v>439</v>
      </c>
      <c r="B64" s="29" t="s">
        <v>446</v>
      </c>
      <c r="C64" s="29"/>
      <c r="D64" s="66">
        <v>10</v>
      </c>
      <c r="E64" s="67"/>
      <c r="F64" s="68" t="s">
        <v>224</v>
      </c>
    </row>
    <row r="65" spans="1:6" ht="38.25">
      <c r="A65" s="46" t="s">
        <v>33</v>
      </c>
      <c r="B65" s="29" t="s">
        <v>359</v>
      </c>
      <c r="C65" s="29"/>
      <c r="D65" s="66">
        <v>15</v>
      </c>
      <c r="E65" s="67"/>
      <c r="F65" s="68" t="s">
        <v>215</v>
      </c>
    </row>
    <row r="66" spans="1:6" ht="38.25">
      <c r="A66" s="46" t="s">
        <v>34</v>
      </c>
      <c r="B66" s="29" t="s">
        <v>359</v>
      </c>
      <c r="C66" s="29"/>
      <c r="D66" s="66">
        <v>35</v>
      </c>
      <c r="E66" s="67"/>
      <c r="F66" s="68" t="s">
        <v>216</v>
      </c>
    </row>
    <row r="67" spans="1:6" ht="25.5">
      <c r="A67" s="29" t="s">
        <v>439</v>
      </c>
      <c r="B67" s="29" t="s">
        <v>360</v>
      </c>
      <c r="C67" s="29"/>
      <c r="D67" s="66">
        <v>10</v>
      </c>
      <c r="E67" s="67"/>
      <c r="F67" s="68" t="s">
        <v>227</v>
      </c>
    </row>
    <row r="68" spans="1:6" ht="12.75">
      <c r="A68" s="29" t="s">
        <v>439</v>
      </c>
      <c r="B68" s="29" t="s">
        <v>355</v>
      </c>
      <c r="C68" s="29"/>
      <c r="D68" s="79">
        <v>50</v>
      </c>
      <c r="E68" s="73"/>
      <c r="F68" s="111" t="s">
        <v>73</v>
      </c>
    </row>
    <row r="69" spans="1:6" ht="38.25">
      <c r="A69" s="46" t="s">
        <v>33</v>
      </c>
      <c r="B69" s="31" t="s">
        <v>349</v>
      </c>
      <c r="C69" s="31"/>
      <c r="D69" s="79">
        <v>500</v>
      </c>
      <c r="E69" s="80"/>
      <c r="F69" s="69" t="s">
        <v>238</v>
      </c>
    </row>
    <row r="70" spans="1:6" ht="25.5">
      <c r="A70" s="46" t="s">
        <v>33</v>
      </c>
      <c r="B70" s="31" t="s">
        <v>448</v>
      </c>
      <c r="C70" s="31"/>
      <c r="D70" s="66">
        <v>100</v>
      </c>
      <c r="E70" s="81"/>
      <c r="F70" s="70" t="s">
        <v>239</v>
      </c>
    </row>
    <row r="71" spans="1:6" ht="38.25">
      <c r="A71" s="46" t="s">
        <v>34</v>
      </c>
      <c r="B71" s="31" t="s">
        <v>449</v>
      </c>
      <c r="C71" s="31"/>
      <c r="D71" s="79">
        <v>250</v>
      </c>
      <c r="E71" s="80"/>
      <c r="F71" s="69" t="s">
        <v>240</v>
      </c>
    </row>
    <row r="72" spans="1:6" ht="12.75">
      <c r="A72" s="46"/>
      <c r="B72" s="31"/>
      <c r="C72" s="31"/>
      <c r="D72" s="32"/>
      <c r="E72" s="3"/>
      <c r="F72" s="36"/>
    </row>
    <row r="73" spans="1:6" ht="12.75">
      <c r="A73" s="33" t="s">
        <v>54</v>
      </c>
      <c r="B73" s="31"/>
      <c r="C73" s="31"/>
      <c r="D73" s="32"/>
      <c r="E73" s="3"/>
      <c r="F73" s="37"/>
    </row>
    <row r="74" spans="1:6" ht="12.75">
      <c r="A74" s="33" t="s">
        <v>129</v>
      </c>
      <c r="B74" s="31"/>
      <c r="C74" s="31"/>
      <c r="D74" s="32"/>
      <c r="E74" s="3"/>
      <c r="F74" s="37"/>
    </row>
    <row r="75" spans="1:6" ht="25.5">
      <c r="A75" s="29" t="s">
        <v>441</v>
      </c>
      <c r="B75" s="29" t="s">
        <v>390</v>
      </c>
      <c r="C75" s="29"/>
      <c r="D75" s="66">
        <v>500</v>
      </c>
      <c r="E75" s="67"/>
      <c r="F75" s="68" t="s">
        <v>241</v>
      </c>
    </row>
    <row r="76" spans="1:6" ht="12.75">
      <c r="A76" s="29" t="s">
        <v>441</v>
      </c>
      <c r="B76" s="29" t="s">
        <v>335</v>
      </c>
      <c r="C76" s="29"/>
      <c r="D76" s="32">
        <v>0</v>
      </c>
      <c r="F76" s="35" t="s">
        <v>450</v>
      </c>
    </row>
    <row r="77" spans="1:6" ht="25.5">
      <c r="A77" s="29" t="s">
        <v>441</v>
      </c>
      <c r="B77" s="29" t="s">
        <v>444</v>
      </c>
      <c r="C77" s="29"/>
      <c r="D77" s="66">
        <v>200</v>
      </c>
      <c r="E77" s="67"/>
      <c r="F77" s="68" t="s">
        <v>251</v>
      </c>
    </row>
    <row r="78" spans="1:6" ht="38.25">
      <c r="A78" s="29" t="s">
        <v>441</v>
      </c>
      <c r="B78" s="46" t="s">
        <v>347</v>
      </c>
      <c r="C78" s="29"/>
      <c r="D78" s="66">
        <f>5*8</f>
        <v>40</v>
      </c>
      <c r="E78" s="67"/>
      <c r="F78" s="68" t="s">
        <v>253</v>
      </c>
    </row>
    <row r="79" spans="1:6" ht="25.5">
      <c r="A79" s="29" t="s">
        <v>441</v>
      </c>
      <c r="B79" s="29" t="s">
        <v>445</v>
      </c>
      <c r="C79" s="29"/>
      <c r="D79" s="66">
        <v>100</v>
      </c>
      <c r="E79" s="67"/>
      <c r="F79" s="68" t="s">
        <v>254</v>
      </c>
    </row>
    <row r="80" spans="1:6" ht="25.5">
      <c r="A80" s="29" t="s">
        <v>441</v>
      </c>
      <c r="B80" s="29" t="s">
        <v>341</v>
      </c>
      <c r="C80" s="29"/>
      <c r="D80" s="66">
        <v>75</v>
      </c>
      <c r="E80" s="67"/>
      <c r="F80" s="68" t="s">
        <v>255</v>
      </c>
    </row>
    <row r="81" spans="1:6" ht="38.25">
      <c r="A81" s="29" t="s">
        <v>441</v>
      </c>
      <c r="B81" s="29" t="s">
        <v>359</v>
      </c>
      <c r="C81" s="29"/>
      <c r="D81" s="66">
        <v>100</v>
      </c>
      <c r="E81" s="67"/>
      <c r="F81" s="68" t="s">
        <v>256</v>
      </c>
    </row>
    <row r="82" spans="1:6" ht="12.75">
      <c r="A82" s="29" t="s">
        <v>441</v>
      </c>
      <c r="B82" s="29" t="s">
        <v>355</v>
      </c>
      <c r="C82" s="29"/>
      <c r="D82" s="66">
        <v>50</v>
      </c>
      <c r="E82" s="67"/>
      <c r="F82" s="68" t="s">
        <v>73</v>
      </c>
    </row>
    <row r="83" spans="1:6" ht="25.5">
      <c r="A83" s="29" t="s">
        <v>441</v>
      </c>
      <c r="B83" s="31" t="s">
        <v>349</v>
      </c>
      <c r="C83" s="31"/>
      <c r="D83" s="66">
        <f>2*50</f>
        <v>100</v>
      </c>
      <c r="E83" s="81"/>
      <c r="F83" s="70" t="s">
        <v>332</v>
      </c>
    </row>
    <row r="84" spans="1:6" ht="25.5">
      <c r="A84" s="29" t="s">
        <v>441</v>
      </c>
      <c r="B84" s="31" t="s">
        <v>448</v>
      </c>
      <c r="C84" s="31"/>
      <c r="D84" s="66">
        <v>10</v>
      </c>
      <c r="E84" s="81"/>
      <c r="F84" s="70" t="s">
        <v>333</v>
      </c>
    </row>
    <row r="85" spans="1:6" ht="12.75">
      <c r="A85" s="29" t="s">
        <v>440</v>
      </c>
      <c r="B85" s="31" t="s">
        <v>13</v>
      </c>
      <c r="C85" s="31"/>
      <c r="D85" s="66">
        <v>275</v>
      </c>
      <c r="E85" s="3"/>
      <c r="F85" s="70" t="s">
        <v>175</v>
      </c>
    </row>
    <row r="86" spans="1:6" ht="25.5">
      <c r="A86" s="29" t="s">
        <v>440</v>
      </c>
      <c r="B86" s="31" t="s">
        <v>14</v>
      </c>
      <c r="C86" s="31"/>
      <c r="D86" s="66">
        <v>150</v>
      </c>
      <c r="E86" s="3"/>
      <c r="F86" s="70" t="s">
        <v>176</v>
      </c>
    </row>
    <row r="87" spans="1:6" ht="25.5">
      <c r="A87" s="29" t="s">
        <v>440</v>
      </c>
      <c r="B87" s="31" t="s">
        <v>15</v>
      </c>
      <c r="C87" s="31"/>
      <c r="D87" s="66">
        <v>70</v>
      </c>
      <c r="E87" s="3"/>
      <c r="F87" s="69" t="s">
        <v>198</v>
      </c>
    </row>
    <row r="88" spans="1:6" ht="12.75">
      <c r="A88" s="29" t="s">
        <v>440</v>
      </c>
      <c r="B88" s="31" t="s">
        <v>16</v>
      </c>
      <c r="C88" s="31"/>
      <c r="D88" s="66">
        <v>65</v>
      </c>
      <c r="E88" s="3"/>
      <c r="F88" s="37" t="s">
        <v>58</v>
      </c>
    </row>
    <row r="89" spans="1:6" ht="25.5">
      <c r="A89" s="46" t="s">
        <v>38</v>
      </c>
      <c r="B89" s="30" t="s">
        <v>41</v>
      </c>
      <c r="C89" s="29"/>
      <c r="D89" s="66">
        <v>24</v>
      </c>
      <c r="E89" s="3"/>
      <c r="F89" s="70" t="s">
        <v>199</v>
      </c>
    </row>
    <row r="90" spans="1:6" ht="25.5">
      <c r="A90" s="29" t="s">
        <v>39</v>
      </c>
      <c r="B90" s="30" t="s">
        <v>42</v>
      </c>
      <c r="C90" s="29"/>
      <c r="D90" s="66">
        <v>15</v>
      </c>
      <c r="E90" s="3"/>
      <c r="F90" s="70" t="s">
        <v>199</v>
      </c>
    </row>
    <row r="91" spans="1:6" ht="25.5">
      <c r="A91" s="29" t="s">
        <v>40</v>
      </c>
      <c r="B91" s="30" t="s">
        <v>43</v>
      </c>
      <c r="C91" s="29"/>
      <c r="D91" s="66">
        <v>15</v>
      </c>
      <c r="E91" s="3"/>
      <c r="F91" s="70" t="s">
        <v>199</v>
      </c>
    </row>
    <row r="92" spans="1:7" ht="12.75">
      <c r="A92" s="46" t="s">
        <v>38</v>
      </c>
      <c r="B92" s="30" t="s">
        <v>44</v>
      </c>
      <c r="C92" s="29"/>
      <c r="D92" s="66">
        <v>300</v>
      </c>
      <c r="E92" s="81"/>
      <c r="F92" s="82" t="s">
        <v>200</v>
      </c>
      <c r="G92" s="1" t="s">
        <v>177</v>
      </c>
    </row>
    <row r="93" spans="1:6" ht="12.75">
      <c r="A93" s="29" t="s">
        <v>39</v>
      </c>
      <c r="B93" s="30" t="s">
        <v>45</v>
      </c>
      <c r="C93" s="29"/>
      <c r="D93" s="66">
        <v>175</v>
      </c>
      <c r="E93" s="81"/>
      <c r="F93" s="82" t="s">
        <v>200</v>
      </c>
    </row>
    <row r="94" spans="1:6" ht="12.75">
      <c r="A94" s="29" t="s">
        <v>40</v>
      </c>
      <c r="B94" s="30" t="s">
        <v>46</v>
      </c>
      <c r="C94" s="29"/>
      <c r="D94" s="66">
        <v>225</v>
      </c>
      <c r="E94" s="81"/>
      <c r="F94" s="82" t="s">
        <v>200</v>
      </c>
    </row>
    <row r="95" spans="1:6" ht="12.75">
      <c r="A95" s="29" t="s">
        <v>440</v>
      </c>
      <c r="B95" s="31" t="s">
        <v>378</v>
      </c>
      <c r="C95" s="29"/>
      <c r="D95" s="66">
        <v>60</v>
      </c>
      <c r="E95" s="3"/>
      <c r="F95" s="37"/>
    </row>
    <row r="96" spans="1:6" ht="38.25">
      <c r="A96" s="29" t="s">
        <v>440</v>
      </c>
      <c r="B96" s="83" t="s">
        <v>202</v>
      </c>
      <c r="C96" s="29"/>
      <c r="D96" s="66">
        <v>650</v>
      </c>
      <c r="E96" s="3"/>
      <c r="F96" s="85" t="s">
        <v>201</v>
      </c>
    </row>
    <row r="97" spans="1:4" ht="12.75">
      <c r="A97" s="29" t="s">
        <v>440</v>
      </c>
      <c r="B97" s="83" t="s">
        <v>203</v>
      </c>
      <c r="D97" s="77">
        <v>50</v>
      </c>
    </row>
    <row r="98" spans="1:4" ht="12.75">
      <c r="A98" s="29" t="s">
        <v>440</v>
      </c>
      <c r="B98" s="83" t="s">
        <v>204</v>
      </c>
      <c r="D98" s="77">
        <v>50</v>
      </c>
    </row>
    <row r="99" spans="1:4" ht="12.75">
      <c r="A99" s="29" t="s">
        <v>440</v>
      </c>
      <c r="B99" t="s">
        <v>205</v>
      </c>
      <c r="D99" s="77">
        <v>100</v>
      </c>
    </row>
    <row r="100" spans="1:4" ht="12.75">
      <c r="A100" s="29" t="s">
        <v>440</v>
      </c>
      <c r="B100" s="83" t="s">
        <v>206</v>
      </c>
      <c r="D100" s="84">
        <v>15</v>
      </c>
    </row>
    <row r="101" spans="2:4" ht="12.75">
      <c r="B101" s="2" t="s">
        <v>358</v>
      </c>
      <c r="D101" s="9">
        <f>SUM(D4:D95)</f>
        <v>37181</v>
      </c>
    </row>
    <row r="102" ht="12.75"/>
    <row r="103" spans="1:6" ht="12.75">
      <c r="A103" s="20" t="s">
        <v>131</v>
      </c>
      <c r="B103" s="19"/>
      <c r="C103" s="3"/>
      <c r="D103" s="53"/>
      <c r="E103" s="3"/>
      <c r="F103" s="54"/>
    </row>
    <row r="104" spans="1:6" ht="12.75">
      <c r="A104" t="s">
        <v>387</v>
      </c>
      <c r="B104" t="s">
        <v>344</v>
      </c>
      <c r="D104" s="9">
        <v>4000</v>
      </c>
      <c r="F104" s="35" t="s">
        <v>348</v>
      </c>
    </row>
    <row r="105" spans="1:6" ht="12.75">
      <c r="A105" t="s">
        <v>387</v>
      </c>
      <c r="B105" t="s">
        <v>336</v>
      </c>
      <c r="D105" s="9">
        <v>500</v>
      </c>
      <c r="F105" s="23" t="s">
        <v>345</v>
      </c>
    </row>
    <row r="106" spans="1:6" ht="12.75">
      <c r="A106" t="s">
        <v>387</v>
      </c>
      <c r="B106" t="s">
        <v>337</v>
      </c>
      <c r="D106" s="9">
        <v>150</v>
      </c>
      <c r="F106" s="23" t="s">
        <v>346</v>
      </c>
    </row>
    <row r="107" spans="1:6" ht="12.75">
      <c r="A107" t="s">
        <v>387</v>
      </c>
      <c r="B107" s="1" t="s">
        <v>19</v>
      </c>
      <c r="D107" s="9">
        <v>150</v>
      </c>
      <c r="F107" s="35" t="s">
        <v>338</v>
      </c>
    </row>
    <row r="108" spans="1:6" ht="12.75">
      <c r="A108" t="s">
        <v>387</v>
      </c>
      <c r="B108" t="s">
        <v>339</v>
      </c>
      <c r="D108" s="9">
        <v>1600</v>
      </c>
      <c r="F108" s="23" t="s">
        <v>352</v>
      </c>
    </row>
    <row r="109" spans="1:6" ht="12.75">
      <c r="A109" s="29" t="s">
        <v>387</v>
      </c>
      <c r="B109" s="29" t="s">
        <v>360</v>
      </c>
      <c r="C109" s="29"/>
      <c r="D109" s="47">
        <v>10</v>
      </c>
      <c r="F109" s="35" t="s">
        <v>57</v>
      </c>
    </row>
    <row r="110" spans="1:8" ht="51">
      <c r="A110" s="29" t="s">
        <v>387</v>
      </c>
      <c r="B110" s="29" t="s">
        <v>340</v>
      </c>
      <c r="C110" s="29"/>
      <c r="D110" s="72">
        <v>500</v>
      </c>
      <c r="E110" s="73"/>
      <c r="F110" s="111" t="s">
        <v>189</v>
      </c>
      <c r="G110" s="35"/>
      <c r="H110" s="35"/>
    </row>
    <row r="111" spans="1:6" ht="51">
      <c r="A111" s="29" t="s">
        <v>387</v>
      </c>
      <c r="B111" s="46" t="s">
        <v>347</v>
      </c>
      <c r="C111" s="29"/>
      <c r="D111" s="47">
        <v>600</v>
      </c>
      <c r="F111" s="23" t="s">
        <v>188</v>
      </c>
    </row>
    <row r="112" spans="1:6" ht="12.75">
      <c r="A112" s="29" t="s">
        <v>387</v>
      </c>
      <c r="B112" s="29" t="s">
        <v>343</v>
      </c>
      <c r="C112" s="29"/>
      <c r="D112" s="47">
        <v>50</v>
      </c>
      <c r="F112" s="35" t="s">
        <v>351</v>
      </c>
    </row>
    <row r="113" spans="1:6" ht="12.75">
      <c r="A113" s="38" t="s">
        <v>386</v>
      </c>
      <c r="B113" s="39" t="s">
        <v>454</v>
      </c>
      <c r="C113" s="40"/>
      <c r="D113" s="41">
        <v>200</v>
      </c>
      <c r="E113" s="42"/>
      <c r="F113" s="48"/>
    </row>
    <row r="114" spans="1:6" ht="12.75">
      <c r="A114" s="38" t="s">
        <v>386</v>
      </c>
      <c r="B114" s="39" t="s">
        <v>369</v>
      </c>
      <c r="C114" s="40"/>
      <c r="D114" s="41">
        <v>20</v>
      </c>
      <c r="E114" s="42"/>
      <c r="F114" s="48" t="s">
        <v>128</v>
      </c>
    </row>
    <row r="115" spans="1:6" ht="12.75">
      <c r="A115" s="38" t="s">
        <v>386</v>
      </c>
      <c r="B115" s="39" t="s">
        <v>0</v>
      </c>
      <c r="C115" s="40"/>
      <c r="D115" s="41">
        <v>150</v>
      </c>
      <c r="E115" s="42"/>
      <c r="F115" s="49" t="s">
        <v>58</v>
      </c>
    </row>
    <row r="116" spans="1:8" ht="25.5">
      <c r="A116" s="43" t="s">
        <v>50</v>
      </c>
      <c r="B116" s="48" t="s">
        <v>52</v>
      </c>
      <c r="C116" s="40"/>
      <c r="D116" s="62">
        <v>425</v>
      </c>
      <c r="E116" s="63"/>
      <c r="F116" s="55" t="s">
        <v>152</v>
      </c>
      <c r="H116" s="35"/>
    </row>
    <row r="117" spans="1:8" ht="25.5">
      <c r="A117" s="38" t="s">
        <v>51</v>
      </c>
      <c r="B117" s="48" t="s">
        <v>53</v>
      </c>
      <c r="C117" s="40"/>
      <c r="D117" s="62">
        <v>425</v>
      </c>
      <c r="E117" s="63"/>
      <c r="F117" s="55" t="s">
        <v>152</v>
      </c>
      <c r="H117" s="35"/>
    </row>
    <row r="118" spans="1:8" ht="25.5">
      <c r="A118" s="43" t="s">
        <v>49</v>
      </c>
      <c r="B118" s="39" t="s">
        <v>455</v>
      </c>
      <c r="C118" s="40"/>
      <c r="D118" s="59">
        <v>150</v>
      </c>
      <c r="E118" s="60"/>
      <c r="F118" s="64" t="s">
        <v>151</v>
      </c>
      <c r="H118" s="35"/>
    </row>
    <row r="119" spans="1:6" ht="12.75">
      <c r="A119" s="38" t="s">
        <v>437</v>
      </c>
      <c r="B119" s="39" t="s">
        <v>4</v>
      </c>
      <c r="C119" s="40"/>
      <c r="D119" s="41">
        <v>0</v>
      </c>
      <c r="E119" s="42"/>
      <c r="F119" s="49" t="s">
        <v>9</v>
      </c>
    </row>
    <row r="120" spans="1:6" ht="12.75">
      <c r="A120" s="4" t="s">
        <v>437</v>
      </c>
      <c r="B120" t="s">
        <v>8</v>
      </c>
      <c r="D120" s="10">
        <v>0</v>
      </c>
      <c r="E120" s="8"/>
      <c r="F120" s="50" t="s">
        <v>10</v>
      </c>
    </row>
    <row r="121" spans="1:6" ht="12.75">
      <c r="A121" s="4" t="s">
        <v>437</v>
      </c>
      <c r="B121" t="s">
        <v>5</v>
      </c>
      <c r="D121" s="10">
        <v>0</v>
      </c>
      <c r="E121" s="8"/>
      <c r="F121" s="50" t="s">
        <v>9</v>
      </c>
    </row>
    <row r="122" spans="1:6" ht="25.5">
      <c r="A122" s="24" t="s">
        <v>437</v>
      </c>
      <c r="B122" s="25" t="s">
        <v>377</v>
      </c>
      <c r="C122" s="6"/>
      <c r="D122" s="10">
        <v>0</v>
      </c>
      <c r="E122" s="8"/>
      <c r="F122" s="23" t="s">
        <v>132</v>
      </c>
    </row>
    <row r="123" spans="1:6" ht="25.5">
      <c r="A123" s="24" t="s">
        <v>437</v>
      </c>
      <c r="B123" s="26" t="s">
        <v>381</v>
      </c>
      <c r="C123" s="6"/>
      <c r="D123" s="10">
        <v>0</v>
      </c>
      <c r="E123" s="8"/>
      <c r="F123" s="23" t="s">
        <v>132</v>
      </c>
    </row>
    <row r="124" spans="1:6" ht="12.75">
      <c r="A124" s="24" t="s">
        <v>437</v>
      </c>
      <c r="B124" s="26" t="s">
        <v>12</v>
      </c>
      <c r="C124" s="6"/>
      <c r="D124" s="10">
        <v>0</v>
      </c>
      <c r="E124" s="8"/>
      <c r="F124" s="50" t="s">
        <v>9</v>
      </c>
    </row>
    <row r="125" spans="1:6" ht="25.5">
      <c r="A125" s="24" t="s">
        <v>437</v>
      </c>
      <c r="B125" s="27" t="s">
        <v>6</v>
      </c>
      <c r="D125" s="10">
        <v>0</v>
      </c>
      <c r="E125" s="8"/>
      <c r="F125" s="23" t="s">
        <v>132</v>
      </c>
    </row>
    <row r="126" spans="1:6" ht="25.5">
      <c r="A126" s="24" t="s">
        <v>437</v>
      </c>
      <c r="B126" s="28" t="s">
        <v>347</v>
      </c>
      <c r="D126" s="10">
        <v>0</v>
      </c>
      <c r="E126" s="8"/>
      <c r="F126" s="23" t="s">
        <v>132</v>
      </c>
    </row>
    <row r="127" spans="1:6" ht="25.5">
      <c r="A127" s="24" t="s">
        <v>438</v>
      </c>
      <c r="B127" s="25" t="s">
        <v>7</v>
      </c>
      <c r="C127" s="6"/>
      <c r="D127" s="10">
        <v>0</v>
      </c>
      <c r="E127" s="8"/>
      <c r="F127" s="23" t="s">
        <v>132</v>
      </c>
    </row>
    <row r="128" spans="1:6" ht="25.5">
      <c r="A128" s="24" t="s">
        <v>438</v>
      </c>
      <c r="B128" s="28" t="s">
        <v>347</v>
      </c>
      <c r="C128" s="6"/>
      <c r="D128" s="10">
        <v>0</v>
      </c>
      <c r="E128" s="8"/>
      <c r="F128" s="23" t="s">
        <v>132</v>
      </c>
    </row>
    <row r="129" spans="1:6" ht="12.75">
      <c r="A129" t="s">
        <v>439</v>
      </c>
      <c r="B129" t="s">
        <v>344</v>
      </c>
      <c r="D129" s="12">
        <v>4500</v>
      </c>
      <c r="F129" s="35" t="s">
        <v>447</v>
      </c>
    </row>
    <row r="130" spans="1:6" ht="25.5">
      <c r="A130" t="s">
        <v>439</v>
      </c>
      <c r="B130" t="s">
        <v>339</v>
      </c>
      <c r="D130" s="12">
        <v>750</v>
      </c>
      <c r="F130" s="23" t="s">
        <v>20</v>
      </c>
    </row>
    <row r="131" spans="1:6" ht="12.75">
      <c r="A131" s="46" t="s">
        <v>22</v>
      </c>
      <c r="B131" s="46" t="s">
        <v>21</v>
      </c>
      <c r="C131" s="29"/>
      <c r="D131" s="32">
        <v>250</v>
      </c>
      <c r="F131" s="23" t="s">
        <v>27</v>
      </c>
    </row>
    <row r="132" spans="1:6" ht="12.75">
      <c r="A132" s="46" t="s">
        <v>23</v>
      </c>
      <c r="B132" s="46" t="s">
        <v>25</v>
      </c>
      <c r="C132" s="29"/>
      <c r="D132" s="32">
        <v>250</v>
      </c>
      <c r="F132" s="23" t="s">
        <v>27</v>
      </c>
    </row>
    <row r="133" spans="1:6" ht="12.75">
      <c r="A133" s="46" t="s">
        <v>24</v>
      </c>
      <c r="B133" s="46" t="s">
        <v>26</v>
      </c>
      <c r="C133" s="29"/>
      <c r="D133" s="32">
        <v>500</v>
      </c>
      <c r="F133" s="23" t="s">
        <v>28</v>
      </c>
    </row>
    <row r="134" spans="1:6" ht="38.25">
      <c r="A134" s="46" t="s">
        <v>33</v>
      </c>
      <c r="B134" s="94" t="s">
        <v>228</v>
      </c>
      <c r="C134" s="29"/>
      <c r="D134" s="32">
        <v>250</v>
      </c>
      <c r="F134" s="23" t="s">
        <v>229</v>
      </c>
    </row>
    <row r="135" spans="1:6" ht="38.25">
      <c r="A135" s="29" t="s">
        <v>441</v>
      </c>
      <c r="B135" s="29" t="s">
        <v>342</v>
      </c>
      <c r="C135" s="29"/>
      <c r="D135" s="32">
        <v>20</v>
      </c>
      <c r="F135" s="23" t="s">
        <v>330</v>
      </c>
    </row>
    <row r="136" spans="1:6" ht="25.5">
      <c r="A136" s="46" t="s">
        <v>33</v>
      </c>
      <c r="B136" s="29" t="s">
        <v>343</v>
      </c>
      <c r="C136" s="29"/>
      <c r="D136" s="32">
        <v>15</v>
      </c>
      <c r="F136" s="23" t="s">
        <v>235</v>
      </c>
    </row>
    <row r="137" spans="1:6" ht="38.25">
      <c r="A137" s="46" t="s">
        <v>34</v>
      </c>
      <c r="B137" s="29" t="s">
        <v>343</v>
      </c>
      <c r="C137" s="29"/>
      <c r="D137" s="32">
        <v>35</v>
      </c>
      <c r="F137" s="23" t="s">
        <v>236</v>
      </c>
    </row>
    <row r="138" spans="1:6" ht="12.75">
      <c r="A138" t="s">
        <v>440</v>
      </c>
      <c r="B138" t="s">
        <v>17</v>
      </c>
      <c r="D138" s="12">
        <v>52</v>
      </c>
      <c r="F138" s="35" t="s">
        <v>18</v>
      </c>
    </row>
    <row r="139" spans="1:6" ht="12.75">
      <c r="A139" s="29" t="s">
        <v>441</v>
      </c>
      <c r="B139" s="29" t="s">
        <v>340</v>
      </c>
      <c r="C139" s="29"/>
      <c r="D139" s="32">
        <v>0</v>
      </c>
      <c r="F139" s="35" t="s">
        <v>450</v>
      </c>
    </row>
    <row r="140" spans="1:6" ht="12.75">
      <c r="A140" t="s">
        <v>441</v>
      </c>
      <c r="B140" t="s">
        <v>452</v>
      </c>
      <c r="D140" s="12">
        <v>4500</v>
      </c>
      <c r="F140" s="35" t="s">
        <v>447</v>
      </c>
    </row>
    <row r="141" spans="1:6" s="29" customFormat="1" ht="12.75">
      <c r="A141" s="29" t="s">
        <v>441</v>
      </c>
      <c r="B141" s="30" t="s">
        <v>453</v>
      </c>
      <c r="C141" s="31"/>
      <c r="D141" s="32">
        <v>100</v>
      </c>
      <c r="E141" s="31"/>
      <c r="F141" s="51" t="s">
        <v>2</v>
      </c>
    </row>
    <row r="142" spans="1:6" ht="25.5">
      <c r="A142" s="29" t="s">
        <v>441</v>
      </c>
      <c r="B142" s="29" t="s">
        <v>343</v>
      </c>
      <c r="C142" s="29"/>
      <c r="D142" s="32">
        <v>5</v>
      </c>
      <c r="F142" s="23" t="s">
        <v>331</v>
      </c>
    </row>
    <row r="143" spans="1:6" ht="25.5">
      <c r="A143" s="29" t="s">
        <v>441</v>
      </c>
      <c r="B143" s="29" t="s">
        <v>360</v>
      </c>
      <c r="C143" s="29"/>
      <c r="D143" s="32">
        <v>1</v>
      </c>
      <c r="F143" s="23" t="s">
        <v>121</v>
      </c>
    </row>
    <row r="144" spans="1:6" ht="12.75">
      <c r="A144" t="s">
        <v>441</v>
      </c>
      <c r="B144" t="s">
        <v>339</v>
      </c>
      <c r="D144" s="12">
        <v>150</v>
      </c>
      <c r="F144" s="23" t="s">
        <v>451</v>
      </c>
    </row>
    <row r="145" spans="1:6" ht="25.5">
      <c r="A145" s="4" t="s">
        <v>384</v>
      </c>
      <c r="B145" s="7" t="s">
        <v>379</v>
      </c>
      <c r="C145" s="6"/>
      <c r="D145" s="10">
        <v>500</v>
      </c>
      <c r="E145" s="8"/>
      <c r="F145" s="34" t="s">
        <v>388</v>
      </c>
    </row>
    <row r="146" spans="1:6" ht="12.75">
      <c r="A146" s="4" t="s">
        <v>384</v>
      </c>
      <c r="B146" s="5" t="s">
        <v>383</v>
      </c>
      <c r="C146" s="6"/>
      <c r="D146" s="71">
        <v>500</v>
      </c>
      <c r="E146" s="8"/>
      <c r="F146" s="34" t="s">
        <v>182</v>
      </c>
    </row>
    <row r="147" spans="1:6" ht="12.75">
      <c r="A147" s="11" t="s">
        <v>384</v>
      </c>
      <c r="B147" t="s">
        <v>344</v>
      </c>
      <c r="D147" s="12">
        <v>20000</v>
      </c>
      <c r="F147" s="35" t="s">
        <v>371</v>
      </c>
    </row>
    <row r="148" spans="1:6" ht="25.5">
      <c r="A148" s="38" t="s">
        <v>384</v>
      </c>
      <c r="B148" s="43" t="s">
        <v>381</v>
      </c>
      <c r="C148" s="40"/>
      <c r="D148" s="41">
        <v>50</v>
      </c>
      <c r="E148" s="8"/>
      <c r="F148" s="23" t="s">
        <v>132</v>
      </c>
    </row>
    <row r="149" spans="1:8" s="27" customFormat="1" ht="191.25">
      <c r="A149" s="108" t="s">
        <v>38</v>
      </c>
      <c r="B149" s="122" t="s">
        <v>44</v>
      </c>
      <c r="C149" s="107"/>
      <c r="D149" s="119">
        <v>300</v>
      </c>
      <c r="E149" s="120"/>
      <c r="F149" s="124" t="s">
        <v>200</v>
      </c>
      <c r="G149" s="15"/>
      <c r="H149" s="15" t="s">
        <v>329</v>
      </c>
    </row>
    <row r="150" spans="1:8" s="27" customFormat="1" ht="12.75">
      <c r="A150" s="107" t="s">
        <v>39</v>
      </c>
      <c r="B150" s="122" t="s">
        <v>45</v>
      </c>
      <c r="C150" s="107"/>
      <c r="D150" s="119">
        <v>175</v>
      </c>
      <c r="E150" s="120"/>
      <c r="F150" s="124" t="s">
        <v>200</v>
      </c>
      <c r="H150" s="28" t="s">
        <v>277</v>
      </c>
    </row>
    <row r="151" spans="1:8" s="27" customFormat="1" ht="12.75">
      <c r="A151" s="107" t="s">
        <v>40</v>
      </c>
      <c r="B151" s="122" t="s">
        <v>46</v>
      </c>
      <c r="C151" s="107"/>
      <c r="D151" s="119">
        <v>225</v>
      </c>
      <c r="E151" s="120"/>
      <c r="F151" s="124" t="s">
        <v>200</v>
      </c>
      <c r="H151" s="28" t="s">
        <v>277</v>
      </c>
    </row>
    <row r="152" spans="1:6" ht="114.75">
      <c r="A152" t="s">
        <v>389</v>
      </c>
      <c r="B152" s="3" t="s">
        <v>390</v>
      </c>
      <c r="D152" s="66">
        <v>50</v>
      </c>
      <c r="E152" s="81"/>
      <c r="F152" s="70" t="s">
        <v>222</v>
      </c>
    </row>
    <row r="153" spans="1:6" ht="38.25">
      <c r="A153" t="s">
        <v>389</v>
      </c>
      <c r="B153" s="135" t="s">
        <v>288</v>
      </c>
      <c r="D153" s="66">
        <v>6.5</v>
      </c>
      <c r="E153" s="81"/>
      <c r="F153" s="70" t="s">
        <v>217</v>
      </c>
    </row>
    <row r="154" spans="1:6" ht="12.75">
      <c r="A154" t="s">
        <v>389</v>
      </c>
      <c r="B154" s="3" t="s">
        <v>393</v>
      </c>
      <c r="D154" s="66">
        <v>25</v>
      </c>
      <c r="E154" s="81"/>
      <c r="F154" s="82" t="s">
        <v>287</v>
      </c>
    </row>
    <row r="155" spans="1:6" ht="12.75">
      <c r="A155" t="s">
        <v>389</v>
      </c>
      <c r="B155" s="3" t="s">
        <v>359</v>
      </c>
      <c r="D155" s="66">
        <v>3</v>
      </c>
      <c r="E155" s="81"/>
      <c r="F155" s="85" t="s">
        <v>221</v>
      </c>
    </row>
    <row r="156" spans="1:6" ht="12.75">
      <c r="A156" t="s">
        <v>389</v>
      </c>
      <c r="B156" s="31" t="s">
        <v>289</v>
      </c>
      <c r="D156" s="66">
        <v>2</v>
      </c>
      <c r="E156" s="67"/>
      <c r="F156" s="67" t="s">
        <v>218</v>
      </c>
    </row>
    <row r="157" spans="1:6" ht="25.5">
      <c r="A157" t="s">
        <v>389</v>
      </c>
      <c r="B157" s="3" t="s">
        <v>395</v>
      </c>
      <c r="D157" s="66">
        <v>25</v>
      </c>
      <c r="E157" s="81"/>
      <c r="F157" s="70" t="s">
        <v>290</v>
      </c>
    </row>
    <row r="158" spans="1:6" ht="25.5">
      <c r="A158" t="s">
        <v>389</v>
      </c>
      <c r="B158" s="3" t="s">
        <v>396</v>
      </c>
      <c r="D158" s="66">
        <v>10</v>
      </c>
      <c r="E158" s="81"/>
      <c r="F158" s="70" t="s">
        <v>286</v>
      </c>
    </row>
    <row r="159" spans="1:6" ht="51">
      <c r="A159" t="s">
        <v>389</v>
      </c>
      <c r="B159" s="135" t="s">
        <v>378</v>
      </c>
      <c r="D159" s="66">
        <v>1</v>
      </c>
      <c r="E159" s="81"/>
      <c r="F159" s="82" t="s">
        <v>220</v>
      </c>
    </row>
    <row r="160" spans="1:6" ht="12.75">
      <c r="A160" t="s">
        <v>389</v>
      </c>
      <c r="B160" s="3" t="s">
        <v>397</v>
      </c>
      <c r="D160" s="66">
        <v>500</v>
      </c>
      <c r="E160" s="81"/>
      <c r="F160" s="82" t="s">
        <v>291</v>
      </c>
    </row>
    <row r="161" spans="1:6" ht="12.75">
      <c r="A161" t="s">
        <v>389</v>
      </c>
      <c r="B161" s="3" t="s">
        <v>398</v>
      </c>
      <c r="D161" s="139">
        <v>25</v>
      </c>
      <c r="E161" s="81"/>
      <c r="F161" s="82" t="s">
        <v>292</v>
      </c>
    </row>
    <row r="162" spans="2:4" ht="12.75">
      <c r="B162" s="2" t="s">
        <v>358</v>
      </c>
      <c r="D162" s="9">
        <f>SUM(D104:D161)</f>
        <v>42705.5</v>
      </c>
    </row>
    <row r="169" spans="2:6" ht="12.75">
      <c r="B169" s="1"/>
      <c r="F169" s="1"/>
    </row>
  </sheetData>
  <printOptions/>
  <pageMargins left="0.25" right="0.25" top="0.5" bottom="0.5" header="0.5" footer="0.5"/>
  <pageSetup horizontalDpi="600" verticalDpi="600" orientation="landscape" r:id="rId3"/>
  <headerFooter alignWithMargins="0">
    <oddFooter>&amp;L&amp;9S:\Shannon\Generation\ARO Consol.xls&amp;C&amp;9&amp;A&amp;R&amp;9&amp;d &amp;t</oddFooter>
  </headerFooter>
  <rowBreaks count="1" manualBreakCount="1">
    <brk id="102" max="255" man="1"/>
  </rowBreaks>
  <legacyDrawing r:id="rId2"/>
</worksheet>
</file>

<file path=xl/worksheets/sheet3.xml><?xml version="1.0" encoding="utf-8"?>
<worksheet xmlns="http://schemas.openxmlformats.org/spreadsheetml/2006/main" xmlns:r="http://schemas.openxmlformats.org/officeDocument/2006/relationships">
  <dimension ref="A1:G156"/>
  <sheetViews>
    <sheetView workbookViewId="0" topLeftCell="A1">
      <selection activeCell="A1" sqref="A1"/>
    </sheetView>
  </sheetViews>
  <sheetFormatPr defaultColWidth="9.140625" defaultRowHeight="12.75"/>
  <cols>
    <col min="1" max="1" width="8.7109375" style="29" customWidth="1"/>
    <col min="2" max="2" width="43.140625" style="29" bestFit="1" customWidth="1"/>
    <col min="3" max="3" width="1.28515625" style="29" customWidth="1"/>
    <col min="4" max="4" width="10.8515625" style="47" customWidth="1"/>
    <col min="5" max="5" width="1.28515625" style="29" customWidth="1"/>
    <col min="6" max="6" width="67.7109375" style="29" customWidth="1"/>
    <col min="7" max="16384" width="9.140625" style="29" customWidth="1"/>
  </cols>
  <sheetData>
    <row r="1" spans="1:6" ht="12.75">
      <c r="A1" s="86" t="s">
        <v>207</v>
      </c>
      <c r="B1" s="87"/>
      <c r="C1" s="87"/>
      <c r="D1" s="88"/>
      <c r="E1" s="87"/>
      <c r="F1" s="87"/>
    </row>
    <row r="2" ht="12.75"/>
    <row r="3" spans="1:6" ht="12.75">
      <c r="A3" s="89" t="s">
        <v>363</v>
      </c>
      <c r="B3" s="90" t="s">
        <v>130</v>
      </c>
      <c r="D3" s="91" t="s">
        <v>365</v>
      </c>
      <c r="F3" s="92" t="s">
        <v>357</v>
      </c>
    </row>
    <row r="4" spans="1:6" ht="25.5">
      <c r="A4" s="38" t="s">
        <v>384</v>
      </c>
      <c r="B4" s="39" t="s">
        <v>372</v>
      </c>
      <c r="C4" s="40"/>
      <c r="D4" s="41">
        <v>700</v>
      </c>
      <c r="E4" s="42"/>
      <c r="F4" s="48" t="s">
        <v>135</v>
      </c>
    </row>
    <row r="5" spans="1:6" ht="12.75">
      <c r="A5" s="38" t="s">
        <v>384</v>
      </c>
      <c r="B5" s="39" t="s">
        <v>374</v>
      </c>
      <c r="C5" s="40"/>
      <c r="D5" s="41">
        <v>1000</v>
      </c>
      <c r="E5" s="42"/>
      <c r="F5" s="48" t="s">
        <v>373</v>
      </c>
    </row>
    <row r="6" spans="1:6" ht="12.75">
      <c r="A6" s="38" t="s">
        <v>384</v>
      </c>
      <c r="B6" s="39" t="s">
        <v>375</v>
      </c>
      <c r="C6" s="40"/>
      <c r="D6" s="41">
        <v>100</v>
      </c>
      <c r="E6" s="42"/>
      <c r="F6" s="48" t="s">
        <v>136</v>
      </c>
    </row>
    <row r="7" spans="1:6" ht="12.75">
      <c r="A7" s="38" t="s">
        <v>384</v>
      </c>
      <c r="B7" s="39" t="s">
        <v>376</v>
      </c>
      <c r="C7" s="40"/>
      <c r="D7" s="41">
        <v>5</v>
      </c>
      <c r="E7" s="42"/>
      <c r="F7" s="48" t="s">
        <v>59</v>
      </c>
    </row>
    <row r="8" spans="1:6" ht="25.5">
      <c r="A8" s="38" t="s">
        <v>384</v>
      </c>
      <c r="B8" s="43" t="s">
        <v>443</v>
      </c>
      <c r="C8" s="40"/>
      <c r="D8" s="41">
        <v>50</v>
      </c>
      <c r="E8" s="42"/>
      <c r="F8" s="48" t="s">
        <v>134</v>
      </c>
    </row>
    <row r="9" spans="1:6" ht="25.5">
      <c r="A9" s="38" t="s">
        <v>384</v>
      </c>
      <c r="B9" s="39" t="s">
        <v>377</v>
      </c>
      <c r="C9" s="40"/>
      <c r="D9" s="41">
        <v>500</v>
      </c>
      <c r="E9" s="42"/>
      <c r="F9" s="48" t="s">
        <v>133</v>
      </c>
    </row>
    <row r="10" spans="1:6" ht="12.75">
      <c r="A10" s="38" t="s">
        <v>384</v>
      </c>
      <c r="B10" s="39" t="s">
        <v>378</v>
      </c>
      <c r="C10" s="40"/>
      <c r="D10" s="41">
        <v>50</v>
      </c>
      <c r="E10" s="42"/>
      <c r="F10" s="93" t="s">
        <v>382</v>
      </c>
    </row>
    <row r="11" spans="1:6" ht="38.25">
      <c r="A11" s="38" t="s">
        <v>385</v>
      </c>
      <c r="B11" s="39" t="s">
        <v>435</v>
      </c>
      <c r="C11" s="40"/>
      <c r="D11" s="41">
        <v>8000</v>
      </c>
      <c r="E11" s="42"/>
      <c r="F11" s="48" t="s">
        <v>127</v>
      </c>
    </row>
    <row r="12" spans="1:6" ht="25.5">
      <c r="A12" s="38" t="s">
        <v>386</v>
      </c>
      <c r="B12" s="43" t="s">
        <v>381</v>
      </c>
      <c r="C12" s="40"/>
      <c r="D12" s="41">
        <v>50</v>
      </c>
      <c r="E12" s="42"/>
      <c r="F12" s="48" t="s">
        <v>143</v>
      </c>
    </row>
    <row r="13" spans="1:6" ht="38.25">
      <c r="A13" s="38" t="s">
        <v>386</v>
      </c>
      <c r="B13" s="43" t="s">
        <v>383</v>
      </c>
      <c r="C13" s="40"/>
      <c r="D13" s="41">
        <v>800</v>
      </c>
      <c r="E13" s="42"/>
      <c r="F13" s="48" t="s">
        <v>144</v>
      </c>
    </row>
    <row r="14" spans="1:6" ht="25.5">
      <c r="A14" s="38" t="s">
        <v>386</v>
      </c>
      <c r="B14" s="39" t="s">
        <v>364</v>
      </c>
      <c r="C14" s="40"/>
      <c r="D14" s="41">
        <v>5000</v>
      </c>
      <c r="E14" s="42"/>
      <c r="F14" s="48" t="s">
        <v>126</v>
      </c>
    </row>
    <row r="15" spans="1:6" ht="25.5">
      <c r="A15" s="38" t="s">
        <v>386</v>
      </c>
      <c r="B15" s="43" t="s">
        <v>145</v>
      </c>
      <c r="C15" s="40"/>
      <c r="D15" s="41">
        <v>2000</v>
      </c>
      <c r="E15" s="42"/>
      <c r="F15" s="48" t="s">
        <v>60</v>
      </c>
    </row>
    <row r="16" spans="1:6" ht="25.5">
      <c r="A16" s="38" t="s">
        <v>386</v>
      </c>
      <c r="B16" s="39" t="s">
        <v>366</v>
      </c>
      <c r="C16" s="40"/>
      <c r="D16" s="41">
        <v>120</v>
      </c>
      <c r="E16" s="42"/>
      <c r="F16" s="48" t="s">
        <v>146</v>
      </c>
    </row>
    <row r="17" spans="1:6" ht="38.25">
      <c r="A17" s="38" t="s">
        <v>386</v>
      </c>
      <c r="B17" s="39" t="s">
        <v>367</v>
      </c>
      <c r="C17" s="40"/>
      <c r="D17" s="41">
        <v>200</v>
      </c>
      <c r="E17" s="42"/>
      <c r="F17" s="48" t="s">
        <v>147</v>
      </c>
    </row>
    <row r="18" spans="1:6" ht="76.5">
      <c r="A18" s="38" t="s">
        <v>386</v>
      </c>
      <c r="B18" s="39" t="s">
        <v>368</v>
      </c>
      <c r="C18" s="40"/>
      <c r="D18" s="41">
        <v>30</v>
      </c>
      <c r="F18" s="48" t="s">
        <v>148</v>
      </c>
    </row>
    <row r="19" spans="1:6" ht="38.25">
      <c r="A19" s="38" t="s">
        <v>386</v>
      </c>
      <c r="B19" s="43" t="s">
        <v>370</v>
      </c>
      <c r="C19" s="40"/>
      <c r="D19" s="41">
        <v>60</v>
      </c>
      <c r="E19" s="42"/>
      <c r="F19" s="48" t="s">
        <v>149</v>
      </c>
    </row>
    <row r="20" spans="1:6" ht="38.25">
      <c r="A20" s="38" t="s">
        <v>386</v>
      </c>
      <c r="B20" s="43" t="s">
        <v>436</v>
      </c>
      <c r="C20" s="40"/>
      <c r="D20" s="41">
        <v>280</v>
      </c>
      <c r="E20" s="42"/>
      <c r="F20" s="48" t="s">
        <v>150</v>
      </c>
    </row>
    <row r="21" spans="1:6" ht="25.5">
      <c r="A21" s="43" t="s">
        <v>49</v>
      </c>
      <c r="B21" s="39" t="s">
        <v>455</v>
      </c>
      <c r="C21" s="40"/>
      <c r="D21" s="41">
        <v>150</v>
      </c>
      <c r="E21" s="42"/>
      <c r="F21" s="49" t="s">
        <v>151</v>
      </c>
    </row>
    <row r="22" spans="1:6" ht="25.5">
      <c r="A22" s="43" t="s">
        <v>50</v>
      </c>
      <c r="B22" s="43" t="s">
        <v>52</v>
      </c>
      <c r="C22" s="40"/>
      <c r="D22" s="41">
        <v>425</v>
      </c>
      <c r="E22" s="42"/>
      <c r="F22" s="48" t="s">
        <v>152</v>
      </c>
    </row>
    <row r="23" spans="1:6" ht="25.5">
      <c r="A23" s="38" t="s">
        <v>51</v>
      </c>
      <c r="B23" s="43" t="s">
        <v>53</v>
      </c>
      <c r="C23" s="40"/>
      <c r="D23" s="41">
        <v>425</v>
      </c>
      <c r="E23" s="42"/>
      <c r="F23" s="48" t="s">
        <v>152</v>
      </c>
    </row>
    <row r="24" spans="1:6" ht="25.5">
      <c r="A24" s="38" t="s">
        <v>386</v>
      </c>
      <c r="B24" s="39" t="s">
        <v>360</v>
      </c>
      <c r="C24" s="40"/>
      <c r="D24" s="41">
        <v>10</v>
      </c>
      <c r="E24" s="42"/>
      <c r="F24" s="48" t="s">
        <v>153</v>
      </c>
    </row>
    <row r="25" spans="1:6" ht="25.5">
      <c r="A25" s="38" t="s">
        <v>386</v>
      </c>
      <c r="B25" s="43" t="s">
        <v>1</v>
      </c>
      <c r="C25" s="40"/>
      <c r="D25" s="41">
        <v>25</v>
      </c>
      <c r="E25" s="42"/>
      <c r="F25" s="48" t="s">
        <v>154</v>
      </c>
    </row>
    <row r="26" spans="1:6" ht="25.5">
      <c r="A26" s="38" t="s">
        <v>386</v>
      </c>
      <c r="B26" s="39" t="s">
        <v>342</v>
      </c>
      <c r="C26" s="40"/>
      <c r="D26" s="41">
        <v>150</v>
      </c>
      <c r="E26" s="42"/>
      <c r="F26" s="48" t="s">
        <v>155</v>
      </c>
    </row>
    <row r="27" spans="1:6" ht="25.5">
      <c r="A27" s="38" t="s">
        <v>386</v>
      </c>
      <c r="B27" s="43" t="s">
        <v>335</v>
      </c>
      <c r="C27" s="40"/>
      <c r="D27" s="41">
        <v>50</v>
      </c>
      <c r="E27" s="42"/>
      <c r="F27" s="48" t="s">
        <v>169</v>
      </c>
    </row>
    <row r="28" spans="1:6" ht="12.75">
      <c r="A28" s="43" t="s">
        <v>48</v>
      </c>
      <c r="B28" s="39" t="s">
        <v>372</v>
      </c>
      <c r="C28" s="40"/>
      <c r="D28" s="41">
        <v>1000</v>
      </c>
      <c r="E28" s="42"/>
      <c r="F28" s="48" t="s">
        <v>172</v>
      </c>
    </row>
    <row r="29" spans="1:7" ht="12.75">
      <c r="A29" s="43" t="s">
        <v>48</v>
      </c>
      <c r="B29" s="39" t="s">
        <v>3</v>
      </c>
      <c r="C29" s="40"/>
      <c r="D29" s="41">
        <v>225</v>
      </c>
      <c r="E29" s="42"/>
      <c r="F29" s="48" t="s">
        <v>11</v>
      </c>
      <c r="G29" s="29" t="s">
        <v>181</v>
      </c>
    </row>
    <row r="30" spans="1:6" ht="51">
      <c r="A30" s="43" t="s">
        <v>48</v>
      </c>
      <c r="B30" s="43" t="s">
        <v>56</v>
      </c>
      <c r="C30" s="40"/>
      <c r="D30" s="41">
        <v>2</v>
      </c>
      <c r="E30" s="42"/>
      <c r="F30" s="48" t="s">
        <v>174</v>
      </c>
    </row>
    <row r="31" spans="1:6" ht="38.25">
      <c r="A31" s="43" t="s">
        <v>48</v>
      </c>
      <c r="B31" s="43" t="s">
        <v>55</v>
      </c>
      <c r="C31" s="40"/>
      <c r="D31" s="41">
        <v>40</v>
      </c>
      <c r="E31" s="42"/>
      <c r="F31" s="94" t="s">
        <v>180</v>
      </c>
    </row>
    <row r="32" spans="1:6" ht="12.75">
      <c r="A32" s="44" t="s">
        <v>48</v>
      </c>
      <c r="B32" s="45" t="s">
        <v>378</v>
      </c>
      <c r="C32" s="40"/>
      <c r="D32" s="41">
        <v>10</v>
      </c>
      <c r="E32" s="42"/>
      <c r="F32" s="93"/>
    </row>
    <row r="33" spans="1:6" ht="12.75">
      <c r="A33" s="44" t="s">
        <v>48</v>
      </c>
      <c r="B33" s="45" t="s">
        <v>179</v>
      </c>
      <c r="C33" s="40"/>
      <c r="D33" s="41"/>
      <c r="E33" s="42"/>
      <c r="F33" s="93" t="s">
        <v>178</v>
      </c>
    </row>
    <row r="34" spans="1:6" ht="25.5">
      <c r="A34" s="29" t="s">
        <v>387</v>
      </c>
      <c r="B34" s="46" t="s">
        <v>361</v>
      </c>
      <c r="D34" s="95">
        <v>1950</v>
      </c>
      <c r="E34" s="96"/>
      <c r="F34" s="94" t="s">
        <v>171</v>
      </c>
    </row>
    <row r="35" spans="1:6" ht="12.75">
      <c r="A35" s="29" t="s">
        <v>387</v>
      </c>
      <c r="B35" s="29" t="s">
        <v>334</v>
      </c>
      <c r="D35" s="95">
        <v>400</v>
      </c>
      <c r="E35" s="96"/>
      <c r="F35" s="94" t="s">
        <v>183</v>
      </c>
    </row>
    <row r="36" spans="1:6" ht="51">
      <c r="A36" s="29" t="s">
        <v>387</v>
      </c>
      <c r="B36" s="46" t="s">
        <v>184</v>
      </c>
      <c r="D36" s="47">
        <v>140</v>
      </c>
      <c r="F36" s="94" t="s">
        <v>187</v>
      </c>
    </row>
    <row r="37" spans="1:6" ht="38.25">
      <c r="A37" s="29" t="s">
        <v>387</v>
      </c>
      <c r="B37" s="46" t="s">
        <v>185</v>
      </c>
      <c r="D37" s="47">
        <v>300</v>
      </c>
      <c r="F37" s="94" t="s">
        <v>186</v>
      </c>
    </row>
    <row r="38" spans="1:6" ht="51">
      <c r="A38" s="29" t="s">
        <v>387</v>
      </c>
      <c r="B38" s="29" t="s">
        <v>340</v>
      </c>
      <c r="D38" s="47">
        <v>500</v>
      </c>
      <c r="F38" s="94" t="s">
        <v>189</v>
      </c>
    </row>
    <row r="39" spans="1:6" ht="25.5">
      <c r="A39" s="29" t="s">
        <v>387</v>
      </c>
      <c r="B39" s="46" t="s">
        <v>362</v>
      </c>
      <c r="D39" s="47">
        <v>30</v>
      </c>
      <c r="F39" s="94" t="s">
        <v>190</v>
      </c>
    </row>
    <row r="40" spans="1:6" ht="25.5">
      <c r="A40" s="29" t="s">
        <v>387</v>
      </c>
      <c r="B40" s="29" t="s">
        <v>341</v>
      </c>
      <c r="D40" s="47">
        <v>75</v>
      </c>
      <c r="F40" s="94" t="s">
        <v>191</v>
      </c>
    </row>
    <row r="41" spans="1:6" ht="12.75">
      <c r="A41" s="29" t="s">
        <v>387</v>
      </c>
      <c r="B41" s="29" t="s">
        <v>350</v>
      </c>
      <c r="D41" s="47">
        <v>50</v>
      </c>
      <c r="F41" s="94" t="s">
        <v>192</v>
      </c>
    </row>
    <row r="42" spans="1:6" ht="12.75">
      <c r="A42" s="29" t="s">
        <v>387</v>
      </c>
      <c r="B42" s="29" t="s">
        <v>359</v>
      </c>
      <c r="D42" s="47">
        <v>50</v>
      </c>
      <c r="F42" s="94" t="s">
        <v>193</v>
      </c>
    </row>
    <row r="43" spans="1:6" ht="25.5">
      <c r="A43" s="29" t="s">
        <v>387</v>
      </c>
      <c r="B43" s="29" t="s">
        <v>353</v>
      </c>
      <c r="D43" s="47">
        <v>50</v>
      </c>
      <c r="F43" s="94" t="s">
        <v>194</v>
      </c>
    </row>
    <row r="44" spans="1:6" ht="12.75">
      <c r="A44" s="29" t="s">
        <v>387</v>
      </c>
      <c r="B44" s="29" t="s">
        <v>354</v>
      </c>
      <c r="D44" s="47">
        <v>25</v>
      </c>
      <c r="F44" s="94" t="s">
        <v>195</v>
      </c>
    </row>
    <row r="45" spans="1:6" ht="38.25">
      <c r="A45" s="29" t="s">
        <v>387</v>
      </c>
      <c r="B45" s="29" t="s">
        <v>342</v>
      </c>
      <c r="D45" s="47">
        <v>150</v>
      </c>
      <c r="F45" s="94" t="s">
        <v>196</v>
      </c>
    </row>
    <row r="46" spans="1:6" ht="12.75">
      <c r="A46" s="29" t="s">
        <v>387</v>
      </c>
      <c r="B46" s="29" t="s">
        <v>355</v>
      </c>
      <c r="D46" s="47">
        <v>50</v>
      </c>
      <c r="F46" s="97" t="s">
        <v>356</v>
      </c>
    </row>
    <row r="47" spans="1:6" ht="38.25">
      <c r="A47" s="29" t="s">
        <v>387</v>
      </c>
      <c r="B47" s="31" t="s">
        <v>349</v>
      </c>
      <c r="D47" s="32">
        <v>500</v>
      </c>
      <c r="E47" s="31"/>
      <c r="F47" s="51" t="s">
        <v>197</v>
      </c>
    </row>
    <row r="48" spans="1:6" ht="38.25">
      <c r="A48" s="46" t="s">
        <v>33</v>
      </c>
      <c r="B48" s="29" t="s">
        <v>390</v>
      </c>
      <c r="D48" s="32">
        <f>117*50000/1000</f>
        <v>5850</v>
      </c>
      <c r="F48" s="94" t="s">
        <v>170</v>
      </c>
    </row>
    <row r="49" spans="1:6" ht="102">
      <c r="A49" s="46" t="s">
        <v>24</v>
      </c>
      <c r="B49" s="46" t="s">
        <v>47</v>
      </c>
      <c r="D49" s="32">
        <f>7.5*18</f>
        <v>135</v>
      </c>
      <c r="F49" s="94" t="s">
        <v>61</v>
      </c>
    </row>
    <row r="50" spans="1:6" ht="12.75">
      <c r="A50" s="46" t="s">
        <v>22</v>
      </c>
      <c r="B50" s="46" t="s">
        <v>35</v>
      </c>
      <c r="D50" s="32">
        <v>50</v>
      </c>
      <c r="F50" s="98" t="s">
        <v>351</v>
      </c>
    </row>
    <row r="51" spans="1:6" ht="12.75">
      <c r="A51" s="46" t="s">
        <v>23</v>
      </c>
      <c r="B51" s="46" t="s">
        <v>36</v>
      </c>
      <c r="D51" s="32">
        <v>50</v>
      </c>
      <c r="F51" s="98" t="s">
        <v>351</v>
      </c>
    </row>
    <row r="52" spans="1:6" ht="12.75">
      <c r="A52" s="46" t="s">
        <v>24</v>
      </c>
      <c r="B52" s="46" t="s">
        <v>37</v>
      </c>
      <c r="D52" s="32">
        <v>100</v>
      </c>
      <c r="F52" s="98" t="s">
        <v>351</v>
      </c>
    </row>
    <row r="53" spans="1:6" ht="25.5">
      <c r="A53" s="46" t="s">
        <v>33</v>
      </c>
      <c r="B53" s="46" t="s">
        <v>347</v>
      </c>
      <c r="D53" s="32">
        <f>150*3</f>
        <v>450</v>
      </c>
      <c r="F53" s="94" t="s">
        <v>62</v>
      </c>
    </row>
    <row r="54" spans="1:6" ht="38.25">
      <c r="A54" s="46" t="s">
        <v>34</v>
      </c>
      <c r="B54" s="46" t="s">
        <v>347</v>
      </c>
      <c r="D54" s="32">
        <f>150*7</f>
        <v>1050</v>
      </c>
      <c r="F54" s="94" t="s">
        <v>63</v>
      </c>
    </row>
    <row r="55" spans="1:6" ht="12.75">
      <c r="A55" s="46" t="s">
        <v>22</v>
      </c>
      <c r="B55" s="46" t="s">
        <v>21</v>
      </c>
      <c r="D55" s="32">
        <v>250</v>
      </c>
      <c r="F55" s="94" t="s">
        <v>27</v>
      </c>
    </row>
    <row r="56" spans="1:6" ht="12.75">
      <c r="A56" s="46" t="s">
        <v>23</v>
      </c>
      <c r="B56" s="46" t="s">
        <v>25</v>
      </c>
      <c r="D56" s="32">
        <v>250</v>
      </c>
      <c r="F56" s="94" t="s">
        <v>27</v>
      </c>
    </row>
    <row r="57" spans="1:6" ht="12.75">
      <c r="A57" s="46" t="s">
        <v>24</v>
      </c>
      <c r="B57" s="46" t="s">
        <v>26</v>
      </c>
      <c r="D57" s="32">
        <v>500</v>
      </c>
      <c r="F57" s="94" t="s">
        <v>28</v>
      </c>
    </row>
    <row r="58" spans="1:6" ht="25.5">
      <c r="A58" s="46" t="s">
        <v>33</v>
      </c>
      <c r="B58" s="46" t="s">
        <v>29</v>
      </c>
      <c r="D58" s="32">
        <v>600</v>
      </c>
      <c r="F58" s="94" t="s">
        <v>64</v>
      </c>
    </row>
    <row r="59" spans="1:6" ht="25.5">
      <c r="A59" s="46" t="s">
        <v>34</v>
      </c>
      <c r="B59" s="46" t="s">
        <v>30</v>
      </c>
      <c r="D59" s="32">
        <v>400</v>
      </c>
      <c r="F59" s="94" t="s">
        <v>65</v>
      </c>
    </row>
    <row r="60" spans="1:6" ht="12.75">
      <c r="A60" s="46" t="s">
        <v>33</v>
      </c>
      <c r="B60" s="46" t="s">
        <v>31</v>
      </c>
      <c r="D60" s="32">
        <v>40</v>
      </c>
      <c r="F60" s="94" t="s">
        <v>66</v>
      </c>
    </row>
    <row r="61" spans="1:6" ht="25.5">
      <c r="A61" s="46" t="s">
        <v>34</v>
      </c>
      <c r="B61" s="46" t="s">
        <v>32</v>
      </c>
      <c r="D61" s="32">
        <v>35</v>
      </c>
      <c r="F61" s="94" t="s">
        <v>67</v>
      </c>
    </row>
    <row r="62" spans="1:6" ht="12.75">
      <c r="A62" s="29" t="s">
        <v>439</v>
      </c>
      <c r="B62" s="29" t="s">
        <v>446</v>
      </c>
      <c r="D62" s="32">
        <v>10</v>
      </c>
      <c r="F62" s="94" t="s">
        <v>68</v>
      </c>
    </row>
    <row r="63" spans="1:6" ht="38.25">
      <c r="A63" s="46" t="s">
        <v>33</v>
      </c>
      <c r="B63" s="29" t="s">
        <v>359</v>
      </c>
      <c r="D63" s="32">
        <v>15</v>
      </c>
      <c r="F63" s="94" t="s">
        <v>69</v>
      </c>
    </row>
    <row r="64" spans="1:6" ht="38.25">
      <c r="A64" s="46" t="s">
        <v>34</v>
      </c>
      <c r="B64" s="29" t="s">
        <v>359</v>
      </c>
      <c r="D64" s="32">
        <v>35</v>
      </c>
      <c r="F64" s="94" t="s">
        <v>70</v>
      </c>
    </row>
    <row r="65" spans="1:6" ht="12.75">
      <c r="A65" s="29" t="s">
        <v>439</v>
      </c>
      <c r="B65" s="29" t="s">
        <v>360</v>
      </c>
      <c r="D65" s="32">
        <v>10</v>
      </c>
      <c r="F65" s="94" t="s">
        <v>71</v>
      </c>
    </row>
    <row r="66" spans="1:6" ht="12.75">
      <c r="A66" s="46" t="s">
        <v>33</v>
      </c>
      <c r="B66" s="29" t="s">
        <v>342</v>
      </c>
      <c r="D66" s="32">
        <v>250</v>
      </c>
      <c r="F66" s="94" t="s">
        <v>72</v>
      </c>
    </row>
    <row r="67" spans="1:6" ht="12.75">
      <c r="A67" s="29" t="s">
        <v>439</v>
      </c>
      <c r="B67" s="29" t="s">
        <v>355</v>
      </c>
      <c r="D67" s="32">
        <v>50</v>
      </c>
      <c r="F67" s="94" t="s">
        <v>73</v>
      </c>
    </row>
    <row r="68" spans="1:6" ht="25.5">
      <c r="A68" s="46" t="s">
        <v>33</v>
      </c>
      <c r="B68" s="29" t="s">
        <v>343</v>
      </c>
      <c r="D68" s="32">
        <v>15</v>
      </c>
      <c r="F68" s="94" t="s">
        <v>74</v>
      </c>
    </row>
    <row r="69" spans="1:6" ht="25.5">
      <c r="A69" s="46" t="s">
        <v>34</v>
      </c>
      <c r="B69" s="29" t="s">
        <v>343</v>
      </c>
      <c r="D69" s="32">
        <v>35</v>
      </c>
      <c r="F69" s="94" t="s">
        <v>75</v>
      </c>
    </row>
    <row r="70" spans="1:6" ht="25.5">
      <c r="A70" s="46" t="s">
        <v>33</v>
      </c>
      <c r="B70" s="31" t="s">
        <v>349</v>
      </c>
      <c r="C70" s="31"/>
      <c r="D70" s="32">
        <v>500</v>
      </c>
      <c r="E70" s="31"/>
      <c r="F70" s="51" t="s">
        <v>112</v>
      </c>
    </row>
    <row r="71" spans="1:6" ht="12.75">
      <c r="A71" s="46" t="s">
        <v>33</v>
      </c>
      <c r="B71" s="31" t="s">
        <v>448</v>
      </c>
      <c r="C71" s="31"/>
      <c r="D71" s="32">
        <v>100</v>
      </c>
      <c r="E71" s="31"/>
      <c r="F71" s="51" t="s">
        <v>113</v>
      </c>
    </row>
    <row r="72" spans="1:6" ht="12.75">
      <c r="A72" s="46" t="s">
        <v>34</v>
      </c>
      <c r="B72" s="31" t="s">
        <v>449</v>
      </c>
      <c r="C72" s="31"/>
      <c r="D72" s="32">
        <v>250</v>
      </c>
      <c r="E72" s="31"/>
      <c r="F72" s="51" t="s">
        <v>114</v>
      </c>
    </row>
    <row r="73" spans="1:6" ht="12.75">
      <c r="A73" s="33" t="s">
        <v>54</v>
      </c>
      <c r="B73" s="31"/>
      <c r="C73" s="31"/>
      <c r="D73" s="32"/>
      <c r="E73" s="31"/>
      <c r="F73" s="99"/>
    </row>
    <row r="74" spans="1:6" ht="12.75">
      <c r="A74" s="33" t="s">
        <v>129</v>
      </c>
      <c r="B74" s="31"/>
      <c r="C74" s="31"/>
      <c r="D74" s="32"/>
      <c r="E74" s="31"/>
      <c r="F74" s="99"/>
    </row>
    <row r="75" spans="1:6" ht="25.5">
      <c r="A75" s="29" t="s">
        <v>441</v>
      </c>
      <c r="B75" s="29" t="s">
        <v>390</v>
      </c>
      <c r="D75" s="32">
        <v>500</v>
      </c>
      <c r="F75" s="94" t="s">
        <v>115</v>
      </c>
    </row>
    <row r="76" spans="1:6" ht="12.75">
      <c r="A76" s="29" t="s">
        <v>441</v>
      </c>
      <c r="B76" s="29" t="s">
        <v>335</v>
      </c>
      <c r="D76" s="32">
        <v>0</v>
      </c>
      <c r="F76" s="97" t="s">
        <v>450</v>
      </c>
    </row>
    <row r="77" spans="1:6" ht="25.5">
      <c r="A77" s="29" t="s">
        <v>441</v>
      </c>
      <c r="B77" s="29" t="s">
        <v>444</v>
      </c>
      <c r="D77" s="32">
        <v>200</v>
      </c>
      <c r="F77" s="94" t="s">
        <v>116</v>
      </c>
    </row>
    <row r="78" spans="1:6" ht="12.75">
      <c r="A78" s="29" t="s">
        <v>441</v>
      </c>
      <c r="B78" s="46" t="s">
        <v>347</v>
      </c>
      <c r="D78" s="32">
        <v>1200</v>
      </c>
      <c r="F78" s="94" t="s">
        <v>117</v>
      </c>
    </row>
    <row r="79" spans="1:6" ht="12.75">
      <c r="A79" s="29" t="s">
        <v>441</v>
      </c>
      <c r="B79" s="29" t="s">
        <v>340</v>
      </c>
      <c r="D79" s="32">
        <v>0</v>
      </c>
      <c r="F79" s="97" t="s">
        <v>450</v>
      </c>
    </row>
    <row r="80" spans="1:6" ht="12.75">
      <c r="A80" s="29" t="s">
        <v>441</v>
      </c>
      <c r="B80" s="29" t="s">
        <v>445</v>
      </c>
      <c r="D80" s="32">
        <v>100</v>
      </c>
      <c r="F80" s="94" t="s">
        <v>118</v>
      </c>
    </row>
    <row r="81" spans="1:6" ht="12.75">
      <c r="A81" s="29" t="s">
        <v>441</v>
      </c>
      <c r="B81" s="29" t="s">
        <v>341</v>
      </c>
      <c r="D81" s="32">
        <v>75</v>
      </c>
      <c r="F81" s="94" t="s">
        <v>119</v>
      </c>
    </row>
    <row r="82" spans="1:6" ht="38.25">
      <c r="A82" s="29" t="s">
        <v>441</v>
      </c>
      <c r="B82" s="29" t="s">
        <v>359</v>
      </c>
      <c r="D82" s="32">
        <v>100</v>
      </c>
      <c r="F82" s="94" t="s">
        <v>120</v>
      </c>
    </row>
    <row r="83" spans="1:6" ht="25.5">
      <c r="A83" s="29" t="s">
        <v>441</v>
      </c>
      <c r="B83" s="29" t="s">
        <v>360</v>
      </c>
      <c r="D83" s="32">
        <v>1</v>
      </c>
      <c r="F83" s="94" t="s">
        <v>121</v>
      </c>
    </row>
    <row r="84" spans="1:6" ht="12.75">
      <c r="A84" s="29" t="s">
        <v>441</v>
      </c>
      <c r="B84" s="29" t="s">
        <v>342</v>
      </c>
      <c r="D84" s="32">
        <v>20</v>
      </c>
      <c r="F84" s="94" t="s">
        <v>122</v>
      </c>
    </row>
    <row r="85" spans="1:6" ht="12.75">
      <c r="A85" s="29" t="s">
        <v>441</v>
      </c>
      <c r="B85" s="29" t="s">
        <v>355</v>
      </c>
      <c r="D85" s="32">
        <v>50</v>
      </c>
      <c r="F85" s="94" t="s">
        <v>73</v>
      </c>
    </row>
    <row r="86" spans="1:6" ht="25.5">
      <c r="A86" s="29" t="s">
        <v>441</v>
      </c>
      <c r="B86" s="29" t="s">
        <v>343</v>
      </c>
      <c r="D86" s="32">
        <v>5</v>
      </c>
      <c r="F86" s="94" t="s">
        <v>123</v>
      </c>
    </row>
    <row r="87" spans="1:6" ht="25.5">
      <c r="A87" s="29" t="s">
        <v>441</v>
      </c>
      <c r="B87" s="31" t="s">
        <v>349</v>
      </c>
      <c r="C87" s="31"/>
      <c r="D87" s="32">
        <v>500</v>
      </c>
      <c r="E87" s="31"/>
      <c r="F87" s="51" t="s">
        <v>124</v>
      </c>
    </row>
    <row r="88" spans="1:6" ht="12.75">
      <c r="A88" s="29" t="s">
        <v>441</v>
      </c>
      <c r="B88" s="31" t="s">
        <v>448</v>
      </c>
      <c r="C88" s="31"/>
      <c r="D88" s="32">
        <v>100</v>
      </c>
      <c r="E88" s="31"/>
      <c r="F88" s="51" t="s">
        <v>125</v>
      </c>
    </row>
    <row r="89" spans="1:6" ht="12.75">
      <c r="A89" s="29" t="s">
        <v>441</v>
      </c>
      <c r="B89" s="31" t="s">
        <v>449</v>
      </c>
      <c r="C89" s="31"/>
      <c r="D89" s="32">
        <v>0</v>
      </c>
      <c r="E89" s="31"/>
      <c r="F89" s="99" t="s">
        <v>450</v>
      </c>
    </row>
    <row r="90" spans="1:6" ht="12.75">
      <c r="A90" s="29" t="s">
        <v>440</v>
      </c>
      <c r="B90" s="31" t="s">
        <v>13</v>
      </c>
      <c r="C90" s="31"/>
      <c r="D90" s="32">
        <v>275</v>
      </c>
      <c r="E90" s="31"/>
      <c r="F90" s="51" t="s">
        <v>175</v>
      </c>
    </row>
    <row r="91" spans="1:6" ht="25.5">
      <c r="A91" s="29" t="s">
        <v>440</v>
      </c>
      <c r="B91" s="31" t="s">
        <v>14</v>
      </c>
      <c r="C91" s="31"/>
      <c r="D91" s="32">
        <v>150</v>
      </c>
      <c r="E91" s="31"/>
      <c r="F91" s="51" t="s">
        <v>176</v>
      </c>
    </row>
    <row r="92" spans="1:6" ht="25.5">
      <c r="A92" s="29" t="s">
        <v>440</v>
      </c>
      <c r="B92" s="31" t="s">
        <v>15</v>
      </c>
      <c r="C92" s="31"/>
      <c r="D92" s="32">
        <v>70</v>
      </c>
      <c r="E92" s="31"/>
      <c r="F92" s="51" t="s">
        <v>198</v>
      </c>
    </row>
    <row r="93" spans="1:6" ht="12.75">
      <c r="A93" s="29" t="s">
        <v>440</v>
      </c>
      <c r="B93" s="31" t="s">
        <v>16</v>
      </c>
      <c r="C93" s="31"/>
      <c r="D93" s="32">
        <v>65</v>
      </c>
      <c r="E93" s="31"/>
      <c r="F93" s="99" t="s">
        <v>58</v>
      </c>
    </row>
    <row r="94" spans="1:6" ht="25.5">
      <c r="A94" s="46" t="s">
        <v>38</v>
      </c>
      <c r="B94" s="30" t="s">
        <v>41</v>
      </c>
      <c r="D94" s="32">
        <v>24</v>
      </c>
      <c r="E94" s="31"/>
      <c r="F94" s="51" t="s">
        <v>199</v>
      </c>
    </row>
    <row r="95" spans="1:6" ht="25.5">
      <c r="A95" s="29" t="s">
        <v>39</v>
      </c>
      <c r="B95" s="30" t="s">
        <v>42</v>
      </c>
      <c r="D95" s="32">
        <v>15</v>
      </c>
      <c r="E95" s="31"/>
      <c r="F95" s="51" t="s">
        <v>199</v>
      </c>
    </row>
    <row r="96" spans="1:6" ht="25.5">
      <c r="A96" s="29" t="s">
        <v>40</v>
      </c>
      <c r="B96" s="30" t="s">
        <v>43</v>
      </c>
      <c r="D96" s="32">
        <v>15</v>
      </c>
      <c r="E96" s="31"/>
      <c r="F96" s="51" t="s">
        <v>199</v>
      </c>
    </row>
    <row r="97" spans="1:7" ht="12.75">
      <c r="A97" s="46" t="s">
        <v>38</v>
      </c>
      <c r="B97" s="30" t="s">
        <v>44</v>
      </c>
      <c r="D97" s="32">
        <v>300</v>
      </c>
      <c r="E97" s="31"/>
      <c r="F97" s="99" t="s">
        <v>200</v>
      </c>
      <c r="G97" s="46" t="s">
        <v>177</v>
      </c>
    </row>
    <row r="98" spans="1:6" ht="12.75">
      <c r="A98" s="29" t="s">
        <v>39</v>
      </c>
      <c r="B98" s="30" t="s">
        <v>45</v>
      </c>
      <c r="D98" s="32">
        <v>175</v>
      </c>
      <c r="E98" s="31"/>
      <c r="F98" s="99" t="s">
        <v>200</v>
      </c>
    </row>
    <row r="99" spans="1:6" ht="12.75">
      <c r="A99" s="29" t="s">
        <v>40</v>
      </c>
      <c r="B99" s="30" t="s">
        <v>46</v>
      </c>
      <c r="D99" s="32">
        <v>225</v>
      </c>
      <c r="E99" s="31"/>
      <c r="F99" s="99" t="s">
        <v>200</v>
      </c>
    </row>
    <row r="100" spans="1:6" ht="12.75">
      <c r="A100" s="29" t="s">
        <v>440</v>
      </c>
      <c r="B100" s="31" t="s">
        <v>378</v>
      </c>
      <c r="D100" s="32">
        <v>60</v>
      </c>
      <c r="E100" s="31"/>
      <c r="F100" s="99"/>
    </row>
    <row r="101" spans="1:6" ht="38.25">
      <c r="A101" s="29" t="s">
        <v>440</v>
      </c>
      <c r="B101" s="83" t="s">
        <v>202</v>
      </c>
      <c r="D101" s="32">
        <v>650</v>
      </c>
      <c r="E101" s="31"/>
      <c r="F101" s="100" t="s">
        <v>201</v>
      </c>
    </row>
    <row r="102" spans="1:4" ht="12.75">
      <c r="A102" s="29" t="s">
        <v>440</v>
      </c>
      <c r="B102" s="83" t="s">
        <v>203</v>
      </c>
      <c r="D102" s="47">
        <v>50</v>
      </c>
    </row>
    <row r="103" spans="1:4" ht="12.75">
      <c r="A103" s="29" t="s">
        <v>440</v>
      </c>
      <c r="B103" s="83" t="s">
        <v>204</v>
      </c>
      <c r="D103" s="47">
        <v>50</v>
      </c>
    </row>
    <row r="104" spans="1:4" ht="12.75">
      <c r="A104" s="29" t="s">
        <v>440</v>
      </c>
      <c r="B104" s="29" t="s">
        <v>205</v>
      </c>
      <c r="D104" s="47">
        <v>100</v>
      </c>
    </row>
    <row r="105" spans="1:4" ht="12.75">
      <c r="A105" s="29" t="s">
        <v>440</v>
      </c>
      <c r="B105" s="83" t="s">
        <v>206</v>
      </c>
      <c r="D105" s="101">
        <v>15</v>
      </c>
    </row>
    <row r="106" spans="2:4" ht="12.75">
      <c r="B106" s="102" t="s">
        <v>358</v>
      </c>
      <c r="D106" s="47">
        <f>SUM(D4:D100)</f>
        <v>40982</v>
      </c>
    </row>
    <row r="107" ht="12.75"/>
    <row r="108" spans="1:6" ht="12.75">
      <c r="A108" s="103" t="s">
        <v>131</v>
      </c>
      <c r="B108" s="89"/>
      <c r="C108" s="31"/>
      <c r="D108" s="104"/>
      <c r="E108" s="31"/>
      <c r="F108" s="105"/>
    </row>
    <row r="109" spans="1:6" ht="12.75">
      <c r="A109" s="29" t="s">
        <v>387</v>
      </c>
      <c r="B109" s="29" t="s">
        <v>344</v>
      </c>
      <c r="D109" s="47">
        <v>4000</v>
      </c>
      <c r="F109" s="97" t="s">
        <v>348</v>
      </c>
    </row>
    <row r="110" spans="1:6" ht="12.75">
      <c r="A110" s="29" t="s">
        <v>387</v>
      </c>
      <c r="B110" s="29" t="s">
        <v>336</v>
      </c>
      <c r="D110" s="47">
        <v>500</v>
      </c>
      <c r="F110" s="94" t="s">
        <v>345</v>
      </c>
    </row>
    <row r="111" spans="1:6" ht="12.75">
      <c r="A111" s="29" t="s">
        <v>387</v>
      </c>
      <c r="B111" s="29" t="s">
        <v>337</v>
      </c>
      <c r="D111" s="47">
        <v>150</v>
      </c>
      <c r="F111" s="94" t="s">
        <v>346</v>
      </c>
    </row>
    <row r="112" spans="1:6" ht="12.75">
      <c r="A112" s="29" t="s">
        <v>387</v>
      </c>
      <c r="B112" s="46" t="s">
        <v>19</v>
      </c>
      <c r="D112" s="47">
        <v>150</v>
      </c>
      <c r="F112" s="97" t="s">
        <v>338</v>
      </c>
    </row>
    <row r="113" spans="1:6" ht="12.75">
      <c r="A113" s="29" t="s">
        <v>387</v>
      </c>
      <c r="B113" s="29" t="s">
        <v>339</v>
      </c>
      <c r="D113" s="47">
        <v>1600</v>
      </c>
      <c r="F113" s="94" t="s">
        <v>352</v>
      </c>
    </row>
    <row r="114" spans="1:6" ht="12.75">
      <c r="A114" s="29" t="s">
        <v>387</v>
      </c>
      <c r="B114" s="29" t="s">
        <v>360</v>
      </c>
      <c r="D114" s="47">
        <v>10</v>
      </c>
      <c r="F114" s="97" t="s">
        <v>57</v>
      </c>
    </row>
    <row r="115" spans="1:6" ht="51">
      <c r="A115" s="29" t="s">
        <v>387</v>
      </c>
      <c r="B115" s="46" t="s">
        <v>347</v>
      </c>
      <c r="D115" s="47">
        <v>600</v>
      </c>
      <c r="F115" s="94" t="s">
        <v>188</v>
      </c>
    </row>
    <row r="116" spans="1:6" ht="12.75">
      <c r="A116" s="29" t="s">
        <v>387</v>
      </c>
      <c r="B116" s="29" t="s">
        <v>343</v>
      </c>
      <c r="D116" s="47">
        <v>50</v>
      </c>
      <c r="F116" s="97" t="s">
        <v>351</v>
      </c>
    </row>
    <row r="117" spans="1:6" ht="12.75">
      <c r="A117" s="38" t="s">
        <v>386</v>
      </c>
      <c r="B117" s="39" t="s">
        <v>454</v>
      </c>
      <c r="C117" s="40"/>
      <c r="D117" s="41">
        <v>200</v>
      </c>
      <c r="E117" s="42"/>
      <c r="F117" s="48"/>
    </row>
    <row r="118" spans="1:6" ht="12.75">
      <c r="A118" s="38" t="s">
        <v>386</v>
      </c>
      <c r="B118" s="39" t="s">
        <v>369</v>
      </c>
      <c r="C118" s="40"/>
      <c r="D118" s="41">
        <v>20</v>
      </c>
      <c r="E118" s="42"/>
      <c r="F118" s="48" t="s">
        <v>128</v>
      </c>
    </row>
    <row r="119" spans="1:6" ht="12.75">
      <c r="A119" s="38" t="s">
        <v>386</v>
      </c>
      <c r="B119" s="39" t="s">
        <v>0</v>
      </c>
      <c r="C119" s="40"/>
      <c r="D119" s="41">
        <v>150</v>
      </c>
      <c r="E119" s="42"/>
      <c r="F119" s="49" t="s">
        <v>58</v>
      </c>
    </row>
    <row r="120" spans="1:6" ht="12.75">
      <c r="A120" s="38" t="s">
        <v>437</v>
      </c>
      <c r="B120" s="39" t="s">
        <v>4</v>
      </c>
      <c r="C120" s="40"/>
      <c r="D120" s="41">
        <v>0</v>
      </c>
      <c r="E120" s="42"/>
      <c r="F120" s="49" t="s">
        <v>9</v>
      </c>
    </row>
    <row r="121" spans="1:6" ht="12.75">
      <c r="A121" s="38" t="s">
        <v>437</v>
      </c>
      <c r="B121" s="29" t="s">
        <v>8</v>
      </c>
      <c r="D121" s="41">
        <v>0</v>
      </c>
      <c r="E121" s="42"/>
      <c r="F121" s="49" t="s">
        <v>10</v>
      </c>
    </row>
    <row r="122" spans="1:6" ht="12.75">
      <c r="A122" s="38" t="s">
        <v>437</v>
      </c>
      <c r="B122" s="29" t="s">
        <v>5</v>
      </c>
      <c r="D122" s="41">
        <v>0</v>
      </c>
      <c r="E122" s="42"/>
      <c r="F122" s="49" t="s">
        <v>9</v>
      </c>
    </row>
    <row r="123" spans="1:6" ht="25.5">
      <c r="A123" s="106" t="s">
        <v>437</v>
      </c>
      <c r="B123" s="45" t="s">
        <v>377</v>
      </c>
      <c r="C123" s="40"/>
      <c r="D123" s="41">
        <v>0</v>
      </c>
      <c r="E123" s="42"/>
      <c r="F123" s="94" t="s">
        <v>132</v>
      </c>
    </row>
    <row r="124" spans="1:6" ht="25.5">
      <c r="A124" s="106" t="s">
        <v>437</v>
      </c>
      <c r="B124" s="44" t="s">
        <v>381</v>
      </c>
      <c r="C124" s="40"/>
      <c r="D124" s="41">
        <v>0</v>
      </c>
      <c r="E124" s="42"/>
      <c r="F124" s="94" t="s">
        <v>132</v>
      </c>
    </row>
    <row r="125" spans="1:6" ht="12.75">
      <c r="A125" s="106" t="s">
        <v>437</v>
      </c>
      <c r="B125" s="44" t="s">
        <v>12</v>
      </c>
      <c r="C125" s="40"/>
      <c r="D125" s="41">
        <v>0</v>
      </c>
      <c r="E125" s="42"/>
      <c r="F125" s="49" t="s">
        <v>9</v>
      </c>
    </row>
    <row r="126" spans="1:6" ht="25.5">
      <c r="A126" s="106" t="s">
        <v>437</v>
      </c>
      <c r="B126" s="107" t="s">
        <v>6</v>
      </c>
      <c r="D126" s="41">
        <v>0</v>
      </c>
      <c r="E126" s="42"/>
      <c r="F126" s="94" t="s">
        <v>132</v>
      </c>
    </row>
    <row r="127" spans="1:6" ht="25.5">
      <c r="A127" s="106" t="s">
        <v>437</v>
      </c>
      <c r="B127" s="108" t="s">
        <v>347</v>
      </c>
      <c r="D127" s="41">
        <v>0</v>
      </c>
      <c r="E127" s="42"/>
      <c r="F127" s="94" t="s">
        <v>132</v>
      </c>
    </row>
    <row r="128" spans="1:6" ht="25.5">
      <c r="A128" s="106" t="s">
        <v>438</v>
      </c>
      <c r="B128" s="45" t="s">
        <v>7</v>
      </c>
      <c r="C128" s="40"/>
      <c r="D128" s="41">
        <v>0</v>
      </c>
      <c r="E128" s="42"/>
      <c r="F128" s="94" t="s">
        <v>132</v>
      </c>
    </row>
    <row r="129" spans="1:6" ht="25.5">
      <c r="A129" s="106" t="s">
        <v>438</v>
      </c>
      <c r="B129" s="108" t="s">
        <v>347</v>
      </c>
      <c r="C129" s="40"/>
      <c r="D129" s="41">
        <v>0</v>
      </c>
      <c r="E129" s="42"/>
      <c r="F129" s="94" t="s">
        <v>132</v>
      </c>
    </row>
    <row r="130" spans="1:6" ht="12.75">
      <c r="A130" s="29" t="s">
        <v>439</v>
      </c>
      <c r="B130" s="29" t="s">
        <v>344</v>
      </c>
      <c r="D130" s="32">
        <v>4500</v>
      </c>
      <c r="F130" s="97" t="s">
        <v>447</v>
      </c>
    </row>
    <row r="131" spans="1:6" ht="25.5">
      <c r="A131" s="29" t="s">
        <v>439</v>
      </c>
      <c r="B131" s="29" t="s">
        <v>339</v>
      </c>
      <c r="D131" s="32">
        <v>750</v>
      </c>
      <c r="F131" s="94" t="s">
        <v>20</v>
      </c>
    </row>
    <row r="132" spans="1:6" ht="12.75">
      <c r="A132" s="29" t="s">
        <v>440</v>
      </c>
      <c r="B132" s="29" t="s">
        <v>17</v>
      </c>
      <c r="D132" s="32">
        <v>52</v>
      </c>
      <c r="F132" s="97" t="s">
        <v>18</v>
      </c>
    </row>
    <row r="133" spans="1:6" ht="12.75">
      <c r="A133" s="29" t="s">
        <v>441</v>
      </c>
      <c r="B133" s="29" t="s">
        <v>452</v>
      </c>
      <c r="D133" s="32">
        <v>4500</v>
      </c>
      <c r="F133" s="97" t="s">
        <v>447</v>
      </c>
    </row>
    <row r="134" spans="1:6" ht="12.75">
      <c r="A134" s="29" t="s">
        <v>441</v>
      </c>
      <c r="B134" s="30" t="s">
        <v>453</v>
      </c>
      <c r="C134" s="31"/>
      <c r="D134" s="32">
        <v>100</v>
      </c>
      <c r="E134" s="31"/>
      <c r="F134" s="51" t="s">
        <v>2</v>
      </c>
    </row>
    <row r="135" spans="1:6" ht="12.75">
      <c r="A135" s="29" t="s">
        <v>441</v>
      </c>
      <c r="B135" s="29" t="s">
        <v>339</v>
      </c>
      <c r="D135" s="32">
        <v>150</v>
      </c>
      <c r="F135" s="94" t="s">
        <v>451</v>
      </c>
    </row>
    <row r="136" spans="1:6" ht="25.5">
      <c r="A136" s="38" t="s">
        <v>384</v>
      </c>
      <c r="B136" s="39" t="s">
        <v>379</v>
      </c>
      <c r="C136" s="40"/>
      <c r="D136" s="41">
        <v>500</v>
      </c>
      <c r="E136" s="42"/>
      <c r="F136" s="48" t="s">
        <v>388</v>
      </c>
    </row>
    <row r="137" spans="1:6" ht="12.75">
      <c r="A137" s="38" t="s">
        <v>384</v>
      </c>
      <c r="B137" s="43" t="s">
        <v>383</v>
      </c>
      <c r="C137" s="40"/>
      <c r="D137" s="41">
        <v>500</v>
      </c>
      <c r="E137" s="42"/>
      <c r="F137" s="48" t="s">
        <v>182</v>
      </c>
    </row>
    <row r="138" spans="1:6" ht="12.75">
      <c r="A138" s="33" t="s">
        <v>384</v>
      </c>
      <c r="B138" s="29" t="s">
        <v>344</v>
      </c>
      <c r="D138" s="32">
        <v>20000</v>
      </c>
      <c r="F138" s="97" t="s">
        <v>371</v>
      </c>
    </row>
    <row r="139" spans="1:6" ht="25.5">
      <c r="A139" s="38" t="s">
        <v>384</v>
      </c>
      <c r="B139" s="43" t="s">
        <v>381</v>
      </c>
      <c r="C139" s="40"/>
      <c r="D139" s="41">
        <v>50</v>
      </c>
      <c r="E139" s="42"/>
      <c r="F139" s="94" t="s">
        <v>132</v>
      </c>
    </row>
    <row r="140" spans="1:6" ht="12.75">
      <c r="A140" s="29" t="s">
        <v>389</v>
      </c>
      <c r="B140" s="31" t="s">
        <v>390</v>
      </c>
      <c r="D140" s="32">
        <v>50</v>
      </c>
      <c r="E140" s="31"/>
      <c r="F140" s="99" t="s">
        <v>391</v>
      </c>
    </row>
    <row r="141" spans="1:6" ht="12.75">
      <c r="A141" s="29" t="s">
        <v>389</v>
      </c>
      <c r="B141" s="31" t="s">
        <v>392</v>
      </c>
      <c r="D141" s="32">
        <v>75</v>
      </c>
      <c r="E141" s="31"/>
      <c r="F141" s="51" t="s">
        <v>173</v>
      </c>
    </row>
    <row r="142" spans="1:6" ht="12.75">
      <c r="A142" s="29" t="s">
        <v>389</v>
      </c>
      <c r="B142" s="31" t="s">
        <v>393</v>
      </c>
      <c r="D142" s="32">
        <v>25</v>
      </c>
      <c r="E142" s="31"/>
      <c r="F142" s="99"/>
    </row>
    <row r="143" spans="1:6" ht="12.75">
      <c r="A143" s="29" t="s">
        <v>389</v>
      </c>
      <c r="B143" s="31" t="s">
        <v>359</v>
      </c>
      <c r="D143" s="32">
        <v>25</v>
      </c>
      <c r="E143" s="31"/>
      <c r="F143" s="99" t="s">
        <v>394</v>
      </c>
    </row>
    <row r="144" spans="1:6" ht="12.75">
      <c r="A144" s="29" t="s">
        <v>389</v>
      </c>
      <c r="B144" s="31" t="s">
        <v>395</v>
      </c>
      <c r="D144" s="32">
        <v>25</v>
      </c>
      <c r="E144" s="31"/>
      <c r="F144" s="99" t="s">
        <v>399</v>
      </c>
    </row>
    <row r="145" spans="1:6" ht="12.75">
      <c r="A145" s="29" t="s">
        <v>389</v>
      </c>
      <c r="B145" s="31" t="s">
        <v>396</v>
      </c>
      <c r="D145" s="32">
        <v>50</v>
      </c>
      <c r="E145" s="31"/>
      <c r="F145" s="99" t="s">
        <v>400</v>
      </c>
    </row>
    <row r="146" spans="1:6" ht="12.75">
      <c r="A146" s="29" t="s">
        <v>389</v>
      </c>
      <c r="B146" s="31" t="s">
        <v>378</v>
      </c>
      <c r="D146" s="32">
        <v>50</v>
      </c>
      <c r="E146" s="31"/>
      <c r="F146" s="99"/>
    </row>
    <row r="147" spans="1:6" ht="12.75">
      <c r="A147" s="29" t="s">
        <v>389</v>
      </c>
      <c r="B147" s="31" t="s">
        <v>397</v>
      </c>
      <c r="D147" s="32">
        <v>500</v>
      </c>
      <c r="E147" s="31"/>
      <c r="F147" s="99"/>
    </row>
    <row r="148" spans="1:6" ht="12.75">
      <c r="A148" s="29" t="s">
        <v>389</v>
      </c>
      <c r="B148" s="31" t="s">
        <v>398</v>
      </c>
      <c r="D148" s="109">
        <v>25</v>
      </c>
      <c r="E148" s="31"/>
      <c r="F148" s="99"/>
    </row>
    <row r="149" spans="2:4" ht="12.75">
      <c r="B149" s="102" t="s">
        <v>358</v>
      </c>
      <c r="D149" s="47">
        <f>SUM(D109:D148)</f>
        <v>39357</v>
      </c>
    </row>
    <row r="150" ht="12.75"/>
    <row r="151" ht="12.75"/>
    <row r="156" ht="12.75">
      <c r="B156" s="46"/>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25"/>
  <sheetViews>
    <sheetView workbookViewId="0" topLeftCell="A1">
      <selection activeCell="B21" sqref="B21"/>
    </sheetView>
  </sheetViews>
  <sheetFormatPr defaultColWidth="9.140625" defaultRowHeight="12.75"/>
  <cols>
    <col min="1" max="1" width="2.7109375" style="133" customWidth="1"/>
    <col min="2" max="2" width="84.8515625" style="0" customWidth="1"/>
  </cols>
  <sheetData>
    <row r="1" ht="12.75">
      <c r="A1" s="134" t="s">
        <v>257</v>
      </c>
    </row>
    <row r="3" spans="1:2" ht="12.75">
      <c r="A3" s="133" t="s">
        <v>281</v>
      </c>
      <c r="B3" t="s">
        <v>280</v>
      </c>
    </row>
    <row r="5" spans="1:2" ht="12.75">
      <c r="A5" s="133" t="s">
        <v>282</v>
      </c>
      <c r="B5" s="1" t="s">
        <v>283</v>
      </c>
    </row>
    <row r="6" ht="12.75">
      <c r="B6" s="1" t="s">
        <v>299</v>
      </c>
    </row>
    <row r="7" ht="12.75">
      <c r="B7" s="11" t="s">
        <v>313</v>
      </c>
    </row>
    <row r="8" ht="12.75">
      <c r="B8" s="1" t="s">
        <v>300</v>
      </c>
    </row>
    <row r="9" ht="12.75">
      <c r="B9" s="1" t="s">
        <v>301</v>
      </c>
    </row>
    <row r="10" ht="12.75">
      <c r="B10" s="11" t="s">
        <v>302</v>
      </c>
    </row>
    <row r="11" ht="12.75">
      <c r="B11" s="1" t="s">
        <v>295</v>
      </c>
    </row>
    <row r="12" ht="12.75">
      <c r="B12" t="s">
        <v>284</v>
      </c>
    </row>
    <row r="13" ht="12.75">
      <c r="B13" s="1" t="s">
        <v>296</v>
      </c>
    </row>
    <row r="14" ht="12.75">
      <c r="B14" s="1"/>
    </row>
    <row r="15" spans="1:2" ht="12.75">
      <c r="A15" s="133" t="s">
        <v>297</v>
      </c>
      <c r="B15" s="1" t="s">
        <v>298</v>
      </c>
    </row>
    <row r="16" ht="12.75">
      <c r="B16" s="1"/>
    </row>
    <row r="17" spans="1:2" ht="12.75">
      <c r="A17" s="133" t="s">
        <v>303</v>
      </c>
      <c r="B17" s="11" t="s">
        <v>308</v>
      </c>
    </row>
    <row r="18" ht="12.75">
      <c r="B18" s="1" t="s">
        <v>310</v>
      </c>
    </row>
    <row r="19" ht="12.75">
      <c r="B19" s="11" t="s">
        <v>309</v>
      </c>
    </row>
    <row r="20" ht="12.75">
      <c r="B20" s="1" t="s">
        <v>311</v>
      </c>
    </row>
    <row r="21" ht="12.75">
      <c r="B21" s="11" t="s">
        <v>312</v>
      </c>
    </row>
    <row r="23" spans="1:2" ht="12.75">
      <c r="A23" s="133" t="s">
        <v>304</v>
      </c>
      <c r="B23" t="s">
        <v>305</v>
      </c>
    </row>
    <row r="25" spans="1:2" ht="12.75">
      <c r="A25" s="133" t="s">
        <v>307</v>
      </c>
      <c r="B25" t="s">
        <v>306</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25"/>
  <sheetViews>
    <sheetView tabSelected="1" workbookViewId="0" topLeftCell="A1">
      <selection activeCell="A1" sqref="A1:M1"/>
    </sheetView>
  </sheetViews>
  <sheetFormatPr defaultColWidth="9.140625" defaultRowHeight="12.75"/>
  <cols>
    <col min="1" max="1" width="9.00390625" style="0" customWidth="1"/>
    <col min="2" max="2" width="23.7109375" style="0" customWidth="1"/>
    <col min="3" max="3" width="22.8515625" style="0" customWidth="1"/>
    <col min="4" max="4" width="9.57421875" style="0" customWidth="1"/>
    <col min="5" max="5" width="1.7109375" style="0" customWidth="1"/>
    <col min="6" max="6" width="12.57421875" style="0" customWidth="1"/>
    <col min="7" max="7" width="1.57421875" style="0" customWidth="1"/>
    <col min="8" max="8" width="12.57421875" style="0" customWidth="1"/>
    <col min="9" max="9" width="1.8515625" style="0" customWidth="1"/>
    <col min="10" max="10" width="15.8515625" style="0" customWidth="1"/>
    <col min="11" max="11" width="1.7109375" style="0" customWidth="1"/>
    <col min="12" max="12" width="35.7109375" style="0" customWidth="1"/>
    <col min="13" max="13" width="40.7109375" style="0" customWidth="1"/>
    <col min="14" max="16384" width="9.140625" style="29" customWidth="1"/>
  </cols>
  <sheetData>
    <row r="1" spans="1:13" ht="12.75">
      <c r="A1" s="177" t="s">
        <v>257</v>
      </c>
      <c r="B1" s="177"/>
      <c r="C1" s="177"/>
      <c r="D1" s="177"/>
      <c r="E1" s="177"/>
      <c r="F1" s="177"/>
      <c r="G1" s="177"/>
      <c r="H1" s="177"/>
      <c r="I1" s="177"/>
      <c r="J1" s="177"/>
      <c r="K1" s="177"/>
      <c r="L1" s="177"/>
      <c r="M1" s="177"/>
    </row>
    <row r="2" spans="1:13" ht="12.75">
      <c r="A2" s="177" t="s">
        <v>237</v>
      </c>
      <c r="B2" s="177"/>
      <c r="C2" s="177"/>
      <c r="D2" s="177"/>
      <c r="E2" s="177"/>
      <c r="F2" s="177"/>
      <c r="G2" s="177"/>
      <c r="H2" s="177"/>
      <c r="I2" s="177"/>
      <c r="J2" s="177"/>
      <c r="K2" s="177"/>
      <c r="L2" s="177"/>
      <c r="M2" s="177"/>
    </row>
    <row r="3" spans="1:13" ht="12.75">
      <c r="A3" s="16"/>
      <c r="B3" s="17"/>
      <c r="D3" s="17"/>
      <c r="E3" s="17"/>
      <c r="F3" s="18"/>
      <c r="G3" s="18"/>
      <c r="H3" s="18"/>
      <c r="I3" s="18"/>
      <c r="J3" s="18"/>
      <c r="K3" s="17"/>
      <c r="L3" s="17"/>
      <c r="M3" s="17"/>
    </row>
    <row r="4" spans="1:10" ht="12.75">
      <c r="A4" s="2" t="s">
        <v>293</v>
      </c>
      <c r="D4" s="145">
        <v>0.05</v>
      </c>
      <c r="F4" s="146">
        <v>0.85</v>
      </c>
      <c r="G4" s="146"/>
      <c r="H4" s="146">
        <v>0.1</v>
      </c>
      <c r="I4" s="146"/>
      <c r="J4" s="146"/>
    </row>
    <row r="5" spans="1:10" ht="12.75">
      <c r="A5" s="2"/>
      <c r="D5" s="145"/>
      <c r="F5" s="146"/>
      <c r="G5" s="146"/>
      <c r="H5" s="146"/>
      <c r="I5" s="146"/>
      <c r="J5" s="146"/>
    </row>
    <row r="6" spans="1:13" ht="12.75">
      <c r="A6" s="19" t="s">
        <v>363</v>
      </c>
      <c r="B6" s="52" t="s">
        <v>130</v>
      </c>
      <c r="C6" s="19" t="s">
        <v>210</v>
      </c>
      <c r="D6" s="138"/>
      <c r="E6" s="138"/>
      <c r="F6" s="22" t="s">
        <v>365</v>
      </c>
      <c r="G6" s="22"/>
      <c r="H6" s="22"/>
      <c r="I6" s="53"/>
      <c r="J6" s="160" t="s">
        <v>294</v>
      </c>
      <c r="L6" s="21" t="s">
        <v>357</v>
      </c>
      <c r="M6" s="21" t="s">
        <v>258</v>
      </c>
    </row>
    <row r="7" spans="1:13" s="107" customFormat="1" ht="63">
      <c r="A7" s="106" t="s">
        <v>386</v>
      </c>
      <c r="B7" s="116" t="s">
        <v>390</v>
      </c>
      <c r="C7" s="164" t="s">
        <v>156</v>
      </c>
      <c r="D7" s="147">
        <f aca="true" t="shared" si="0" ref="D7:D16">F7*0.9</f>
        <v>4033.8</v>
      </c>
      <c r="E7" s="114"/>
      <c r="F7" s="115">
        <v>4482</v>
      </c>
      <c r="G7" s="115"/>
      <c r="H7" s="115">
        <f aca="true" t="shared" si="1" ref="H7:H16">F7*1.1</f>
        <v>4930.200000000001</v>
      </c>
      <c r="I7" s="115"/>
      <c r="J7" s="141">
        <f aca="true" t="shared" si="2" ref="J7:J16">(D7*D$4)+(F7*F$4)+(H7*H$4)</f>
        <v>4504.41</v>
      </c>
      <c r="K7" s="106"/>
      <c r="L7" s="116" t="s">
        <v>242</v>
      </c>
      <c r="M7" s="123" t="s">
        <v>418</v>
      </c>
    </row>
    <row r="8" spans="1:13" s="107" customFormat="1" ht="63">
      <c r="A8" s="106" t="s">
        <v>386</v>
      </c>
      <c r="B8" s="116" t="s">
        <v>380</v>
      </c>
      <c r="C8" s="164" t="s">
        <v>156</v>
      </c>
      <c r="D8" s="147">
        <f t="shared" si="0"/>
        <v>7320.6</v>
      </c>
      <c r="E8" s="114"/>
      <c r="F8" s="115">
        <v>8134</v>
      </c>
      <c r="G8" s="115"/>
      <c r="H8" s="115">
        <f t="shared" si="1"/>
        <v>8947.400000000001</v>
      </c>
      <c r="I8" s="115"/>
      <c r="J8" s="141">
        <f t="shared" si="2"/>
        <v>8174.67</v>
      </c>
      <c r="K8" s="106"/>
      <c r="L8" s="116" t="s">
        <v>243</v>
      </c>
      <c r="M8" s="123" t="s">
        <v>418</v>
      </c>
    </row>
    <row r="9" spans="1:13" s="107" customFormat="1" ht="51">
      <c r="A9" s="106" t="s">
        <v>386</v>
      </c>
      <c r="B9" s="116" t="s">
        <v>145</v>
      </c>
      <c r="C9" s="175" t="s">
        <v>157</v>
      </c>
      <c r="D9" s="147">
        <f t="shared" si="0"/>
        <v>270</v>
      </c>
      <c r="E9" s="114"/>
      <c r="F9" s="115">
        <v>300</v>
      </c>
      <c r="G9" s="115"/>
      <c r="H9" s="115">
        <f t="shared" si="1"/>
        <v>330</v>
      </c>
      <c r="I9" s="115"/>
      <c r="J9" s="141">
        <f t="shared" si="2"/>
        <v>301.5</v>
      </c>
      <c r="K9" s="106"/>
      <c r="L9" s="116" t="s">
        <v>425</v>
      </c>
      <c r="M9" s="123" t="s">
        <v>161</v>
      </c>
    </row>
    <row r="10" spans="1:13" s="107" customFormat="1" ht="38.25">
      <c r="A10" s="106" t="s">
        <v>386</v>
      </c>
      <c r="B10" s="45" t="s">
        <v>367</v>
      </c>
      <c r="C10" s="175" t="s">
        <v>158</v>
      </c>
      <c r="D10" s="147">
        <f t="shared" si="0"/>
        <v>15.3</v>
      </c>
      <c r="E10" s="114"/>
      <c r="F10" s="115">
        <v>17</v>
      </c>
      <c r="G10" s="115"/>
      <c r="H10" s="115">
        <f t="shared" si="1"/>
        <v>18.700000000000003</v>
      </c>
      <c r="I10" s="115"/>
      <c r="J10" s="141">
        <f t="shared" si="2"/>
        <v>17.085</v>
      </c>
      <c r="K10" s="106"/>
      <c r="L10" s="116" t="s">
        <v>261</v>
      </c>
      <c r="M10" s="124" t="s">
        <v>431</v>
      </c>
    </row>
    <row r="11" spans="1:13" s="107" customFormat="1" ht="102">
      <c r="A11" s="106" t="s">
        <v>386</v>
      </c>
      <c r="B11" s="117" t="s">
        <v>368</v>
      </c>
      <c r="C11" s="164" t="s">
        <v>157</v>
      </c>
      <c r="D11" s="147">
        <f t="shared" si="0"/>
        <v>27</v>
      </c>
      <c r="E11" s="114"/>
      <c r="F11" s="115">
        <v>30</v>
      </c>
      <c r="G11" s="115"/>
      <c r="H11" s="115">
        <f t="shared" si="1"/>
        <v>33</v>
      </c>
      <c r="I11" s="115"/>
      <c r="J11" s="141">
        <f t="shared" si="2"/>
        <v>30.150000000000002</v>
      </c>
      <c r="L11" s="116" t="s">
        <v>137</v>
      </c>
      <c r="M11" s="124" t="s">
        <v>431</v>
      </c>
    </row>
    <row r="12" spans="1:13" s="107" customFormat="1" ht="47.25">
      <c r="A12" s="106" t="s">
        <v>386</v>
      </c>
      <c r="B12" s="44" t="s">
        <v>370</v>
      </c>
      <c r="C12" s="164" t="s">
        <v>156</v>
      </c>
      <c r="D12" s="147">
        <f t="shared" si="0"/>
        <v>0</v>
      </c>
      <c r="E12" s="114"/>
      <c r="F12" s="115">
        <v>0</v>
      </c>
      <c r="G12" s="115"/>
      <c r="H12" s="115">
        <f t="shared" si="1"/>
        <v>0</v>
      </c>
      <c r="I12" s="115"/>
      <c r="J12" s="141">
        <f t="shared" si="2"/>
        <v>0</v>
      </c>
      <c r="K12" s="106"/>
      <c r="L12" s="117" t="s">
        <v>104</v>
      </c>
      <c r="M12" s="174" t="s">
        <v>90</v>
      </c>
    </row>
    <row r="13" spans="1:13" s="107" customFormat="1" ht="47.25">
      <c r="A13" s="106" t="s">
        <v>386</v>
      </c>
      <c r="B13" s="116" t="s">
        <v>232</v>
      </c>
      <c r="C13" s="164" t="s">
        <v>159</v>
      </c>
      <c r="D13" s="147">
        <f t="shared" si="0"/>
        <v>13.5</v>
      </c>
      <c r="E13" s="114"/>
      <c r="F13" s="115">
        <v>15</v>
      </c>
      <c r="G13" s="115"/>
      <c r="H13" s="115">
        <f t="shared" si="1"/>
        <v>16.5</v>
      </c>
      <c r="I13" s="115"/>
      <c r="J13" s="141">
        <f t="shared" si="2"/>
        <v>15.075000000000001</v>
      </c>
      <c r="K13" s="106"/>
      <c r="L13" s="116" t="s">
        <v>275</v>
      </c>
      <c r="M13" s="124" t="s">
        <v>431</v>
      </c>
    </row>
    <row r="14" spans="1:13" s="107" customFormat="1" ht="47.25">
      <c r="A14" s="106" t="s">
        <v>386</v>
      </c>
      <c r="B14" s="45" t="s">
        <v>360</v>
      </c>
      <c r="C14" s="164" t="s">
        <v>156</v>
      </c>
      <c r="D14" s="147">
        <f t="shared" si="0"/>
        <v>2.7</v>
      </c>
      <c r="E14" s="114"/>
      <c r="F14" s="115">
        <v>3</v>
      </c>
      <c r="G14" s="115"/>
      <c r="H14" s="115">
        <f t="shared" si="1"/>
        <v>3.3000000000000003</v>
      </c>
      <c r="I14" s="115"/>
      <c r="J14" s="141">
        <f t="shared" si="2"/>
        <v>3.0149999999999997</v>
      </c>
      <c r="K14" s="106"/>
      <c r="L14" s="116" t="s">
        <v>58</v>
      </c>
      <c r="M14" s="117" t="s">
        <v>105</v>
      </c>
    </row>
    <row r="15" spans="1:13" s="107" customFormat="1" ht="38.25">
      <c r="A15" s="106" t="s">
        <v>386</v>
      </c>
      <c r="B15" s="45" t="s">
        <v>342</v>
      </c>
      <c r="C15" s="175" t="s">
        <v>157</v>
      </c>
      <c r="D15" s="147">
        <f t="shared" si="0"/>
        <v>5.4</v>
      </c>
      <c r="E15" s="114"/>
      <c r="F15" s="115">
        <v>6</v>
      </c>
      <c r="G15" s="115"/>
      <c r="H15" s="115">
        <f t="shared" si="1"/>
        <v>6.6000000000000005</v>
      </c>
      <c r="I15" s="115"/>
      <c r="J15" s="141">
        <f t="shared" si="2"/>
        <v>6.029999999999999</v>
      </c>
      <c r="K15" s="106"/>
      <c r="L15" s="116" t="s">
        <v>58</v>
      </c>
      <c r="M15" s="117" t="s">
        <v>106</v>
      </c>
    </row>
    <row r="16" spans="1:13" s="107" customFormat="1" ht="78.75">
      <c r="A16" s="106" t="s">
        <v>386</v>
      </c>
      <c r="B16" s="44" t="s">
        <v>335</v>
      </c>
      <c r="C16" s="164" t="s">
        <v>160</v>
      </c>
      <c r="D16" s="176">
        <f t="shared" si="0"/>
        <v>21.6</v>
      </c>
      <c r="E16" s="114"/>
      <c r="F16" s="140">
        <v>24</v>
      </c>
      <c r="G16" s="141"/>
      <c r="H16" s="140">
        <f t="shared" si="1"/>
        <v>26.400000000000002</v>
      </c>
      <c r="I16" s="141"/>
      <c r="J16" s="140">
        <f t="shared" si="2"/>
        <v>24.119999999999997</v>
      </c>
      <c r="K16" s="106"/>
      <c r="L16" s="116" t="s">
        <v>260</v>
      </c>
      <c r="M16" s="117" t="s">
        <v>107</v>
      </c>
    </row>
    <row r="17" spans="1:13" s="107" customFormat="1" ht="12.75">
      <c r="A17" s="126" t="s">
        <v>358</v>
      </c>
      <c r="B17" s="27"/>
      <c r="C17" s="27"/>
      <c r="D17" s="27"/>
      <c r="E17" s="27"/>
      <c r="F17" s="127">
        <f>SUM(F7:F16)</f>
        <v>13011</v>
      </c>
      <c r="G17" s="127"/>
      <c r="H17" s="127"/>
      <c r="I17" s="127"/>
      <c r="J17" s="127">
        <f>SUM(J7:J16)</f>
        <v>13076.055</v>
      </c>
      <c r="K17" s="27"/>
      <c r="L17" s="27"/>
      <c r="M17" s="27"/>
    </row>
    <row r="18" spans="1:13" s="107" customFormat="1" ht="12.75">
      <c r="A18" s="27"/>
      <c r="B18" s="27"/>
      <c r="C18" s="27"/>
      <c r="D18" s="27"/>
      <c r="E18" s="27"/>
      <c r="F18" s="27"/>
      <c r="G18" s="27"/>
      <c r="H18" s="27"/>
      <c r="I18" s="27"/>
      <c r="J18" s="27"/>
      <c r="K18" s="27"/>
      <c r="L18" s="27"/>
      <c r="M18" s="27"/>
    </row>
    <row r="19" spans="1:13" s="107" customFormat="1" ht="12.75">
      <c r="A19" s="27"/>
      <c r="B19" s="27"/>
      <c r="C19" s="27"/>
      <c r="D19" s="27"/>
      <c r="E19" s="27"/>
      <c r="F19" s="27"/>
      <c r="G19" s="27"/>
      <c r="H19" s="27"/>
      <c r="I19" s="27"/>
      <c r="J19" s="27"/>
      <c r="K19" s="27"/>
      <c r="L19" s="27"/>
      <c r="M19" s="27"/>
    </row>
    <row r="20" spans="1:13" s="107" customFormat="1" ht="12.75">
      <c r="A20" s="27"/>
      <c r="B20" s="27"/>
      <c r="C20" s="27"/>
      <c r="D20" s="27"/>
      <c r="E20" s="27"/>
      <c r="F20" s="27"/>
      <c r="G20" s="27"/>
      <c r="H20" s="27"/>
      <c r="I20" s="27"/>
      <c r="J20" s="27"/>
      <c r="K20" s="27"/>
      <c r="L20" s="27"/>
      <c r="M20" s="27"/>
    </row>
    <row r="21" spans="1:13" s="107" customFormat="1" ht="12.75">
      <c r="A21" s="27"/>
      <c r="B21" s="27"/>
      <c r="C21" s="27"/>
      <c r="D21" s="27"/>
      <c r="E21" s="27"/>
      <c r="F21" s="27"/>
      <c r="G21" s="27"/>
      <c r="H21" s="27"/>
      <c r="I21" s="27"/>
      <c r="J21" s="27"/>
      <c r="K21" s="27"/>
      <c r="L21" s="27"/>
      <c r="M21" s="27"/>
    </row>
    <row r="22" spans="1:13" s="107" customFormat="1" ht="12.75">
      <c r="A22" s="27"/>
      <c r="B22" s="27"/>
      <c r="C22" s="27"/>
      <c r="D22" s="27"/>
      <c r="E22" s="27"/>
      <c r="F22" s="27"/>
      <c r="G22" s="27"/>
      <c r="H22" s="27"/>
      <c r="I22" s="27"/>
      <c r="J22" s="27"/>
      <c r="K22" s="27"/>
      <c r="L22" s="27"/>
      <c r="M22" s="27"/>
    </row>
    <row r="23" spans="1:13" s="107" customFormat="1" ht="12.75">
      <c r="A23" s="27"/>
      <c r="B23" s="27"/>
      <c r="C23" s="27"/>
      <c r="D23" s="27"/>
      <c r="E23" s="27"/>
      <c r="F23" s="27"/>
      <c r="G23" s="27"/>
      <c r="H23" s="27"/>
      <c r="I23" s="27"/>
      <c r="J23" s="27"/>
      <c r="K23" s="27"/>
      <c r="L23" s="27"/>
      <c r="M23" s="27"/>
    </row>
    <row r="24" spans="1:13" s="107" customFormat="1" ht="12.75">
      <c r="A24" s="27"/>
      <c r="B24" s="27"/>
      <c r="C24" s="27"/>
      <c r="D24" s="27"/>
      <c r="E24" s="27"/>
      <c r="F24" s="27"/>
      <c r="G24" s="27"/>
      <c r="H24" s="27"/>
      <c r="I24" s="27"/>
      <c r="J24" s="27"/>
      <c r="K24" s="27"/>
      <c r="L24" s="27"/>
      <c r="M24" s="27"/>
    </row>
    <row r="25" spans="1:13" s="107" customFormat="1" ht="12.75">
      <c r="A25" s="27"/>
      <c r="B25" s="27"/>
      <c r="C25" s="27"/>
      <c r="D25" s="27"/>
      <c r="E25" s="27"/>
      <c r="F25" s="27"/>
      <c r="G25" s="27"/>
      <c r="H25" s="27"/>
      <c r="I25" s="27"/>
      <c r="J25" s="27"/>
      <c r="K25" s="27"/>
      <c r="L25" s="27"/>
      <c r="M25" s="27"/>
    </row>
  </sheetData>
  <mergeCells count="2">
    <mergeCell ref="A1:M1"/>
    <mergeCell ref="A2:M2"/>
  </mergeCells>
  <printOptions/>
  <pageMargins left="0.25" right="0.25" top="0.5" bottom="0.5" header="0.5" footer="0.5"/>
  <pageSetup fitToHeight="1" fitToWidth="1" horizontalDpi="300" verticalDpi="300" orientation="landscape" scale="72" r:id="rId3"/>
  <headerFooter alignWithMargins="0">
    <oddFooter>&amp;L&amp;F&amp;A&amp;C&amp;P of &amp;N</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18"/>
  <sheetViews>
    <sheetView workbookViewId="0" topLeftCell="A1">
      <selection activeCell="A1" sqref="A1"/>
    </sheetView>
  </sheetViews>
  <sheetFormatPr defaultColWidth="9.140625" defaultRowHeight="12.75"/>
  <cols>
    <col min="1" max="1" width="9.00390625" style="0" customWidth="1"/>
    <col min="2" max="3" width="29.28125" style="0" customWidth="1"/>
    <col min="4" max="4" width="9.421875" style="0" customWidth="1"/>
    <col min="5" max="5" width="1.7109375" style="0" customWidth="1"/>
    <col min="6" max="6" width="12.57421875" style="0" bestFit="1" customWidth="1"/>
    <col min="7" max="7" width="1.421875" style="0" customWidth="1"/>
    <col min="8" max="8" width="12.57421875" style="0" customWidth="1"/>
    <col min="9" max="9" width="1.8515625" style="0" customWidth="1"/>
    <col min="10" max="10" width="12.57421875" style="0" customWidth="1"/>
    <col min="11" max="11" width="1.7109375" style="0" customWidth="1"/>
    <col min="12" max="12" width="35.7109375" style="0" customWidth="1"/>
    <col min="13" max="13" width="40.7109375" style="0" customWidth="1"/>
  </cols>
  <sheetData>
    <row r="1" spans="1:13" ht="12.75">
      <c r="A1" s="16" t="s">
        <v>257</v>
      </c>
      <c r="B1" s="17"/>
      <c r="C1" s="17"/>
      <c r="D1" s="17"/>
      <c r="E1" s="17"/>
      <c r="F1" s="18"/>
      <c r="G1" s="18"/>
      <c r="H1" s="18"/>
      <c r="I1" s="18"/>
      <c r="J1" s="18"/>
      <c r="K1" s="17"/>
      <c r="L1" s="17"/>
      <c r="M1" s="17"/>
    </row>
    <row r="2" spans="1:13" ht="12.75">
      <c r="A2" s="16" t="s">
        <v>237</v>
      </c>
      <c r="B2" s="17"/>
      <c r="C2" s="17"/>
      <c r="D2" s="17"/>
      <c r="E2" s="17"/>
      <c r="F2" s="17"/>
      <c r="G2" s="18"/>
      <c r="H2" s="18"/>
      <c r="I2" s="18"/>
      <c r="J2" s="18"/>
      <c r="K2" s="18"/>
      <c r="L2" s="17"/>
      <c r="M2" s="17"/>
    </row>
    <row r="3" spans="1:13" ht="12.75">
      <c r="A3" s="16"/>
      <c r="B3" s="17"/>
      <c r="C3" s="17"/>
      <c r="D3" s="17"/>
      <c r="E3" s="17"/>
      <c r="F3" s="18"/>
      <c r="G3" s="18"/>
      <c r="H3" s="18"/>
      <c r="I3" s="18"/>
      <c r="J3" s="18"/>
      <c r="K3" s="17"/>
      <c r="L3" s="17"/>
      <c r="M3" s="17"/>
    </row>
    <row r="4" spans="1:10" ht="12.75">
      <c r="A4" s="2" t="s">
        <v>293</v>
      </c>
      <c r="D4" s="145">
        <v>0.05</v>
      </c>
      <c r="F4" s="146">
        <v>0.85</v>
      </c>
      <c r="G4" s="9"/>
      <c r="H4" s="146">
        <v>0.1</v>
      </c>
      <c r="I4" s="146"/>
      <c r="J4" s="146"/>
    </row>
    <row r="5" spans="4:10" ht="12.75">
      <c r="D5" s="145"/>
      <c r="F5" s="146"/>
      <c r="G5" s="9"/>
      <c r="H5" s="146"/>
      <c r="I5" s="146"/>
      <c r="J5" s="146"/>
    </row>
    <row r="6" spans="1:13" ht="12.75">
      <c r="A6" s="19" t="s">
        <v>363</v>
      </c>
      <c r="B6" s="52" t="s">
        <v>130</v>
      </c>
      <c r="C6" s="21" t="s">
        <v>210</v>
      </c>
      <c r="D6" s="138"/>
      <c r="E6" s="138"/>
      <c r="F6" s="22" t="s">
        <v>365</v>
      </c>
      <c r="G6" s="22"/>
      <c r="H6" s="22"/>
      <c r="I6" s="53"/>
      <c r="J6" s="148" t="s">
        <v>294</v>
      </c>
      <c r="L6" s="21" t="s">
        <v>357</v>
      </c>
      <c r="M6" s="21" t="s">
        <v>258</v>
      </c>
    </row>
    <row r="7" spans="1:13" s="27" customFormat="1" ht="47.25">
      <c r="A7" s="106" t="s">
        <v>384</v>
      </c>
      <c r="B7" s="45" t="s">
        <v>372</v>
      </c>
      <c r="C7" s="162" t="s">
        <v>162</v>
      </c>
      <c r="D7" s="147">
        <f>F7*0.9</f>
        <v>3212.1</v>
      </c>
      <c r="E7" s="114"/>
      <c r="F7" s="115">
        <v>3569</v>
      </c>
      <c r="G7" s="115"/>
      <c r="H7" s="115">
        <f>F7*1.1</f>
        <v>3925.9</v>
      </c>
      <c r="I7" s="115"/>
      <c r="J7" s="141">
        <f>(D7*D$4)+(F7*F$4)+(H7*H$4)</f>
        <v>3586.8450000000003</v>
      </c>
      <c r="K7" s="106"/>
      <c r="L7" s="116" t="s">
        <v>419</v>
      </c>
      <c r="M7" s="123" t="s">
        <v>418</v>
      </c>
    </row>
    <row r="8" spans="1:13" s="27" customFormat="1" ht="47.25">
      <c r="A8" s="106" t="s">
        <v>384</v>
      </c>
      <c r="B8" s="45" t="s">
        <v>374</v>
      </c>
      <c r="C8" s="162" t="s">
        <v>162</v>
      </c>
      <c r="D8" s="147">
        <f aca="true" t="shared" si="0" ref="D8:D13">F8*0.9</f>
        <v>1078.2</v>
      </c>
      <c r="E8" s="114"/>
      <c r="F8" s="115">
        <v>1198</v>
      </c>
      <c r="G8" s="115"/>
      <c r="H8" s="115">
        <f aca="true" t="shared" si="1" ref="H8:H13">F8*1.1</f>
        <v>1317.8000000000002</v>
      </c>
      <c r="I8" s="115"/>
      <c r="J8" s="141">
        <f aca="true" t="shared" si="2" ref="J8:J13">(D8*D$4)+(F8*F$4)+(H8*H$4)</f>
        <v>1203.99</v>
      </c>
      <c r="K8" s="106"/>
      <c r="L8" s="116" t="s">
        <v>420</v>
      </c>
      <c r="M8" s="125" t="s">
        <v>262</v>
      </c>
    </row>
    <row r="9" spans="1:13" s="27" customFormat="1" ht="38.25">
      <c r="A9" s="106" t="s">
        <v>384</v>
      </c>
      <c r="B9" s="45" t="s">
        <v>375</v>
      </c>
      <c r="C9" s="163" t="s">
        <v>157</v>
      </c>
      <c r="D9" s="147">
        <f t="shared" si="0"/>
        <v>229.5</v>
      </c>
      <c r="E9" s="114"/>
      <c r="F9" s="115">
        <v>255</v>
      </c>
      <c r="G9" s="115"/>
      <c r="H9" s="115">
        <f t="shared" si="1"/>
        <v>280.5</v>
      </c>
      <c r="I9" s="115"/>
      <c r="J9" s="141">
        <f t="shared" si="2"/>
        <v>256.275</v>
      </c>
      <c r="K9" s="106"/>
      <c r="L9" s="116" t="s">
        <v>426</v>
      </c>
      <c r="M9" s="123" t="s">
        <v>161</v>
      </c>
    </row>
    <row r="10" spans="1:13" s="120" customFormat="1" ht="51">
      <c r="A10" s="165" t="s">
        <v>384</v>
      </c>
      <c r="B10" s="166" t="s">
        <v>359</v>
      </c>
      <c r="C10" s="167" t="s">
        <v>162</v>
      </c>
      <c r="D10" s="149">
        <f t="shared" si="0"/>
        <v>4.5</v>
      </c>
      <c r="E10" s="168"/>
      <c r="F10" s="141">
        <v>5</v>
      </c>
      <c r="G10" s="141"/>
      <c r="H10" s="141">
        <f t="shared" si="1"/>
        <v>5.5</v>
      </c>
      <c r="I10" s="141"/>
      <c r="J10" s="141">
        <f t="shared" si="2"/>
        <v>5.0249999999999995</v>
      </c>
      <c r="K10" s="165"/>
      <c r="L10" s="169" t="s">
        <v>259</v>
      </c>
      <c r="M10" s="124" t="s">
        <v>166</v>
      </c>
    </row>
    <row r="11" spans="1:13" s="27" customFormat="1" ht="63">
      <c r="A11" s="106" t="s">
        <v>384</v>
      </c>
      <c r="B11" s="44" t="s">
        <v>443</v>
      </c>
      <c r="C11" s="162" t="s">
        <v>160</v>
      </c>
      <c r="D11" s="147">
        <f t="shared" si="0"/>
        <v>39.6</v>
      </c>
      <c r="E11" s="114"/>
      <c r="F11" s="115">
        <v>44</v>
      </c>
      <c r="G11" s="115"/>
      <c r="H11" s="115">
        <f t="shared" si="1"/>
        <v>48.400000000000006</v>
      </c>
      <c r="I11" s="115"/>
      <c r="J11" s="141">
        <f t="shared" si="2"/>
        <v>44.22</v>
      </c>
      <c r="K11" s="106"/>
      <c r="L11" s="116" t="s">
        <v>167</v>
      </c>
      <c r="M11" s="118" t="s">
        <v>163</v>
      </c>
    </row>
    <row r="12" spans="1:13" s="27" customFormat="1" ht="114.75">
      <c r="A12" s="106" t="s">
        <v>384</v>
      </c>
      <c r="B12" s="116" t="s">
        <v>273</v>
      </c>
      <c r="C12" s="164" t="s">
        <v>159</v>
      </c>
      <c r="D12" s="147">
        <f t="shared" si="0"/>
        <v>10.8</v>
      </c>
      <c r="E12" s="114"/>
      <c r="F12" s="115">
        <v>12</v>
      </c>
      <c r="G12" s="115"/>
      <c r="H12" s="115">
        <f t="shared" si="1"/>
        <v>13.200000000000001</v>
      </c>
      <c r="I12" s="115"/>
      <c r="J12" s="141">
        <f t="shared" si="2"/>
        <v>12.059999999999999</v>
      </c>
      <c r="K12" s="106"/>
      <c r="L12" s="116" t="s">
        <v>263</v>
      </c>
      <c r="M12" s="118" t="s">
        <v>164</v>
      </c>
    </row>
    <row r="13" spans="1:13" s="27" customFormat="1" ht="51">
      <c r="A13" s="106" t="s">
        <v>384</v>
      </c>
      <c r="B13" s="45" t="s">
        <v>378</v>
      </c>
      <c r="C13" s="163" t="s">
        <v>157</v>
      </c>
      <c r="D13" s="147">
        <f t="shared" si="0"/>
        <v>4.5</v>
      </c>
      <c r="E13" s="114"/>
      <c r="F13" s="140">
        <v>5</v>
      </c>
      <c r="G13" s="141"/>
      <c r="H13" s="115">
        <f t="shared" si="1"/>
        <v>5.5</v>
      </c>
      <c r="I13" s="115"/>
      <c r="J13" s="140">
        <f t="shared" si="2"/>
        <v>5.0249999999999995</v>
      </c>
      <c r="K13" s="106"/>
      <c r="L13" s="116" t="s">
        <v>266</v>
      </c>
      <c r="M13" s="118" t="s">
        <v>165</v>
      </c>
    </row>
    <row r="14" spans="1:10" ht="12.75">
      <c r="A14" s="102" t="s">
        <v>358</v>
      </c>
      <c r="D14" s="147"/>
      <c r="F14" s="112">
        <f>SUM(F7:F13)</f>
        <v>5088</v>
      </c>
      <c r="G14" s="112"/>
      <c r="H14" s="115"/>
      <c r="I14" s="115"/>
      <c r="J14" s="150">
        <f>SUM(J7:J13)</f>
        <v>5113.44</v>
      </c>
    </row>
    <row r="15" spans="4:10" ht="12.75">
      <c r="D15" s="147"/>
      <c r="H15" s="115"/>
      <c r="I15" s="115"/>
      <c r="J15" s="141"/>
    </row>
    <row r="16" spans="4:10" ht="12.75">
      <c r="D16" s="147"/>
      <c r="H16" s="115"/>
      <c r="I16" s="115"/>
      <c r="J16" s="141"/>
    </row>
    <row r="17" spans="4:10" ht="12.75">
      <c r="D17" s="147"/>
      <c r="H17" s="115"/>
      <c r="I17" s="115"/>
      <c r="J17" s="141"/>
    </row>
    <row r="18" ht="12.75">
      <c r="D18" s="149"/>
    </row>
  </sheetData>
  <printOptions/>
  <pageMargins left="0.25" right="0.25" top="0.5" bottom="0.5" header="0.5" footer="0.5"/>
  <pageSetup fitToHeight="1" fitToWidth="1" horizontalDpi="300" verticalDpi="300" orientation="landscape" scale="69" r:id="rId3"/>
  <headerFooter alignWithMargins="0">
    <oddFooter>&amp;L&amp;F &amp;A&amp;C&amp;P of &amp;N</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A1" sqref="A1"/>
    </sheetView>
  </sheetViews>
  <sheetFormatPr defaultColWidth="9.140625" defaultRowHeight="12.75"/>
  <cols>
    <col min="1" max="1" width="9.00390625" style="0" customWidth="1"/>
    <col min="2" max="3" width="29.28125" style="0" customWidth="1"/>
    <col min="4" max="4" width="12.28125" style="0" customWidth="1"/>
    <col min="5" max="5" width="1.7109375" style="0" customWidth="1"/>
    <col min="6" max="6" width="12.57421875" style="0" bestFit="1" customWidth="1"/>
    <col min="7" max="7" width="1.8515625" style="0" customWidth="1"/>
    <col min="8" max="8" width="12.57421875" style="0" customWidth="1"/>
    <col min="9" max="9" width="1.57421875" style="0" customWidth="1"/>
    <col min="10" max="10" width="15.00390625" style="0" customWidth="1"/>
    <col min="11" max="11" width="1.7109375" style="0" customWidth="1"/>
    <col min="12" max="12" width="35.7109375" style="0" customWidth="1"/>
    <col min="13" max="13" width="40.7109375" style="0" customWidth="1"/>
  </cols>
  <sheetData>
    <row r="1" spans="1:13" ht="12.75">
      <c r="A1" s="16" t="s">
        <v>257</v>
      </c>
      <c r="B1" s="17"/>
      <c r="C1" s="17"/>
      <c r="D1" s="17"/>
      <c r="E1" s="17"/>
      <c r="F1" s="18"/>
      <c r="G1" s="18"/>
      <c r="H1" s="18"/>
      <c r="I1" s="18"/>
      <c r="J1" s="17"/>
      <c r="K1" s="17"/>
      <c r="L1" s="17"/>
      <c r="M1" s="17"/>
    </row>
    <row r="2" spans="1:13" ht="12.75">
      <c r="A2" s="16" t="s">
        <v>237</v>
      </c>
      <c r="B2" s="17"/>
      <c r="C2" s="17"/>
      <c r="D2" s="17"/>
      <c r="E2" s="17"/>
      <c r="F2" s="18"/>
      <c r="G2" s="18"/>
      <c r="H2" s="18"/>
      <c r="I2" s="18"/>
      <c r="J2" s="18"/>
      <c r="K2" s="17"/>
      <c r="L2" s="17"/>
      <c r="M2" s="17"/>
    </row>
    <row r="3" spans="1:13" ht="12.75">
      <c r="A3" s="16"/>
      <c r="B3" s="17"/>
      <c r="C3" s="17"/>
      <c r="D3" s="17"/>
      <c r="E3" s="17"/>
      <c r="F3" s="18"/>
      <c r="G3" s="18"/>
      <c r="H3" s="18"/>
      <c r="I3" s="18"/>
      <c r="J3" s="17"/>
      <c r="K3" s="17"/>
      <c r="L3" s="17"/>
      <c r="M3" s="17"/>
    </row>
    <row r="4" spans="1:10" ht="12.75">
      <c r="A4" s="2" t="s">
        <v>293</v>
      </c>
      <c r="D4" s="151">
        <v>0.05</v>
      </c>
      <c r="E4" s="136"/>
      <c r="F4" s="152">
        <v>0.85</v>
      </c>
      <c r="G4" s="152"/>
      <c r="H4" s="152">
        <v>0.1</v>
      </c>
      <c r="I4" s="153"/>
      <c r="J4" s="136"/>
    </row>
    <row r="5" spans="4:10" ht="12.75">
      <c r="D5" s="151"/>
      <c r="E5" s="136"/>
      <c r="F5" s="152"/>
      <c r="G5" s="152"/>
      <c r="H5" s="152"/>
      <c r="I5" s="153"/>
      <c r="J5" s="136"/>
    </row>
    <row r="6" spans="1:13" ht="12.75">
      <c r="A6" s="19" t="s">
        <v>363</v>
      </c>
      <c r="B6" s="52" t="s">
        <v>130</v>
      </c>
      <c r="C6" s="21" t="s">
        <v>210</v>
      </c>
      <c r="D6" s="21"/>
      <c r="E6" s="137"/>
      <c r="F6" s="22" t="s">
        <v>365</v>
      </c>
      <c r="G6" s="22"/>
      <c r="H6" s="22"/>
      <c r="I6" s="53"/>
      <c r="J6" s="160" t="s">
        <v>294</v>
      </c>
      <c r="L6" s="21" t="s">
        <v>357</v>
      </c>
      <c r="M6" s="21" t="s">
        <v>258</v>
      </c>
    </row>
    <row r="7" spans="1:13" s="27" customFormat="1" ht="47.25">
      <c r="A7" s="44" t="s">
        <v>48</v>
      </c>
      <c r="B7" s="117" t="s">
        <v>372</v>
      </c>
      <c r="C7" s="162" t="s">
        <v>162</v>
      </c>
      <c r="D7" s="147">
        <f>F7*0.9</f>
        <v>6443.1</v>
      </c>
      <c r="E7" s="114"/>
      <c r="F7" s="154">
        <v>7159</v>
      </c>
      <c r="G7" s="154"/>
      <c r="H7" s="154">
        <f aca="true" t="shared" si="0" ref="H7:H13">F7*1.1</f>
        <v>7874.900000000001</v>
      </c>
      <c r="I7" s="154"/>
      <c r="J7" s="155">
        <f aca="true" t="shared" si="1" ref="J7:J13">(D7*D$4)+(F7*F$4)+(H7*H$4)</f>
        <v>7194.794999999999</v>
      </c>
      <c r="K7" s="148"/>
      <c r="L7" s="116" t="s">
        <v>422</v>
      </c>
      <c r="M7" s="118" t="s">
        <v>421</v>
      </c>
    </row>
    <row r="8" spans="1:13" s="27" customFormat="1" ht="31.5">
      <c r="A8" s="44" t="s">
        <v>48</v>
      </c>
      <c r="B8" s="117" t="s">
        <v>3</v>
      </c>
      <c r="C8" s="163" t="s">
        <v>157</v>
      </c>
      <c r="D8" s="147">
        <f aca="true" t="shared" si="2" ref="D8:D13">F8*0.9</f>
        <v>223.20000000000002</v>
      </c>
      <c r="E8" s="114"/>
      <c r="F8" s="154">
        <v>248</v>
      </c>
      <c r="G8" s="154"/>
      <c r="H8" s="154">
        <f t="shared" si="0"/>
        <v>272.8</v>
      </c>
      <c r="I8" s="154"/>
      <c r="J8" s="155">
        <f t="shared" si="1"/>
        <v>249.23999999999998</v>
      </c>
      <c r="K8" s="141"/>
      <c r="L8" s="116" t="s">
        <v>427</v>
      </c>
      <c r="M8" s="118" t="s">
        <v>264</v>
      </c>
    </row>
    <row r="9" spans="1:13" s="27" customFormat="1" ht="47.25">
      <c r="A9" s="44" t="s">
        <v>48</v>
      </c>
      <c r="B9" s="116" t="s">
        <v>56</v>
      </c>
      <c r="C9" s="167" t="s">
        <v>162</v>
      </c>
      <c r="D9" s="147">
        <f t="shared" si="2"/>
        <v>0</v>
      </c>
      <c r="E9" s="114"/>
      <c r="F9" s="154">
        <v>0</v>
      </c>
      <c r="G9" s="154"/>
      <c r="H9" s="154">
        <f t="shared" si="0"/>
        <v>0</v>
      </c>
      <c r="I9" s="154"/>
      <c r="J9" s="155">
        <f t="shared" si="1"/>
        <v>0</v>
      </c>
      <c r="K9" s="141"/>
      <c r="L9" s="125" t="s">
        <v>138</v>
      </c>
      <c r="M9" s="118" t="s">
        <v>109</v>
      </c>
    </row>
    <row r="10" spans="1:13" s="27" customFormat="1" ht="63">
      <c r="A10" s="44" t="s">
        <v>48</v>
      </c>
      <c r="B10" s="116" t="s">
        <v>55</v>
      </c>
      <c r="C10" s="162" t="s">
        <v>160</v>
      </c>
      <c r="D10" s="147">
        <f t="shared" si="2"/>
        <v>15.1875</v>
      </c>
      <c r="E10" s="114"/>
      <c r="F10" s="154">
        <f>(0.9*25)*0.75</f>
        <v>16.875</v>
      </c>
      <c r="G10" s="154"/>
      <c r="H10" s="154">
        <f t="shared" si="0"/>
        <v>18.5625</v>
      </c>
      <c r="I10" s="154"/>
      <c r="J10" s="155">
        <f t="shared" si="1"/>
        <v>16.959375</v>
      </c>
      <c r="K10" s="141"/>
      <c r="L10" s="118" t="s">
        <v>276</v>
      </c>
      <c r="M10" s="125" t="s">
        <v>110</v>
      </c>
    </row>
    <row r="11" spans="1:13" s="27" customFormat="1" ht="25.5">
      <c r="A11" s="44" t="s">
        <v>48</v>
      </c>
      <c r="B11" s="117" t="s">
        <v>378</v>
      </c>
      <c r="C11" s="44"/>
      <c r="D11" s="147">
        <f t="shared" si="2"/>
        <v>3.375</v>
      </c>
      <c r="E11" s="114"/>
      <c r="F11" s="154">
        <f>5*0.75</f>
        <v>3.75</v>
      </c>
      <c r="G11" s="154"/>
      <c r="H11" s="154">
        <f t="shared" si="0"/>
        <v>4.125</v>
      </c>
      <c r="I11" s="154"/>
      <c r="J11" s="155">
        <f t="shared" si="1"/>
        <v>3.7687500000000003</v>
      </c>
      <c r="K11" s="141"/>
      <c r="L11" s="116" t="s">
        <v>266</v>
      </c>
      <c r="M11" s="174" t="s">
        <v>139</v>
      </c>
    </row>
    <row r="12" spans="1:13" s="27" customFormat="1" ht="47.25">
      <c r="A12" s="44" t="s">
        <v>48</v>
      </c>
      <c r="B12" s="117" t="s">
        <v>179</v>
      </c>
      <c r="C12" s="162" t="s">
        <v>159</v>
      </c>
      <c r="D12" s="147">
        <f t="shared" si="2"/>
        <v>2.025</v>
      </c>
      <c r="E12" s="114"/>
      <c r="F12" s="155">
        <f>3*0.75</f>
        <v>2.25</v>
      </c>
      <c r="G12" s="155"/>
      <c r="H12" s="154">
        <f t="shared" si="0"/>
        <v>2.475</v>
      </c>
      <c r="I12" s="154"/>
      <c r="J12" s="155">
        <f t="shared" si="1"/>
        <v>2.26125</v>
      </c>
      <c r="K12" s="141"/>
      <c r="L12" s="116" t="s">
        <v>168</v>
      </c>
      <c r="M12" s="174" t="s">
        <v>111</v>
      </c>
    </row>
    <row r="13" spans="1:13" s="27" customFormat="1" ht="47.25">
      <c r="A13" s="45" t="s">
        <v>438</v>
      </c>
      <c r="B13" s="116" t="s">
        <v>267</v>
      </c>
      <c r="C13" s="164" t="s">
        <v>159</v>
      </c>
      <c r="D13" s="147">
        <f t="shared" si="2"/>
        <v>0</v>
      </c>
      <c r="E13" s="114"/>
      <c r="F13" s="156">
        <v>0</v>
      </c>
      <c r="G13" s="155"/>
      <c r="H13" s="154">
        <f t="shared" si="0"/>
        <v>0</v>
      </c>
      <c r="I13" s="154"/>
      <c r="J13" s="156">
        <f t="shared" si="1"/>
        <v>0</v>
      </c>
      <c r="K13" s="141"/>
      <c r="L13" s="142" t="s">
        <v>268</v>
      </c>
      <c r="M13" s="123"/>
    </row>
    <row r="14" spans="1:13" ht="12.75">
      <c r="A14" s="132" t="s">
        <v>358</v>
      </c>
      <c r="B14" s="39"/>
      <c r="D14" s="40"/>
      <c r="E14" s="40"/>
      <c r="F14" s="157">
        <f>SUM(F7:F12)</f>
        <v>7429.875</v>
      </c>
      <c r="G14" s="157"/>
      <c r="H14" s="154"/>
      <c r="I14" s="154"/>
      <c r="J14" s="158">
        <f>SUM(J7:J13)</f>
        <v>7467.024374999999</v>
      </c>
      <c r="K14" s="141"/>
      <c r="L14" s="48"/>
      <c r="M14" s="23"/>
    </row>
    <row r="15" spans="1:13" ht="12.75">
      <c r="A15" s="38"/>
      <c r="B15" s="39"/>
      <c r="D15" s="39"/>
      <c r="E15" s="40"/>
      <c r="F15" s="41"/>
      <c r="G15" s="41"/>
      <c r="H15" s="115"/>
      <c r="I15" s="115"/>
      <c r="J15" s="150"/>
      <c r="K15" s="150"/>
      <c r="L15" s="48"/>
      <c r="M15" s="35"/>
    </row>
    <row r="16" spans="1:13" ht="12.75">
      <c r="A16" s="38"/>
      <c r="B16" s="39"/>
      <c r="D16" s="39"/>
      <c r="E16" s="40"/>
      <c r="F16" s="41"/>
      <c r="G16" s="41"/>
      <c r="H16" s="41"/>
      <c r="I16" s="41"/>
      <c r="J16" s="8"/>
      <c r="K16" s="8"/>
      <c r="L16" s="48"/>
      <c r="M16" s="35"/>
    </row>
    <row r="17" spans="1:13" ht="12.75">
      <c r="A17" s="38"/>
      <c r="B17" s="39"/>
      <c r="D17" s="39"/>
      <c r="E17" s="40"/>
      <c r="F17" s="41"/>
      <c r="G17" s="41"/>
      <c r="H17" s="41"/>
      <c r="I17" s="41"/>
      <c r="J17" s="8"/>
      <c r="K17" s="8"/>
      <c r="L17" s="48"/>
      <c r="M17" s="35"/>
    </row>
    <row r="18" spans="1:13" ht="12.75">
      <c r="A18" s="38"/>
      <c r="B18" s="43"/>
      <c r="D18" s="43"/>
      <c r="E18" s="40"/>
      <c r="F18" s="41"/>
      <c r="G18" s="41"/>
      <c r="H18" s="41"/>
      <c r="I18" s="41"/>
      <c r="J18" s="8"/>
      <c r="K18" s="8"/>
      <c r="L18" s="48"/>
      <c r="M18" s="23"/>
    </row>
    <row r="19" spans="1:13" ht="12.75">
      <c r="A19" s="38"/>
      <c r="B19" s="39"/>
      <c r="D19" s="39"/>
      <c r="E19" s="40"/>
      <c r="F19" s="41"/>
      <c r="G19" s="41"/>
      <c r="H19" s="41"/>
      <c r="I19" s="41"/>
      <c r="J19" s="8"/>
      <c r="K19" s="8"/>
      <c r="L19" s="48"/>
      <c r="M19" s="23"/>
    </row>
    <row r="20" spans="1:13" ht="12.75">
      <c r="A20" s="38"/>
      <c r="B20" s="39"/>
      <c r="D20" s="39"/>
      <c r="E20" s="40"/>
      <c r="F20" s="113"/>
      <c r="G20" s="113"/>
      <c r="H20" s="113"/>
      <c r="I20" s="113"/>
      <c r="J20" s="8"/>
      <c r="K20" s="8"/>
      <c r="L20" s="93"/>
      <c r="M20" s="35"/>
    </row>
    <row r="21" spans="1:9" ht="12.75">
      <c r="A21" s="102"/>
      <c r="F21" s="112"/>
      <c r="G21" s="112"/>
      <c r="H21" s="112"/>
      <c r="I21" s="112"/>
    </row>
  </sheetData>
  <printOptions/>
  <pageMargins left="0.25" right="0.25" top="0.5" bottom="0.5" header="0.5" footer="0.5"/>
  <pageSetup fitToHeight="1" fitToWidth="1" horizontalDpi="300" verticalDpi="300" orientation="landscape" scale="67" r:id="rId1"/>
  <headerFooter alignWithMargins="0">
    <oddFooter>&amp;L&amp;F &amp;A&amp;C&amp;P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25"/>
  <sheetViews>
    <sheetView workbookViewId="0" topLeftCell="A1">
      <selection activeCell="A1" sqref="A1"/>
    </sheetView>
  </sheetViews>
  <sheetFormatPr defaultColWidth="9.140625" defaultRowHeight="12.75"/>
  <cols>
    <col min="1" max="1" width="9.00390625" style="0" customWidth="1"/>
    <col min="2" max="3" width="29.28125" style="0" customWidth="1"/>
    <col min="4" max="4" width="19.57421875" style="0" customWidth="1"/>
    <col min="5" max="5" width="1.7109375" style="0" customWidth="1"/>
    <col min="6" max="6" width="12.57421875" style="0" bestFit="1" customWidth="1"/>
    <col min="7" max="7" width="1.57421875" style="0" customWidth="1"/>
    <col min="8" max="8" width="12.57421875" style="0" customWidth="1"/>
    <col min="9" max="9" width="3.140625" style="0" customWidth="1"/>
    <col min="10" max="10" width="14.7109375" style="0" customWidth="1"/>
    <col min="11" max="11" width="1.7109375" style="0" customWidth="1"/>
    <col min="12" max="12" width="35.7109375" style="0" customWidth="1"/>
    <col min="13" max="13" width="40.7109375" style="0" customWidth="1"/>
  </cols>
  <sheetData>
    <row r="1" spans="1:13" ht="12.75">
      <c r="A1" s="16" t="s">
        <v>257</v>
      </c>
      <c r="B1" s="17"/>
      <c r="C1" s="17"/>
      <c r="D1" s="17"/>
      <c r="E1" s="17"/>
      <c r="F1" s="18"/>
      <c r="G1" s="18"/>
      <c r="H1" s="18"/>
      <c r="I1" s="18"/>
      <c r="J1" s="18"/>
      <c r="K1" s="17"/>
      <c r="L1" s="17"/>
      <c r="M1" s="17"/>
    </row>
    <row r="2" spans="1:13" ht="12.75">
      <c r="A2" s="16" t="s">
        <v>237</v>
      </c>
      <c r="B2" s="17"/>
      <c r="C2" s="17"/>
      <c r="D2" s="17"/>
      <c r="E2" s="17"/>
      <c r="F2" s="18"/>
      <c r="G2" s="18"/>
      <c r="H2" s="18"/>
      <c r="I2" s="18"/>
      <c r="J2" s="18"/>
      <c r="K2" s="17"/>
      <c r="L2" s="17"/>
      <c r="M2" s="17"/>
    </row>
    <row r="3" spans="1:13" ht="12.75">
      <c r="A3" s="16"/>
      <c r="B3" s="17"/>
      <c r="C3" s="17"/>
      <c r="D3" s="17"/>
      <c r="E3" s="17"/>
      <c r="F3" s="18"/>
      <c r="G3" s="18"/>
      <c r="H3" s="18"/>
      <c r="I3" s="18"/>
      <c r="J3" s="18"/>
      <c r="K3" s="17"/>
      <c r="L3" s="17"/>
      <c r="M3" s="17"/>
    </row>
    <row r="4" spans="1:10" ht="12.75">
      <c r="A4" s="2" t="s">
        <v>293</v>
      </c>
      <c r="D4" s="151">
        <v>0.05</v>
      </c>
      <c r="E4" s="136"/>
      <c r="F4" s="152">
        <v>0.85</v>
      </c>
      <c r="G4" s="153"/>
      <c r="H4" s="152">
        <v>0.1</v>
      </c>
      <c r="I4" s="153"/>
      <c r="J4" s="136"/>
    </row>
    <row r="5" spans="1:10" ht="12.75">
      <c r="A5" s="2"/>
      <c r="D5" s="151"/>
      <c r="E5" s="136"/>
      <c r="F5" s="152"/>
      <c r="G5" s="153"/>
      <c r="H5" s="152"/>
      <c r="I5" s="153"/>
      <c r="J5" s="136"/>
    </row>
    <row r="6" spans="1:13" ht="12.75">
      <c r="A6" s="19" t="s">
        <v>363</v>
      </c>
      <c r="B6" s="52" t="s">
        <v>130</v>
      </c>
      <c r="C6" s="21" t="s">
        <v>210</v>
      </c>
      <c r="D6" s="21"/>
      <c r="E6" s="138"/>
      <c r="F6" s="22" t="s">
        <v>365</v>
      </c>
      <c r="G6" s="22"/>
      <c r="H6" s="22"/>
      <c r="I6" s="53"/>
      <c r="J6" s="160" t="s">
        <v>294</v>
      </c>
      <c r="L6" s="21" t="s">
        <v>357</v>
      </c>
      <c r="M6" s="21" t="s">
        <v>258</v>
      </c>
    </row>
    <row r="7" spans="1:13" s="27" customFormat="1" ht="47.25">
      <c r="A7" s="107" t="s">
        <v>387</v>
      </c>
      <c r="B7" s="108" t="s">
        <v>361</v>
      </c>
      <c r="C7" s="162" t="s">
        <v>162</v>
      </c>
      <c r="D7" s="147">
        <f>F7*0.9</f>
        <v>20617.2</v>
      </c>
      <c r="E7" s="107"/>
      <c r="F7" s="143">
        <v>22908</v>
      </c>
      <c r="G7" s="143"/>
      <c r="H7" s="154">
        <f aca="true" t="shared" si="0" ref="H7:H17">F7*1.1</f>
        <v>25198.800000000003</v>
      </c>
      <c r="I7" s="154"/>
      <c r="J7" s="155">
        <f aca="true" t="shared" si="1" ref="J7:J17">(D7*D$4)+(F7*F$4)+(H7*H$4)</f>
        <v>23022.54</v>
      </c>
      <c r="K7" s="107"/>
      <c r="L7" s="116" t="s">
        <v>78</v>
      </c>
      <c r="M7" s="118" t="s">
        <v>421</v>
      </c>
    </row>
    <row r="8" spans="1:13" s="27" customFormat="1" ht="38.25">
      <c r="A8" s="107" t="s">
        <v>387</v>
      </c>
      <c r="B8" s="107" t="s">
        <v>334</v>
      </c>
      <c r="C8" s="163" t="s">
        <v>157</v>
      </c>
      <c r="D8" s="147">
        <f aca="true" t="shared" si="2" ref="D8:D17">F8*0.9</f>
        <v>747</v>
      </c>
      <c r="E8" s="107"/>
      <c r="F8" s="143">
        <v>830</v>
      </c>
      <c r="G8" s="143"/>
      <c r="H8" s="154">
        <f t="shared" si="0"/>
        <v>913.0000000000001</v>
      </c>
      <c r="I8" s="154"/>
      <c r="J8" s="155">
        <f t="shared" si="1"/>
        <v>834.1500000000001</v>
      </c>
      <c r="K8" s="107"/>
      <c r="L8" s="116" t="s">
        <v>244</v>
      </c>
      <c r="M8" s="118" t="s">
        <v>421</v>
      </c>
    </row>
    <row r="9" spans="1:13" s="27" customFormat="1" ht="63">
      <c r="A9" s="107" t="s">
        <v>387</v>
      </c>
      <c r="B9" s="108" t="s">
        <v>184</v>
      </c>
      <c r="C9" s="162" t="s">
        <v>160</v>
      </c>
      <c r="D9" s="147">
        <f t="shared" si="2"/>
        <v>120.60000000000001</v>
      </c>
      <c r="E9" s="107"/>
      <c r="F9" s="143">
        <v>134</v>
      </c>
      <c r="G9" s="143"/>
      <c r="H9" s="154">
        <f t="shared" si="0"/>
        <v>147.4</v>
      </c>
      <c r="I9" s="154"/>
      <c r="J9" s="155">
        <f t="shared" si="1"/>
        <v>134.67</v>
      </c>
      <c r="K9" s="107"/>
      <c r="L9" s="118" t="s">
        <v>265</v>
      </c>
      <c r="M9" s="118" t="s">
        <v>80</v>
      </c>
    </row>
    <row r="10" spans="1:13" s="27" customFormat="1" ht="63">
      <c r="A10" s="107" t="s">
        <v>387</v>
      </c>
      <c r="B10" s="108" t="s">
        <v>185</v>
      </c>
      <c r="C10" s="162" t="s">
        <v>160</v>
      </c>
      <c r="D10" s="147">
        <f t="shared" si="2"/>
        <v>44.1</v>
      </c>
      <c r="E10" s="107"/>
      <c r="F10" s="143">
        <v>49</v>
      </c>
      <c r="G10" s="143"/>
      <c r="H10" s="154">
        <f t="shared" si="0"/>
        <v>53.900000000000006</v>
      </c>
      <c r="I10" s="154"/>
      <c r="J10" s="155">
        <f t="shared" si="1"/>
        <v>49.245</v>
      </c>
      <c r="K10" s="107"/>
      <c r="L10" s="118" t="s">
        <v>278</v>
      </c>
      <c r="M10" s="118" t="s">
        <v>80</v>
      </c>
    </row>
    <row r="11" spans="1:13" s="107" customFormat="1" ht="25.5">
      <c r="A11" s="107" t="s">
        <v>387</v>
      </c>
      <c r="B11" s="118" t="s">
        <v>362</v>
      </c>
      <c r="C11" s="171" t="s">
        <v>76</v>
      </c>
      <c r="D11" s="147">
        <f t="shared" si="2"/>
        <v>11.700000000000001</v>
      </c>
      <c r="F11" s="143">
        <v>13</v>
      </c>
      <c r="G11" s="143"/>
      <c r="H11" s="154">
        <f t="shared" si="0"/>
        <v>14.3</v>
      </c>
      <c r="I11" s="154"/>
      <c r="J11" s="155">
        <f t="shared" si="1"/>
        <v>13.065</v>
      </c>
      <c r="L11" s="118" t="s">
        <v>285</v>
      </c>
      <c r="M11" s="171" t="s">
        <v>88</v>
      </c>
    </row>
    <row r="12" spans="1:13" s="107" customFormat="1" ht="25.5">
      <c r="A12" s="107" t="s">
        <v>387</v>
      </c>
      <c r="B12" s="123" t="s">
        <v>341</v>
      </c>
      <c r="C12" s="171" t="s">
        <v>76</v>
      </c>
      <c r="D12" s="147">
        <f t="shared" si="2"/>
        <v>3.6</v>
      </c>
      <c r="F12" s="143">
        <v>4</v>
      </c>
      <c r="G12" s="143"/>
      <c r="H12" s="154">
        <f t="shared" si="0"/>
        <v>4.4</v>
      </c>
      <c r="I12" s="154"/>
      <c r="J12" s="155">
        <f t="shared" si="1"/>
        <v>4.0200000000000005</v>
      </c>
      <c r="L12" s="118" t="s">
        <v>279</v>
      </c>
      <c r="M12" s="171" t="s">
        <v>88</v>
      </c>
    </row>
    <row r="13" spans="1:13" s="27" customFormat="1" ht="114.75">
      <c r="A13" s="107" t="s">
        <v>387</v>
      </c>
      <c r="B13" s="116" t="s">
        <v>273</v>
      </c>
      <c r="C13" s="162" t="s">
        <v>159</v>
      </c>
      <c r="D13" s="147">
        <f t="shared" si="2"/>
        <v>10.8</v>
      </c>
      <c r="E13" s="114"/>
      <c r="F13" s="115">
        <v>12</v>
      </c>
      <c r="G13" s="115"/>
      <c r="H13" s="154">
        <f t="shared" si="0"/>
        <v>13.200000000000001</v>
      </c>
      <c r="I13" s="154"/>
      <c r="J13" s="155">
        <f t="shared" si="1"/>
        <v>12.059999999999999</v>
      </c>
      <c r="K13" s="106"/>
      <c r="L13" s="116" t="s">
        <v>274</v>
      </c>
      <c r="M13" s="118" t="s">
        <v>79</v>
      </c>
    </row>
    <row r="14" spans="1:13" s="107" customFormat="1" ht="47.25">
      <c r="A14" s="107" t="s">
        <v>387</v>
      </c>
      <c r="B14" s="123" t="s">
        <v>359</v>
      </c>
      <c r="C14" s="164" t="s">
        <v>162</v>
      </c>
      <c r="D14" s="147">
        <f t="shared" si="2"/>
        <v>0</v>
      </c>
      <c r="F14" s="143">
        <v>0</v>
      </c>
      <c r="G14" s="143"/>
      <c r="H14" s="154">
        <f t="shared" si="0"/>
        <v>0</v>
      </c>
      <c r="I14" s="143"/>
      <c r="J14" s="155">
        <f t="shared" si="1"/>
        <v>0</v>
      </c>
      <c r="L14" s="125" t="s">
        <v>92</v>
      </c>
      <c r="M14" s="174" t="s">
        <v>90</v>
      </c>
    </row>
    <row r="15" spans="1:13" s="107" customFormat="1" ht="38.25">
      <c r="A15" s="107" t="s">
        <v>387</v>
      </c>
      <c r="B15" s="123" t="s">
        <v>342</v>
      </c>
      <c r="C15" s="173" t="s">
        <v>158</v>
      </c>
      <c r="D15" s="147">
        <f t="shared" si="2"/>
        <v>11.700000000000001</v>
      </c>
      <c r="F15" s="143">
        <v>13</v>
      </c>
      <c r="G15" s="143"/>
      <c r="H15" s="154">
        <f t="shared" si="0"/>
        <v>14.3</v>
      </c>
      <c r="I15" s="143"/>
      <c r="J15" s="155">
        <f t="shared" si="1"/>
        <v>13.065</v>
      </c>
      <c r="L15" s="118" t="s">
        <v>140</v>
      </c>
      <c r="M15" s="171" t="s">
        <v>88</v>
      </c>
    </row>
    <row r="16" spans="1:13" s="27" customFormat="1" ht="51">
      <c r="A16" s="107" t="s">
        <v>387</v>
      </c>
      <c r="B16" s="107" t="s">
        <v>355</v>
      </c>
      <c r="C16" s="163" t="s">
        <v>157</v>
      </c>
      <c r="D16" s="147">
        <f t="shared" si="2"/>
        <v>9</v>
      </c>
      <c r="E16" s="107"/>
      <c r="F16" s="115">
        <v>10</v>
      </c>
      <c r="G16" s="115"/>
      <c r="H16" s="154">
        <f t="shared" si="0"/>
        <v>11</v>
      </c>
      <c r="I16" s="115"/>
      <c r="J16" s="155">
        <f t="shared" si="1"/>
        <v>10.049999999999999</v>
      </c>
      <c r="K16" s="106"/>
      <c r="L16" s="116" t="s">
        <v>266</v>
      </c>
      <c r="M16" s="118" t="s">
        <v>81</v>
      </c>
    </row>
    <row r="17" spans="1:13" ht="38.25">
      <c r="A17" s="107" t="s">
        <v>387</v>
      </c>
      <c r="B17" s="120" t="s">
        <v>349</v>
      </c>
      <c r="C17" s="163" t="s">
        <v>157</v>
      </c>
      <c r="D17" s="147">
        <f t="shared" si="2"/>
        <v>607.5</v>
      </c>
      <c r="E17" s="107"/>
      <c r="F17" s="130">
        <v>675</v>
      </c>
      <c r="G17" s="119"/>
      <c r="H17" s="154">
        <f t="shared" si="0"/>
        <v>742.5000000000001</v>
      </c>
      <c r="I17" s="119"/>
      <c r="J17" s="156">
        <f t="shared" si="1"/>
        <v>678.375</v>
      </c>
      <c r="K17" s="120"/>
      <c r="L17" s="122" t="s">
        <v>58</v>
      </c>
      <c r="M17" s="118" t="s">
        <v>82</v>
      </c>
    </row>
    <row r="18" spans="1:13" ht="12.75">
      <c r="A18" s="102" t="s">
        <v>358</v>
      </c>
      <c r="B18" s="39"/>
      <c r="D18" s="39"/>
      <c r="E18" s="40"/>
      <c r="F18" s="128">
        <f>SUM(F7:F17)</f>
        <v>24648</v>
      </c>
      <c r="G18" s="128"/>
      <c r="H18" s="128"/>
      <c r="I18" s="128"/>
      <c r="J18" s="128">
        <f>SUM(J7:J17)</f>
        <v>24771.239999999998</v>
      </c>
      <c r="K18" s="8"/>
      <c r="L18" s="48"/>
      <c r="M18" s="23"/>
    </row>
    <row r="19" spans="1:13" ht="12.75">
      <c r="A19" s="38"/>
      <c r="B19" s="39"/>
      <c r="D19" s="39"/>
      <c r="E19" s="40"/>
      <c r="F19" s="41"/>
      <c r="G19" s="41"/>
      <c r="H19" s="41"/>
      <c r="I19" s="41"/>
      <c r="J19" s="41"/>
      <c r="K19" s="8"/>
      <c r="L19" s="48"/>
      <c r="M19" s="35"/>
    </row>
    <row r="20" spans="1:13" ht="12.75">
      <c r="A20" s="38"/>
      <c r="B20" s="39"/>
      <c r="D20" s="39"/>
      <c r="E20" s="40"/>
      <c r="F20" s="41"/>
      <c r="G20" s="41"/>
      <c r="H20" s="41"/>
      <c r="I20" s="41"/>
      <c r="J20" s="41"/>
      <c r="K20" s="8"/>
      <c r="L20" s="48"/>
      <c r="M20" s="35"/>
    </row>
    <row r="21" spans="1:13" ht="12.75">
      <c r="A21" s="38"/>
      <c r="B21" s="39"/>
      <c r="D21" s="39"/>
      <c r="E21" s="40"/>
      <c r="F21" s="41"/>
      <c r="G21" s="41"/>
      <c r="H21" s="41"/>
      <c r="I21" s="41"/>
      <c r="J21" s="41"/>
      <c r="K21" s="8"/>
      <c r="L21" s="48"/>
      <c r="M21" s="35"/>
    </row>
    <row r="22" spans="1:13" ht="12.75">
      <c r="A22" s="38"/>
      <c r="B22" s="43"/>
      <c r="D22" s="43"/>
      <c r="E22" s="40"/>
      <c r="F22" s="41"/>
      <c r="G22" s="41"/>
      <c r="H22" s="41"/>
      <c r="I22" s="41"/>
      <c r="J22" s="41"/>
      <c r="K22" s="8"/>
      <c r="L22" s="48"/>
      <c r="M22" s="23"/>
    </row>
    <row r="23" spans="1:13" ht="12.75">
      <c r="A23" s="38"/>
      <c r="B23" s="39"/>
      <c r="D23" s="39"/>
      <c r="E23" s="40"/>
      <c r="F23" s="41"/>
      <c r="G23" s="41"/>
      <c r="H23" s="41"/>
      <c r="I23" s="41"/>
      <c r="J23" s="41"/>
      <c r="K23" s="8"/>
      <c r="L23" s="48"/>
      <c r="M23" s="23"/>
    </row>
    <row r="24" spans="1:13" ht="12.75">
      <c r="A24" s="38"/>
      <c r="B24" s="39"/>
      <c r="D24" s="39"/>
      <c r="E24" s="40"/>
      <c r="F24" s="113"/>
      <c r="G24" s="113"/>
      <c r="H24" s="113"/>
      <c r="I24" s="113"/>
      <c r="J24" s="113"/>
      <c r="K24" s="8"/>
      <c r="L24" s="93"/>
      <c r="M24" s="35"/>
    </row>
    <row r="25" spans="1:13" ht="12.75">
      <c r="A25" s="102"/>
      <c r="F25" s="112"/>
      <c r="G25" s="112"/>
      <c r="H25" s="112"/>
      <c r="I25" s="112"/>
      <c r="J25" s="112"/>
      <c r="M25" s="35"/>
    </row>
  </sheetData>
  <printOptions/>
  <pageMargins left="0.25" right="0.25" top="0.5" bottom="0.5" header="0.5" footer="0.5"/>
  <pageSetup fitToHeight="1" fitToWidth="1" horizontalDpi="300" verticalDpi="300" orientation="landscape" scale="64" r:id="rId1"/>
  <headerFooter alignWithMargins="0">
    <oddFooter>&amp;L&amp;F &amp;A&amp;C&amp;P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1" sqref="A1"/>
    </sheetView>
  </sheetViews>
  <sheetFormatPr defaultColWidth="9.140625" defaultRowHeight="12.75"/>
  <cols>
    <col min="1" max="1" width="9.00390625" style="0" customWidth="1"/>
    <col min="2" max="3" width="29.28125" style="0" customWidth="1"/>
    <col min="4" max="4" width="19.57421875" style="0" customWidth="1"/>
    <col min="5" max="5" width="1.7109375" style="0" customWidth="1"/>
    <col min="6" max="6" width="12.57421875" style="0" bestFit="1" customWidth="1"/>
    <col min="7" max="7" width="1.57421875" style="0" customWidth="1"/>
    <col min="8" max="8" width="12.57421875" style="0" customWidth="1"/>
    <col min="9" max="9" width="1.7109375" style="0" customWidth="1"/>
    <col min="10" max="10" width="16.00390625" style="0" customWidth="1"/>
    <col min="11" max="11" width="1.7109375" style="0" customWidth="1"/>
    <col min="12" max="12" width="35.7109375" style="0" customWidth="1"/>
    <col min="13" max="13" width="40.7109375" style="0" customWidth="1"/>
  </cols>
  <sheetData>
    <row r="1" spans="1:13" ht="12.75">
      <c r="A1" s="16" t="s">
        <v>257</v>
      </c>
      <c r="B1" s="17"/>
      <c r="C1" s="17"/>
      <c r="D1" s="17"/>
      <c r="E1" s="17"/>
      <c r="F1" s="18"/>
      <c r="G1" s="18"/>
      <c r="H1" s="18"/>
      <c r="I1" s="18"/>
      <c r="J1" s="18"/>
      <c r="K1" s="17"/>
      <c r="L1" s="17"/>
      <c r="M1" s="17"/>
    </row>
    <row r="2" spans="1:13" ht="12.75">
      <c r="A2" s="16" t="s">
        <v>237</v>
      </c>
      <c r="B2" s="17"/>
      <c r="C2" s="17"/>
      <c r="D2" s="17"/>
      <c r="E2" s="17"/>
      <c r="F2" s="18"/>
      <c r="G2" s="18"/>
      <c r="H2" s="18"/>
      <c r="I2" s="18"/>
      <c r="J2" s="18"/>
      <c r="K2" s="17"/>
      <c r="L2" s="17"/>
      <c r="M2" s="17"/>
    </row>
    <row r="3" spans="1:13" ht="12.75">
      <c r="A3" s="16"/>
      <c r="B3" s="17"/>
      <c r="C3" s="17"/>
      <c r="D3" s="17"/>
      <c r="E3" s="17"/>
      <c r="F3" s="18"/>
      <c r="G3" s="18"/>
      <c r="H3" s="18"/>
      <c r="I3" s="18"/>
      <c r="J3" s="18"/>
      <c r="K3" s="17"/>
      <c r="L3" s="17"/>
      <c r="M3" s="17"/>
    </row>
    <row r="4" spans="1:10" ht="12.75">
      <c r="A4" s="2" t="s">
        <v>293</v>
      </c>
      <c r="D4" s="159">
        <v>0.05</v>
      </c>
      <c r="F4" s="146">
        <v>0.85</v>
      </c>
      <c r="G4" s="9"/>
      <c r="H4" s="152">
        <v>0.1</v>
      </c>
      <c r="I4" s="153"/>
      <c r="J4" s="136"/>
    </row>
    <row r="5" spans="1:13" ht="12.75">
      <c r="A5" s="19" t="s">
        <v>363</v>
      </c>
      <c r="B5" s="52" t="s">
        <v>130</v>
      </c>
      <c r="C5" s="21" t="s">
        <v>210</v>
      </c>
      <c r="D5" s="21"/>
      <c r="E5" s="138"/>
      <c r="F5" s="22" t="s">
        <v>365</v>
      </c>
      <c r="G5" s="22"/>
      <c r="H5" s="22"/>
      <c r="I5" s="53"/>
      <c r="J5" s="160" t="s">
        <v>294</v>
      </c>
      <c r="L5" s="21" t="s">
        <v>357</v>
      </c>
      <c r="M5" s="21" t="s">
        <v>258</v>
      </c>
    </row>
    <row r="6" spans="1:13" s="27" customFormat="1" ht="47.25">
      <c r="A6" s="108" t="s">
        <v>33</v>
      </c>
      <c r="B6" s="107" t="s">
        <v>390</v>
      </c>
      <c r="C6" s="162" t="s">
        <v>162</v>
      </c>
      <c r="D6" s="147">
        <f>F6*0.9</f>
        <v>8590.5</v>
      </c>
      <c r="E6" s="107"/>
      <c r="F6" s="119">
        <v>9545</v>
      </c>
      <c r="G6" s="119"/>
      <c r="H6" s="154">
        <v>9628</v>
      </c>
      <c r="I6" s="154"/>
      <c r="J6" s="155">
        <f aca="true" t="shared" si="0" ref="J6:J14">(D6*D$4)+(F6*F$4)+(H6*H$4)</f>
        <v>9505.574999999999</v>
      </c>
      <c r="K6" s="107"/>
      <c r="L6" s="118" t="s">
        <v>314</v>
      </c>
      <c r="M6" s="118" t="s">
        <v>245</v>
      </c>
    </row>
    <row r="7" spans="1:13" s="27" customFormat="1" ht="89.25">
      <c r="A7" s="108" t="s">
        <v>24</v>
      </c>
      <c r="B7" s="108" t="s">
        <v>47</v>
      </c>
      <c r="C7" s="162" t="s">
        <v>160</v>
      </c>
      <c r="D7" s="147">
        <f aca="true" t="shared" si="1" ref="D7:D18">F7*0.9</f>
        <v>14.4</v>
      </c>
      <c r="E7" s="107"/>
      <c r="F7" s="119">
        <v>16</v>
      </c>
      <c r="G7" s="119"/>
      <c r="H7" s="154">
        <f aca="true" t="shared" si="2" ref="H7:H14">F7*1.1</f>
        <v>17.6</v>
      </c>
      <c r="I7" s="154"/>
      <c r="J7" s="155">
        <f t="shared" si="0"/>
        <v>16.080000000000002</v>
      </c>
      <c r="K7" s="107"/>
      <c r="L7" s="118" t="s">
        <v>234</v>
      </c>
      <c r="M7" s="118" t="s">
        <v>83</v>
      </c>
    </row>
    <row r="8" spans="1:13" s="107" customFormat="1" ht="51">
      <c r="A8" s="108" t="s">
        <v>33</v>
      </c>
      <c r="B8" s="118" t="s">
        <v>347</v>
      </c>
      <c r="C8" s="164" t="s">
        <v>159</v>
      </c>
      <c r="D8" s="147">
        <f t="shared" si="1"/>
        <v>0</v>
      </c>
      <c r="F8" s="119">
        <v>0</v>
      </c>
      <c r="G8" s="119"/>
      <c r="H8" s="154">
        <f t="shared" si="2"/>
        <v>0</v>
      </c>
      <c r="I8" s="154"/>
      <c r="J8" s="155">
        <f t="shared" si="0"/>
        <v>0</v>
      </c>
      <c r="L8" s="118" t="s">
        <v>315</v>
      </c>
      <c r="M8" s="125" t="s">
        <v>249</v>
      </c>
    </row>
    <row r="9" spans="1:13" s="107" customFormat="1" ht="51">
      <c r="A9" s="108" t="s">
        <v>34</v>
      </c>
      <c r="B9" s="118" t="s">
        <v>347</v>
      </c>
      <c r="C9" s="164" t="s">
        <v>159</v>
      </c>
      <c r="D9" s="147">
        <f t="shared" si="1"/>
        <v>0</v>
      </c>
      <c r="F9" s="119">
        <v>0</v>
      </c>
      <c r="G9" s="119"/>
      <c r="H9" s="154">
        <f t="shared" si="2"/>
        <v>0</v>
      </c>
      <c r="I9" s="154"/>
      <c r="J9" s="155">
        <f t="shared" si="0"/>
        <v>0</v>
      </c>
      <c r="K9" s="120"/>
      <c r="L9" s="122" t="s">
        <v>316</v>
      </c>
      <c r="M9" s="125" t="s">
        <v>249</v>
      </c>
    </row>
    <row r="10" spans="1:13" s="27" customFormat="1" ht="38.25">
      <c r="A10" s="108" t="s">
        <v>33</v>
      </c>
      <c r="B10" s="118" t="s">
        <v>29</v>
      </c>
      <c r="C10" s="170" t="s">
        <v>77</v>
      </c>
      <c r="D10" s="147">
        <f t="shared" si="1"/>
        <v>126</v>
      </c>
      <c r="E10" s="107"/>
      <c r="F10" s="119">
        <v>140</v>
      </c>
      <c r="G10" s="119"/>
      <c r="H10" s="154">
        <f t="shared" si="2"/>
        <v>154</v>
      </c>
      <c r="I10" s="143"/>
      <c r="J10" s="155">
        <f t="shared" si="0"/>
        <v>140.7</v>
      </c>
      <c r="K10" s="107"/>
      <c r="L10" s="118" t="s">
        <v>317</v>
      </c>
      <c r="M10" s="171" t="s">
        <v>84</v>
      </c>
    </row>
    <row r="11" spans="1:13" s="27" customFormat="1" ht="38.25">
      <c r="A11" s="108" t="s">
        <v>34</v>
      </c>
      <c r="B11" s="118" t="s">
        <v>30</v>
      </c>
      <c r="C11" s="163" t="s">
        <v>157</v>
      </c>
      <c r="D11" s="147">
        <f t="shared" si="1"/>
        <v>252</v>
      </c>
      <c r="E11" s="107"/>
      <c r="F11" s="119">
        <v>280</v>
      </c>
      <c r="G11" s="119"/>
      <c r="H11" s="154">
        <f t="shared" si="2"/>
        <v>308</v>
      </c>
      <c r="I11" s="143"/>
      <c r="J11" s="155">
        <f t="shared" si="0"/>
        <v>281.4</v>
      </c>
      <c r="K11" s="107"/>
      <c r="L11" s="118" t="s">
        <v>318</v>
      </c>
      <c r="M11" s="171" t="s">
        <v>84</v>
      </c>
    </row>
    <row r="12" spans="1:13" s="107" customFormat="1" ht="38.25">
      <c r="A12" s="108" t="s">
        <v>33</v>
      </c>
      <c r="B12" s="118" t="s">
        <v>31</v>
      </c>
      <c r="C12" s="171" t="s">
        <v>77</v>
      </c>
      <c r="D12" s="147">
        <f t="shared" si="1"/>
        <v>15.3</v>
      </c>
      <c r="F12" s="119">
        <v>17</v>
      </c>
      <c r="G12" s="119"/>
      <c r="H12" s="154">
        <f t="shared" si="2"/>
        <v>18.700000000000003</v>
      </c>
      <c r="I12" s="143"/>
      <c r="J12" s="155">
        <f t="shared" si="0"/>
        <v>17.085</v>
      </c>
      <c r="L12" s="118" t="s">
        <v>319</v>
      </c>
      <c r="M12" s="172" t="s">
        <v>87</v>
      </c>
    </row>
    <row r="13" spans="1:13" s="107" customFormat="1" ht="31.5">
      <c r="A13" s="108" t="s">
        <v>34</v>
      </c>
      <c r="B13" s="118" t="s">
        <v>32</v>
      </c>
      <c r="C13" s="173" t="s">
        <v>157</v>
      </c>
      <c r="D13" s="147">
        <f t="shared" si="1"/>
        <v>28.8</v>
      </c>
      <c r="F13" s="119">
        <v>32</v>
      </c>
      <c r="G13" s="119"/>
      <c r="H13" s="154">
        <f t="shared" si="2"/>
        <v>35.2</v>
      </c>
      <c r="I13" s="143"/>
      <c r="J13" s="155">
        <f t="shared" si="0"/>
        <v>32.160000000000004</v>
      </c>
      <c r="L13" s="118" t="s">
        <v>320</v>
      </c>
      <c r="M13" s="172" t="s">
        <v>87</v>
      </c>
    </row>
    <row r="14" spans="1:13" s="107" customFormat="1" ht="47.25">
      <c r="A14" s="108" t="s">
        <v>248</v>
      </c>
      <c r="B14" s="123" t="s">
        <v>359</v>
      </c>
      <c r="C14" s="164" t="s">
        <v>162</v>
      </c>
      <c r="D14" s="147">
        <f t="shared" si="1"/>
        <v>0</v>
      </c>
      <c r="F14" s="119">
        <v>0</v>
      </c>
      <c r="G14" s="119"/>
      <c r="H14" s="154">
        <f t="shared" si="2"/>
        <v>0</v>
      </c>
      <c r="I14" s="115"/>
      <c r="J14" s="155">
        <f t="shared" si="0"/>
        <v>0</v>
      </c>
      <c r="L14" s="125" t="s">
        <v>141</v>
      </c>
      <c r="M14" s="118" t="s">
        <v>247</v>
      </c>
    </row>
    <row r="15" spans="1:13" s="107" customFormat="1" ht="47.25">
      <c r="A15" s="107" t="s">
        <v>439</v>
      </c>
      <c r="B15" s="107" t="s">
        <v>360</v>
      </c>
      <c r="C15" s="164" t="s">
        <v>162</v>
      </c>
      <c r="D15" s="147">
        <f t="shared" si="1"/>
        <v>16.2</v>
      </c>
      <c r="F15" s="119">
        <v>18</v>
      </c>
      <c r="G15" s="119"/>
      <c r="H15" s="154">
        <f>F15*1.1</f>
        <v>19.8</v>
      </c>
      <c r="I15" s="115"/>
      <c r="J15" s="155">
        <f>(D15*D$4)+(F15*F$4)+(H15*H$4)</f>
        <v>18.09</v>
      </c>
      <c r="L15" s="118" t="s">
        <v>321</v>
      </c>
      <c r="M15" s="171" t="s">
        <v>108</v>
      </c>
    </row>
    <row r="16" spans="1:13" s="27" customFormat="1" ht="51">
      <c r="A16" s="107" t="s">
        <v>439</v>
      </c>
      <c r="B16" s="107" t="s">
        <v>355</v>
      </c>
      <c r="C16" s="163" t="s">
        <v>157</v>
      </c>
      <c r="D16" s="147">
        <f t="shared" si="1"/>
        <v>9</v>
      </c>
      <c r="E16" s="107"/>
      <c r="F16" s="115">
        <v>10</v>
      </c>
      <c r="G16" s="115"/>
      <c r="H16" s="154">
        <f>F16*1.1</f>
        <v>11</v>
      </c>
      <c r="I16" s="115"/>
      <c r="J16" s="155">
        <f>(D16*D$4)+(F16*F$4)+(H16*H$4)</f>
        <v>10.049999999999999</v>
      </c>
      <c r="K16" s="106"/>
      <c r="L16" s="116" t="s">
        <v>266</v>
      </c>
      <c r="M16" s="118" t="s">
        <v>85</v>
      </c>
    </row>
    <row r="17" spans="1:13" s="27" customFormat="1" ht="38.25">
      <c r="A17" s="108" t="s">
        <v>33</v>
      </c>
      <c r="B17" s="120" t="s">
        <v>349</v>
      </c>
      <c r="C17" s="163" t="s">
        <v>157</v>
      </c>
      <c r="D17" s="147">
        <f t="shared" si="1"/>
        <v>54</v>
      </c>
      <c r="E17" s="120"/>
      <c r="F17" s="119">
        <v>60</v>
      </c>
      <c r="G17" s="119"/>
      <c r="H17" s="154">
        <f>F17*1.1</f>
        <v>66</v>
      </c>
      <c r="I17" s="115"/>
      <c r="J17" s="155">
        <f>(D17*D$4)+(F17*F$4)+(H17*H$4)</f>
        <v>60.300000000000004</v>
      </c>
      <c r="K17" s="120"/>
      <c r="L17" s="122" t="s">
        <v>322</v>
      </c>
      <c r="M17" s="118" t="s">
        <v>86</v>
      </c>
    </row>
    <row r="18" spans="1:13" s="27" customFormat="1" ht="31.5">
      <c r="A18" s="108" t="s">
        <v>33</v>
      </c>
      <c r="B18" s="120" t="s">
        <v>448</v>
      </c>
      <c r="C18" s="163" t="s">
        <v>157</v>
      </c>
      <c r="D18" s="147">
        <f t="shared" si="1"/>
        <v>165.6</v>
      </c>
      <c r="E18" s="120"/>
      <c r="F18" s="130">
        <v>184</v>
      </c>
      <c r="G18" s="119"/>
      <c r="H18" s="154">
        <f>F18*1.1</f>
        <v>202.4</v>
      </c>
      <c r="I18" s="115"/>
      <c r="J18" s="155">
        <f>(D18*D$4)+(F18*F$4)+(H18*H$4)</f>
        <v>184.92000000000002</v>
      </c>
      <c r="K18" s="120"/>
      <c r="L18" s="122" t="s">
        <v>323</v>
      </c>
      <c r="M18" s="172" t="s">
        <v>87</v>
      </c>
    </row>
    <row r="19" spans="1:10" ht="12.75">
      <c r="A19" s="129" t="s">
        <v>358</v>
      </c>
      <c r="F19" s="112">
        <f>SUM(F6:F18)</f>
        <v>10302</v>
      </c>
      <c r="G19" s="112"/>
      <c r="H19" s="112"/>
      <c r="I19" s="112"/>
      <c r="J19" s="112">
        <f>SUM(J6:J18)</f>
        <v>10266.359999999997</v>
      </c>
    </row>
  </sheetData>
  <printOptions/>
  <pageMargins left="0.25" right="0.25" top="0.5" bottom="0.5" header="0.5" footer="0.5"/>
  <pageSetup fitToHeight="1" fitToWidth="1" horizontalDpi="300" verticalDpi="300" orientation="landscape" scale="64" r:id="rId3"/>
  <headerFooter alignWithMargins="0">
    <oddFooter>&amp;L&amp;F &amp;A&amp;C&amp;P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LGE Energy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Joyce</dc:creator>
  <cp:keywords/>
  <dc:description/>
  <cp:lastModifiedBy>Leenerts</cp:lastModifiedBy>
  <cp:lastPrinted>2003-09-03T21:10:28Z</cp:lastPrinted>
  <dcterms:created xsi:type="dcterms:W3CDTF">2002-04-19T17:44:55Z</dcterms:created>
  <dcterms:modified xsi:type="dcterms:W3CDTF">2008-03-06T14:18:17Z</dcterms:modified>
  <cp:category/>
  <cp:version/>
  <cp:contentType/>
  <cp:contentStatus/>
</cp:coreProperties>
</file>