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45" yWindow="15" windowWidth="24720" windowHeight="12375" tabRatio="744" firstSheet="4"/>
  </bookViews>
  <sheets>
    <sheet name="pg 1 Class Allocation" sheetId="11" r:id="rId1"/>
    <sheet name="pg 2 Rev Req" sheetId="18" r:id="rId2"/>
    <sheet name="pg 3 Cap &amp; OpEx" sheetId="14" r:id="rId3"/>
    <sheet name="pg 4 ROR" sheetId="8" r:id="rId4"/>
    <sheet name="pg 5 2012 Bk Depr" sheetId="2" r:id="rId5"/>
    <sheet name="pg 6 2013 Bk Depr" sheetId="4" r:id="rId6"/>
    <sheet name="pg 7 2014 Bk Depr" sheetId="5" r:id="rId7"/>
    <sheet name="pg 8 2015 Bk Depr" sheetId="6" r:id="rId8"/>
    <sheet name="pg 9 2016 Bk Depr" sheetId="7" r:id="rId9"/>
    <sheet name="pg 10 2017 Bk Depr" sheetId="12" r:id="rId10"/>
    <sheet name="pg 11 Tax Depr" sheetId="3" r:id="rId11"/>
  </sheets>
  <definedNames>
    <definedName name="_xlnm.Print_Area" localSheetId="0">'pg 1 Class Allocation'!$A$1:$K$44</definedName>
    <definedName name="_xlnm.Print_Area" localSheetId="9">'pg 10 2017 Bk Depr'!$A$1:$R$31</definedName>
    <definedName name="_xlnm.Print_Area" localSheetId="10">'pg 11 Tax Depr'!$A$1:$AC$74</definedName>
    <definedName name="_xlnm.Print_Area" localSheetId="1">'pg 2 Rev Req'!$A$1:$O$37</definedName>
    <definedName name="_xlnm.Print_Area" localSheetId="2">'pg 3 Cap &amp; OpEx'!$A$1:$G$27</definedName>
    <definedName name="_xlnm.Print_Area" localSheetId="3">'pg 4 ROR'!$A$1:$N$14</definedName>
    <definedName name="_xlnm.Print_Area" localSheetId="4">'pg 5 2012 Bk Depr'!$A$1:$R$33</definedName>
    <definedName name="_xlnm.Print_Area" localSheetId="5">'pg 6 2013 Bk Depr'!$A$1:$R$31</definedName>
    <definedName name="_xlnm.Print_Area" localSheetId="7">'pg 8 2015 Bk Depr'!$A$1:$R$31</definedName>
    <definedName name="_xlnm.Print_Area" localSheetId="8">'pg 9 2016 Bk Depr'!$A$1:$R$31</definedName>
    <definedName name="_xlnm.Print_Titles" localSheetId="0">'pg 1 Class Allocation'!$B:$B</definedName>
  </definedNames>
  <calcPr calcId="145621"/>
</workbook>
</file>

<file path=xl/calcChain.xml><?xml version="1.0" encoding="utf-8"?>
<calcChain xmlns="http://schemas.openxmlformats.org/spreadsheetml/2006/main">
  <c r="Y22" i="3" l="1"/>
  <c r="AA22" i="3" s="1"/>
  <c r="AC22" i="3" s="1"/>
  <c r="AI13" i="3"/>
  <c r="Q12" i="3" s="1"/>
  <c r="AI12" i="3"/>
  <c r="O12" i="3" s="1"/>
  <c r="AG11" i="3"/>
  <c r="AI11" i="3" s="1"/>
  <c r="M12" i="3" s="1"/>
  <c r="AG10" i="3"/>
  <c r="AI10" i="3" s="1"/>
  <c r="K12" i="3" s="1"/>
  <c r="AG9" i="3"/>
  <c r="AI9" i="3" s="1"/>
  <c r="I12" i="3" s="1"/>
  <c r="AG8" i="3"/>
  <c r="AI8" i="3" s="1"/>
  <c r="G12" i="3" s="1"/>
  <c r="Y72" i="3"/>
  <c r="AA72" i="3" s="1"/>
  <c r="AC72" i="3" s="1"/>
  <c r="AA71" i="3"/>
  <c r="AC71" i="3" s="1"/>
  <c r="Y71" i="3"/>
  <c r="Y70" i="3"/>
  <c r="AA70" i="3" s="1"/>
  <c r="AC70" i="3" s="1"/>
  <c r="Y69" i="3"/>
  <c r="AA69" i="3" s="1"/>
  <c r="AC69" i="3" s="1"/>
  <c r="Y68" i="3"/>
  <c r="AA68" i="3" s="1"/>
  <c r="AC68" i="3" s="1"/>
  <c r="Y67" i="3"/>
  <c r="AA67" i="3" s="1"/>
  <c r="AC67" i="3" s="1"/>
  <c r="Y66" i="3"/>
  <c r="AA66" i="3" s="1"/>
  <c r="AC66" i="3" s="1"/>
  <c r="AA65" i="3"/>
  <c r="AC65" i="3" s="1"/>
  <c r="Y65" i="3"/>
  <c r="Y64" i="3"/>
  <c r="AA64" i="3" s="1"/>
  <c r="AC64" i="3" s="1"/>
  <c r="Y63" i="3"/>
  <c r="AA63" i="3" s="1"/>
  <c r="AC63" i="3" s="1"/>
  <c r="Y62" i="3"/>
  <c r="AA62" i="3" s="1"/>
  <c r="AC62" i="3" s="1"/>
  <c r="Y61" i="3"/>
  <c r="AA61" i="3" s="1"/>
  <c r="AC61" i="3" s="1"/>
  <c r="Y60" i="3"/>
  <c r="AA60" i="3" s="1"/>
  <c r="AC60" i="3" s="1"/>
  <c r="Y59" i="3"/>
  <c r="AA59" i="3" s="1"/>
  <c r="AC59" i="3" s="1"/>
  <c r="Y58" i="3"/>
  <c r="AA58" i="3" s="1"/>
  <c r="AC58" i="3" s="1"/>
  <c r="Y57" i="3"/>
  <c r="AA57" i="3" s="1"/>
  <c r="AC57" i="3" s="1"/>
  <c r="Y56" i="3"/>
  <c r="AA56" i="3" s="1"/>
  <c r="AC56" i="3" s="1"/>
  <c r="Y55" i="3"/>
  <c r="AA55" i="3" s="1"/>
  <c r="AC55" i="3" s="1"/>
  <c r="Y54" i="3"/>
  <c r="AA54" i="3" s="1"/>
  <c r="AC54" i="3" s="1"/>
  <c r="Y53" i="3"/>
  <c r="AA53" i="3" s="1"/>
  <c r="AC53" i="3" s="1"/>
  <c r="Y52" i="3"/>
  <c r="AA52" i="3" s="1"/>
  <c r="AC52" i="3" s="1"/>
  <c r="Y51" i="3"/>
  <c r="AA51" i="3" s="1"/>
  <c r="AC51" i="3" s="1"/>
  <c r="Y50" i="3"/>
  <c r="AA50" i="3" s="1"/>
  <c r="AC50" i="3" s="1"/>
  <c r="Y49" i="3"/>
  <c r="AA49" i="3" s="1"/>
  <c r="AC49" i="3" s="1"/>
  <c r="Y48" i="3"/>
  <c r="AA48" i="3" s="1"/>
  <c r="AC48" i="3" s="1"/>
  <c r="Y47" i="3"/>
  <c r="AA47" i="3" s="1"/>
  <c r="AC47" i="3" s="1"/>
  <c r="Y46" i="3"/>
  <c r="AA46" i="3" s="1"/>
  <c r="AC46" i="3" s="1"/>
  <c r="Y45" i="3"/>
  <c r="AA45" i="3" s="1"/>
  <c r="AC45" i="3" s="1"/>
  <c r="Y44" i="3"/>
  <c r="AA44" i="3" s="1"/>
  <c r="AC44" i="3" s="1"/>
  <c r="Y43" i="3"/>
  <c r="AA43" i="3" s="1"/>
  <c r="AC43" i="3" s="1"/>
  <c r="Y42" i="3"/>
  <c r="AA42" i="3" s="1"/>
  <c r="AC42" i="3" s="1"/>
  <c r="Y41" i="3"/>
  <c r="AA41" i="3" s="1"/>
  <c r="AC41" i="3" s="1"/>
  <c r="Y40" i="3"/>
  <c r="AA40" i="3" s="1"/>
  <c r="AC40" i="3" s="1"/>
  <c r="Y39" i="3"/>
  <c r="AA39" i="3" s="1"/>
  <c r="AC39" i="3" s="1"/>
  <c r="Y38" i="3"/>
  <c r="AA38" i="3" s="1"/>
  <c r="AC38" i="3" s="1"/>
  <c r="Y37" i="3"/>
  <c r="AA37" i="3" s="1"/>
  <c r="AC37" i="3" s="1"/>
  <c r="Y36" i="3"/>
  <c r="AA36" i="3" s="1"/>
  <c r="AC36" i="3" s="1"/>
  <c r="Y35" i="3"/>
  <c r="AA35" i="3" s="1"/>
  <c r="AC35" i="3" s="1"/>
  <c r="Y34" i="3"/>
  <c r="AA34" i="3" s="1"/>
  <c r="AC34" i="3" s="1"/>
  <c r="Y33" i="3"/>
  <c r="AA33" i="3" s="1"/>
  <c r="AC33" i="3" s="1"/>
  <c r="Y32" i="3"/>
  <c r="AA32" i="3" s="1"/>
  <c r="AC32" i="3" s="1"/>
  <c r="Y31" i="3"/>
  <c r="AA31" i="3" s="1"/>
  <c r="AC31" i="3" s="1"/>
  <c r="Y30" i="3"/>
  <c r="AA30" i="3" s="1"/>
  <c r="AC30" i="3" s="1"/>
  <c r="Y29" i="3"/>
  <c r="AA29" i="3" s="1"/>
  <c r="AC29" i="3" s="1"/>
  <c r="Y28" i="3"/>
  <c r="AA28" i="3" s="1"/>
  <c r="AC28" i="3" s="1"/>
  <c r="Y27" i="3"/>
  <c r="AA27" i="3" s="1"/>
  <c r="AC27" i="3" s="1"/>
  <c r="Y26" i="3"/>
  <c r="AA26" i="3" s="1"/>
  <c r="AC26" i="3" s="1"/>
  <c r="Y25" i="3"/>
  <c r="AA25" i="3" s="1"/>
  <c r="AC25" i="3" s="1"/>
  <c r="Y24" i="3"/>
  <c r="AA24" i="3" s="1"/>
  <c r="AC24" i="3" s="1"/>
  <c r="Y23" i="3"/>
  <c r="AA23" i="3" s="1"/>
  <c r="AC23" i="3" s="1"/>
  <c r="S42" i="3"/>
  <c r="L30" i="12"/>
  <c r="L29" i="12"/>
  <c r="L28" i="12"/>
  <c r="L22" i="12"/>
  <c r="L21" i="12"/>
  <c r="L20" i="12"/>
  <c r="L16" i="12"/>
  <c r="L15" i="12"/>
  <c r="L14" i="12"/>
  <c r="L13" i="12"/>
  <c r="L30" i="7"/>
  <c r="L29" i="7"/>
  <c r="L28" i="7"/>
  <c r="L22" i="7"/>
  <c r="L21" i="7"/>
  <c r="L20" i="7"/>
  <c r="L16" i="7"/>
  <c r="L15" i="7"/>
  <c r="L14" i="7"/>
  <c r="L13" i="7"/>
  <c r="L30" i="6"/>
  <c r="L29" i="6"/>
  <c r="L28" i="6"/>
  <c r="L22" i="6"/>
  <c r="L21" i="6"/>
  <c r="L20" i="6"/>
  <c r="L16" i="6"/>
  <c r="L15" i="6"/>
  <c r="L14" i="6"/>
  <c r="L13" i="6"/>
  <c r="L30" i="5"/>
  <c r="L29" i="5"/>
  <c r="L28" i="5"/>
  <c r="L22" i="5"/>
  <c r="L21" i="5"/>
  <c r="L20" i="5"/>
  <c r="L16" i="5"/>
  <c r="L15" i="5"/>
  <c r="L14" i="5"/>
  <c r="L13" i="5"/>
  <c r="L23" i="12" l="1"/>
  <c r="L31" i="12"/>
  <c r="U21" i="3" s="1"/>
  <c r="L17" i="12"/>
  <c r="L31" i="7"/>
  <c r="U20" i="3" s="1"/>
  <c r="L23" i="7"/>
  <c r="L17" i="7"/>
  <c r="O11" i="3" s="1"/>
  <c r="L31" i="6"/>
  <c r="U19" i="3" s="1"/>
  <c r="L23" i="6"/>
  <c r="L17" i="6"/>
  <c r="M11" i="3" s="1"/>
  <c r="L31" i="5"/>
  <c r="U18" i="3" s="1"/>
  <c r="L23" i="5"/>
  <c r="L17" i="5"/>
  <c r="K11" i="3" s="1"/>
  <c r="L30" i="4"/>
  <c r="L29" i="4"/>
  <c r="L28" i="4"/>
  <c r="L22" i="4"/>
  <c r="L21" i="4"/>
  <c r="L20" i="4"/>
  <c r="L16" i="4"/>
  <c r="L15" i="4"/>
  <c r="L14" i="4"/>
  <c r="L13" i="4"/>
  <c r="L30" i="2"/>
  <c r="L29" i="2"/>
  <c r="L28" i="2"/>
  <c r="L22" i="2"/>
  <c r="L21" i="2"/>
  <c r="L20" i="2"/>
  <c r="L16" i="2"/>
  <c r="L15" i="2"/>
  <c r="L14" i="2"/>
  <c r="L13" i="2"/>
  <c r="D27" i="14"/>
  <c r="I26" i="18" s="1"/>
  <c r="E27" i="14"/>
  <c r="K26" i="18" s="1"/>
  <c r="F27" i="14"/>
  <c r="M26" i="18" s="1"/>
  <c r="G27" i="14"/>
  <c r="O26" i="18" s="1"/>
  <c r="C27" i="14"/>
  <c r="G26" i="18" s="1"/>
  <c r="B27" i="14"/>
  <c r="E26" i="18" s="1"/>
  <c r="C22" i="14"/>
  <c r="D22" i="14"/>
  <c r="E22" i="14"/>
  <c r="F22" i="14"/>
  <c r="G22" i="14"/>
  <c r="B22" i="14"/>
  <c r="L25" i="12" l="1"/>
  <c r="M26" i="3"/>
  <c r="M30" i="3"/>
  <c r="M21" i="3"/>
  <c r="O23" i="3"/>
  <c r="O29" i="3"/>
  <c r="O34" i="3"/>
  <c r="O32" i="3"/>
  <c r="O21" i="3"/>
  <c r="O27" i="3"/>
  <c r="O38" i="3"/>
  <c r="O40" i="3"/>
  <c r="O26" i="3"/>
  <c r="O24" i="3"/>
  <c r="O37" i="3"/>
  <c r="O22" i="3"/>
  <c r="O20" i="3"/>
  <c r="O39" i="3"/>
  <c r="O25" i="3"/>
  <c r="O30" i="3"/>
  <c r="O28" i="3"/>
  <c r="O33" i="3"/>
  <c r="O36" i="3"/>
  <c r="O35" i="3"/>
  <c r="O31" i="3"/>
  <c r="K33" i="3"/>
  <c r="K19" i="3"/>
  <c r="K18" i="3"/>
  <c r="K22" i="3"/>
  <c r="K25" i="3"/>
  <c r="K26" i="3"/>
  <c r="K21" i="3"/>
  <c r="K36" i="3"/>
  <c r="K27" i="3"/>
  <c r="K38" i="3"/>
  <c r="K30" i="3"/>
  <c r="K37" i="3"/>
  <c r="K24" i="3"/>
  <c r="K32" i="3"/>
  <c r="K23" i="3"/>
  <c r="K31" i="3"/>
  <c r="K20" i="3"/>
  <c r="K29" i="3"/>
  <c r="K35" i="3"/>
  <c r="K34" i="3"/>
  <c r="K28" i="3"/>
  <c r="M32" i="3"/>
  <c r="M19" i="3"/>
  <c r="M23" i="3"/>
  <c r="M39" i="3"/>
  <c r="M20" i="3"/>
  <c r="M37" i="3"/>
  <c r="Q11" i="3"/>
  <c r="M24" i="3"/>
  <c r="M33" i="3"/>
  <c r="M25" i="3"/>
  <c r="M31" i="3"/>
  <c r="M34" i="3"/>
  <c r="M36" i="3"/>
  <c r="M28" i="3"/>
  <c r="M22" i="3"/>
  <c r="M38" i="3"/>
  <c r="M29" i="3"/>
  <c r="M35" i="3"/>
  <c r="M27" i="3"/>
  <c r="L25" i="7"/>
  <c r="L25" i="6"/>
  <c r="L25" i="5"/>
  <c r="L31" i="4"/>
  <c r="U17" i="3" s="1"/>
  <c r="L23" i="4"/>
  <c r="L17" i="4"/>
  <c r="I11" i="3" s="1"/>
  <c r="C17" i="14"/>
  <c r="D17" i="14"/>
  <c r="E17" i="14"/>
  <c r="F17" i="14"/>
  <c r="G17" i="14"/>
  <c r="B17" i="14"/>
  <c r="K74" i="3" l="1"/>
  <c r="L25" i="4"/>
  <c r="M74" i="3"/>
  <c r="O74" i="3"/>
  <c r="I30" i="3"/>
  <c r="I35" i="3"/>
  <c r="I20" i="3"/>
  <c r="I19" i="3"/>
  <c r="I24" i="3"/>
  <c r="I37" i="3"/>
  <c r="I18" i="3"/>
  <c r="I27" i="3"/>
  <c r="I29" i="3"/>
  <c r="I22" i="3"/>
  <c r="I23" i="3"/>
  <c r="I21" i="3"/>
  <c r="I32" i="3"/>
  <c r="I26" i="3"/>
  <c r="I31" i="3"/>
  <c r="I33" i="3"/>
  <c r="I36" i="3"/>
  <c r="I28" i="3"/>
  <c r="I34" i="3"/>
  <c r="I17" i="3"/>
  <c r="I25" i="3"/>
  <c r="Q32" i="3"/>
  <c r="Q22" i="3"/>
  <c r="Q40" i="3"/>
  <c r="S40" i="3" s="1"/>
  <c r="Q26" i="3"/>
  <c r="Q23" i="3"/>
  <c r="Q33" i="3"/>
  <c r="Q34" i="3"/>
  <c r="Q39" i="3"/>
  <c r="S39" i="3" s="1"/>
  <c r="Q28" i="3"/>
  <c r="Q21" i="3"/>
  <c r="Q37" i="3"/>
  <c r="Q35" i="3"/>
  <c r="Q41" i="3"/>
  <c r="S41" i="3" s="1"/>
  <c r="Q29" i="3"/>
  <c r="Q31" i="3"/>
  <c r="Q25" i="3"/>
  <c r="Q36" i="3"/>
  <c r="Q24" i="3"/>
  <c r="Q30" i="3"/>
  <c r="Q27" i="3"/>
  <c r="Q38" i="3"/>
  <c r="S38" i="3" s="1"/>
  <c r="C41" i="11"/>
  <c r="I40" i="11"/>
  <c r="I39" i="11"/>
  <c r="I38" i="11"/>
  <c r="C34" i="11"/>
  <c r="I33" i="11"/>
  <c r="I32" i="11"/>
  <c r="I31" i="11"/>
  <c r="C27" i="11"/>
  <c r="I26" i="11"/>
  <c r="I25" i="11"/>
  <c r="I24" i="11"/>
  <c r="C20" i="11"/>
  <c r="I19" i="11"/>
  <c r="I18" i="11"/>
  <c r="I17" i="11"/>
  <c r="S37" i="3" l="1"/>
  <c r="I74" i="3"/>
  <c r="Q74" i="3"/>
  <c r="I20" i="11"/>
  <c r="I27" i="11"/>
  <c r="I34" i="11"/>
  <c r="I41" i="11"/>
  <c r="I12" i="11" l="1"/>
  <c r="I11" i="11"/>
  <c r="I10" i="11"/>
  <c r="I13" i="11" l="1"/>
  <c r="C13" i="11"/>
  <c r="E12" i="11" l="1"/>
  <c r="E37" i="11"/>
  <c r="E30" i="11"/>
  <c r="E24" i="11"/>
  <c r="E18" i="11"/>
  <c r="E38" i="11"/>
  <c r="E31" i="11"/>
  <c r="E26" i="11"/>
  <c r="E25" i="11"/>
  <c r="E23" i="11"/>
  <c r="E19" i="11"/>
  <c r="E17" i="11"/>
  <c r="E39" i="11"/>
  <c r="E32" i="11"/>
  <c r="E16" i="11"/>
  <c r="E40" i="11"/>
  <c r="E33" i="11"/>
  <c r="E10" i="11"/>
  <c r="E11" i="11"/>
  <c r="E9" i="11"/>
  <c r="E20" i="11" l="1"/>
  <c r="E34" i="11"/>
  <c r="E27" i="11"/>
  <c r="E41" i="11"/>
  <c r="E13" i="11"/>
  <c r="P15" i="12" l="1"/>
  <c r="N22" i="12"/>
  <c r="P31" i="12"/>
  <c r="N31" i="12"/>
  <c r="J31" i="12"/>
  <c r="P21" i="12"/>
  <c r="N21" i="12"/>
  <c r="P20" i="12"/>
  <c r="N20" i="12"/>
  <c r="P16" i="12"/>
  <c r="N16" i="12"/>
  <c r="N15" i="12"/>
  <c r="P14" i="12"/>
  <c r="N14" i="12"/>
  <c r="P13" i="12"/>
  <c r="N13" i="12"/>
  <c r="N17" i="12" l="1"/>
  <c r="P17" i="12"/>
  <c r="N23" i="12"/>
  <c r="P22" i="12"/>
  <c r="P23" i="12" s="1"/>
  <c r="N25" i="12" l="1"/>
  <c r="P25" i="12"/>
  <c r="Q14" i="8" l="1"/>
  <c r="R11" i="8" s="1"/>
  <c r="E11" i="8" s="1"/>
  <c r="R10" i="8" l="1"/>
  <c r="E10" i="8" s="1"/>
  <c r="I10" i="8" s="1"/>
  <c r="M10" i="8" s="1"/>
  <c r="R13" i="8"/>
  <c r="R12" i="8"/>
  <c r="E12" i="8" s="1"/>
  <c r="P31" i="7"/>
  <c r="N31" i="7"/>
  <c r="J31" i="7"/>
  <c r="P31" i="6"/>
  <c r="N31" i="6"/>
  <c r="J31" i="6"/>
  <c r="P31" i="5"/>
  <c r="N31" i="5"/>
  <c r="J31" i="5"/>
  <c r="P31" i="4"/>
  <c r="N31" i="4"/>
  <c r="J31" i="4"/>
  <c r="I12" i="8" l="1"/>
  <c r="R14" i="8"/>
  <c r="P31" i="2"/>
  <c r="N31" i="2"/>
  <c r="J31" i="2"/>
  <c r="R29" i="2"/>
  <c r="F29" i="4" s="1"/>
  <c r="R29" i="4" s="1"/>
  <c r="F29" i="5" s="1"/>
  <c r="R29" i="5" s="1"/>
  <c r="F29" i="6" s="1"/>
  <c r="R28" i="2"/>
  <c r="F28" i="4" s="1"/>
  <c r="F31" i="2"/>
  <c r="R30" i="2"/>
  <c r="F30" i="4" s="1"/>
  <c r="R30" i="4" s="1"/>
  <c r="F30" i="5" s="1"/>
  <c r="R30" i="5" s="1"/>
  <c r="F30" i="6" s="1"/>
  <c r="R30" i="6" s="1"/>
  <c r="P22" i="7"/>
  <c r="N22" i="7"/>
  <c r="P21" i="7"/>
  <c r="N21" i="7"/>
  <c r="P20" i="7"/>
  <c r="N20" i="7"/>
  <c r="P16" i="7"/>
  <c r="N16" i="7"/>
  <c r="N15" i="7"/>
  <c r="P14" i="7"/>
  <c r="N14" i="7"/>
  <c r="P13" i="7"/>
  <c r="N13" i="7"/>
  <c r="P22" i="6"/>
  <c r="N22" i="6"/>
  <c r="P21" i="6"/>
  <c r="N21" i="6"/>
  <c r="P20" i="6"/>
  <c r="N20" i="6"/>
  <c r="P16" i="6"/>
  <c r="N16" i="6"/>
  <c r="P15" i="6"/>
  <c r="P14" i="6"/>
  <c r="N14" i="6"/>
  <c r="P13" i="6"/>
  <c r="N13" i="6"/>
  <c r="P22" i="5"/>
  <c r="N22" i="5"/>
  <c r="P21" i="5"/>
  <c r="N21" i="5"/>
  <c r="P20" i="5"/>
  <c r="N20" i="5"/>
  <c r="P16" i="5"/>
  <c r="N16" i="5"/>
  <c r="N15" i="5"/>
  <c r="P15" i="5"/>
  <c r="P14" i="5"/>
  <c r="N14" i="5"/>
  <c r="P13" i="5"/>
  <c r="N13" i="5"/>
  <c r="P22" i="4"/>
  <c r="N22" i="4"/>
  <c r="P21" i="4"/>
  <c r="N21" i="4"/>
  <c r="P20" i="4"/>
  <c r="N20" i="4"/>
  <c r="P16" i="4"/>
  <c r="N16" i="4"/>
  <c r="P14" i="4"/>
  <c r="N14" i="4"/>
  <c r="P13" i="4"/>
  <c r="N13" i="4"/>
  <c r="F17" i="2"/>
  <c r="R16" i="2"/>
  <c r="F16" i="4" s="1"/>
  <c r="N16" i="2"/>
  <c r="J16" i="2"/>
  <c r="P15" i="2"/>
  <c r="L23" i="2"/>
  <c r="J22" i="2"/>
  <c r="J21" i="2"/>
  <c r="J20" i="2"/>
  <c r="F23" i="2"/>
  <c r="P14" i="2"/>
  <c r="J15" i="2"/>
  <c r="J14" i="2"/>
  <c r="J13" i="2"/>
  <c r="R22" i="2"/>
  <c r="F22" i="4" s="1"/>
  <c r="P22" i="2"/>
  <c r="N22" i="2"/>
  <c r="R21" i="2"/>
  <c r="F21" i="4" s="1"/>
  <c r="P21" i="2"/>
  <c r="N21" i="2"/>
  <c r="R20" i="2"/>
  <c r="F20" i="4" s="1"/>
  <c r="P20" i="2"/>
  <c r="N20" i="2"/>
  <c r="R13" i="2"/>
  <c r="F13" i="4" s="1"/>
  <c r="P13" i="2"/>
  <c r="N13" i="2"/>
  <c r="K12" i="8" l="1"/>
  <c r="M12" i="8"/>
  <c r="J23" i="2"/>
  <c r="J17" i="2"/>
  <c r="J25" i="2" s="1"/>
  <c r="N23" i="7"/>
  <c r="P23" i="5"/>
  <c r="N23" i="5"/>
  <c r="F25" i="2"/>
  <c r="P23" i="2"/>
  <c r="N23" i="4"/>
  <c r="R23" i="2"/>
  <c r="N23" i="2"/>
  <c r="R22" i="4"/>
  <c r="F22" i="5" s="1"/>
  <c r="J22" i="5" s="1"/>
  <c r="J22" i="4"/>
  <c r="F30" i="7"/>
  <c r="R30" i="7" s="1"/>
  <c r="F30" i="12" s="1"/>
  <c r="R30" i="12" s="1"/>
  <c r="R21" i="4"/>
  <c r="F21" i="5" s="1"/>
  <c r="R21" i="5" s="1"/>
  <c r="F21" i="6" s="1"/>
  <c r="J21" i="4"/>
  <c r="J16" i="4"/>
  <c r="R16" i="4"/>
  <c r="F16" i="5" s="1"/>
  <c r="R16" i="5" s="1"/>
  <c r="F16" i="6" s="1"/>
  <c r="J13" i="4"/>
  <c r="R13" i="4"/>
  <c r="F13" i="5" s="1"/>
  <c r="R13" i="5" s="1"/>
  <c r="F13" i="6" s="1"/>
  <c r="J13" i="6" s="1"/>
  <c r="F23" i="4"/>
  <c r="N15" i="6"/>
  <c r="N17" i="6" s="1"/>
  <c r="P15" i="7"/>
  <c r="P17" i="7" s="1"/>
  <c r="F31" i="4"/>
  <c r="L31" i="2"/>
  <c r="U16" i="3" s="1"/>
  <c r="U74" i="3" s="1"/>
  <c r="R28" i="4"/>
  <c r="I11" i="8"/>
  <c r="M11" i="8" s="1"/>
  <c r="M14" i="8" s="1"/>
  <c r="E14" i="8"/>
  <c r="R20" i="4"/>
  <c r="F20" i="5" s="1"/>
  <c r="J20" i="5" s="1"/>
  <c r="J20" i="4"/>
  <c r="P17" i="6"/>
  <c r="P23" i="6"/>
  <c r="P23" i="7"/>
  <c r="R31" i="2"/>
  <c r="R29" i="6"/>
  <c r="F29" i="7" s="1"/>
  <c r="R29" i="7" s="1"/>
  <c r="F29" i="12" s="1"/>
  <c r="R29" i="12" s="1"/>
  <c r="L17" i="2"/>
  <c r="G11" i="3" s="1"/>
  <c r="P23" i="4"/>
  <c r="N17" i="5"/>
  <c r="N23" i="6"/>
  <c r="N17" i="7"/>
  <c r="N25" i="7" s="1"/>
  <c r="P17" i="5"/>
  <c r="N15" i="4"/>
  <c r="N17" i="4" s="1"/>
  <c r="P15" i="4"/>
  <c r="P17" i="4" s="1"/>
  <c r="P16" i="2"/>
  <c r="P17" i="2" s="1"/>
  <c r="R15" i="2"/>
  <c r="N15" i="2"/>
  <c r="N14" i="2"/>
  <c r="R14" i="2"/>
  <c r="K20" i="18" l="1"/>
  <c r="I20" i="18"/>
  <c r="O20" i="18"/>
  <c r="G20" i="18"/>
  <c r="M20" i="18"/>
  <c r="E20" i="18"/>
  <c r="G23" i="3"/>
  <c r="S23" i="3" s="1"/>
  <c r="G25" i="3"/>
  <c r="S25" i="3" s="1"/>
  <c r="G30" i="3"/>
  <c r="S30" i="3" s="1"/>
  <c r="G36" i="3"/>
  <c r="S36" i="3" s="1"/>
  <c r="G22" i="3"/>
  <c r="S22" i="3" s="1"/>
  <c r="G20" i="3"/>
  <c r="S20" i="3" s="1"/>
  <c r="G33" i="3"/>
  <c r="S33" i="3" s="1"/>
  <c r="G16" i="3"/>
  <c r="G28" i="3"/>
  <c r="S28" i="3" s="1"/>
  <c r="G35" i="3"/>
  <c r="S35" i="3" s="1"/>
  <c r="G29" i="3"/>
  <c r="S29" i="3" s="1"/>
  <c r="G17" i="3"/>
  <c r="S17" i="3" s="1"/>
  <c r="G19" i="3"/>
  <c r="S19" i="3" s="1"/>
  <c r="G26" i="3"/>
  <c r="S26" i="3" s="1"/>
  <c r="G32" i="3"/>
  <c r="S32" i="3" s="1"/>
  <c r="G21" i="3"/>
  <c r="S21" i="3" s="1"/>
  <c r="G27" i="3"/>
  <c r="S27" i="3" s="1"/>
  <c r="G18" i="3"/>
  <c r="S18" i="3" s="1"/>
  <c r="G31" i="3"/>
  <c r="S31" i="3" s="1"/>
  <c r="G34" i="3"/>
  <c r="S34" i="3" s="1"/>
  <c r="G24" i="3"/>
  <c r="S24" i="3" s="1"/>
  <c r="E12" i="18"/>
  <c r="L25" i="2"/>
  <c r="N25" i="5"/>
  <c r="P25" i="5"/>
  <c r="P25" i="2"/>
  <c r="E25" i="18" s="1"/>
  <c r="E28" i="18" s="1"/>
  <c r="N17" i="2"/>
  <c r="N25" i="2" s="1"/>
  <c r="W16" i="3" s="1"/>
  <c r="R13" i="6"/>
  <c r="F13" i="7" s="1"/>
  <c r="R13" i="7" s="1"/>
  <c r="F13" i="12" s="1"/>
  <c r="J23" i="4"/>
  <c r="N25" i="4"/>
  <c r="J13" i="5"/>
  <c r="J16" i="5"/>
  <c r="P25" i="7"/>
  <c r="N25" i="6"/>
  <c r="P25" i="6"/>
  <c r="P25" i="4"/>
  <c r="R17" i="2"/>
  <c r="R25" i="2" s="1"/>
  <c r="F14" i="4"/>
  <c r="R31" i="4"/>
  <c r="F28" i="5"/>
  <c r="R21" i="6"/>
  <c r="F21" i="7" s="1"/>
  <c r="J21" i="6"/>
  <c r="F15" i="4"/>
  <c r="K14" i="8"/>
  <c r="I14" i="8"/>
  <c r="R20" i="5"/>
  <c r="F20" i="6" s="1"/>
  <c r="J21" i="5"/>
  <c r="J23" i="5" s="1"/>
  <c r="R22" i="5"/>
  <c r="F22" i="6" s="1"/>
  <c r="F23" i="5"/>
  <c r="J16" i="6"/>
  <c r="R16" i="6"/>
  <c r="F16" i="7" s="1"/>
  <c r="R23" i="4"/>
  <c r="G74" i="3" l="1"/>
  <c r="S16" i="3"/>
  <c r="S74" i="3" s="1"/>
  <c r="E11" i="18"/>
  <c r="E13" i="18"/>
  <c r="G12" i="18"/>
  <c r="R13" i="12"/>
  <c r="J13" i="12"/>
  <c r="J13" i="7"/>
  <c r="R16" i="7"/>
  <c r="F16" i="12" s="1"/>
  <c r="J16" i="7"/>
  <c r="F31" i="5"/>
  <c r="R28" i="5"/>
  <c r="J15" i="4"/>
  <c r="R15" i="4"/>
  <c r="R21" i="7"/>
  <c r="F21" i="12" s="1"/>
  <c r="J21" i="7"/>
  <c r="J22" i="6"/>
  <c r="R22" i="6"/>
  <c r="F22" i="7" s="1"/>
  <c r="J20" i="6"/>
  <c r="R20" i="6"/>
  <c r="F23" i="6"/>
  <c r="R14" i="4"/>
  <c r="F14" i="5" s="1"/>
  <c r="J14" i="4"/>
  <c r="F17" i="4"/>
  <c r="F25" i="4" s="1"/>
  <c r="R23" i="5"/>
  <c r="Y16" i="3" l="1"/>
  <c r="AA16" i="3" s="1"/>
  <c r="AC16" i="3" s="1"/>
  <c r="E16" i="18" s="1"/>
  <c r="E14" i="18"/>
  <c r="J16" i="12"/>
  <c r="R16" i="12"/>
  <c r="J21" i="12"/>
  <c r="R21" i="12"/>
  <c r="J23" i="6"/>
  <c r="R17" i="4"/>
  <c r="F15" i="5"/>
  <c r="F17" i="5" s="1"/>
  <c r="F25" i="5" s="1"/>
  <c r="J14" i="5"/>
  <c r="R14" i="5"/>
  <c r="R22" i="7"/>
  <c r="F22" i="12" s="1"/>
  <c r="J22" i="7"/>
  <c r="F20" i="7"/>
  <c r="R23" i="6"/>
  <c r="F28" i="6"/>
  <c r="R31" i="5"/>
  <c r="J17" i="4"/>
  <c r="J25" i="4" s="1"/>
  <c r="W17" i="3" s="1"/>
  <c r="E18" i="18" l="1"/>
  <c r="E22" i="18" s="1"/>
  <c r="E30" i="18" s="1"/>
  <c r="Y17" i="3"/>
  <c r="AA17" i="3" s="1"/>
  <c r="AC17" i="3" s="1"/>
  <c r="G16" i="18" s="1"/>
  <c r="G13" i="18"/>
  <c r="G25" i="18"/>
  <c r="G28" i="18" s="1"/>
  <c r="I12" i="18"/>
  <c r="R22" i="12"/>
  <c r="J22" i="12"/>
  <c r="R25" i="4"/>
  <c r="R28" i="6"/>
  <c r="F31" i="6"/>
  <c r="J15" i="5"/>
  <c r="J17" i="5" s="1"/>
  <c r="J25" i="5" s="1"/>
  <c r="W18" i="3" s="1"/>
  <c r="Y18" i="3" s="1"/>
  <c r="AA18" i="3" s="1"/>
  <c r="R15" i="5"/>
  <c r="F15" i="6" s="1"/>
  <c r="F14" i="6"/>
  <c r="J20" i="7"/>
  <c r="J23" i="7" s="1"/>
  <c r="R20" i="7"/>
  <c r="F23" i="7"/>
  <c r="AC18" i="3" l="1"/>
  <c r="I16" i="18" s="1"/>
  <c r="I25" i="18"/>
  <c r="I28" i="18" s="1"/>
  <c r="I13" i="18"/>
  <c r="G11" i="18"/>
  <c r="G14" i="18" s="1"/>
  <c r="G18" i="18" s="1"/>
  <c r="G22" i="18" s="1"/>
  <c r="G30" i="18" s="1"/>
  <c r="G13" i="11" s="1"/>
  <c r="R23" i="7"/>
  <c r="F20" i="12"/>
  <c r="J15" i="6"/>
  <c r="R15" i="6"/>
  <c r="F15" i="7" s="1"/>
  <c r="F28" i="7"/>
  <c r="R31" i="6"/>
  <c r="R17" i="5"/>
  <c r="J14" i="6"/>
  <c r="F17" i="6"/>
  <c r="F25" i="6" s="1"/>
  <c r="R14" i="6"/>
  <c r="K12" i="18" l="1"/>
  <c r="J20" i="12"/>
  <c r="J23" i="12" s="1"/>
  <c r="R20" i="12"/>
  <c r="F23" i="12"/>
  <c r="J17" i="6"/>
  <c r="J25" i="6" s="1"/>
  <c r="R25" i="5"/>
  <c r="F31" i="7"/>
  <c r="R28" i="7"/>
  <c r="F14" i="7"/>
  <c r="R17" i="6"/>
  <c r="R15" i="7"/>
  <c r="F15" i="12" s="1"/>
  <c r="J15" i="7"/>
  <c r="K25" i="18" l="1"/>
  <c r="K28" i="18" s="1"/>
  <c r="W19" i="3"/>
  <c r="I11" i="18"/>
  <c r="I14" i="18" s="1"/>
  <c r="I18" i="18" s="1"/>
  <c r="I22" i="18" s="1"/>
  <c r="I30" i="18" s="1"/>
  <c r="G20" i="11" s="1"/>
  <c r="K13" i="18"/>
  <c r="G11" i="11"/>
  <c r="K11" i="11" s="1"/>
  <c r="R31" i="7"/>
  <c r="F28" i="12"/>
  <c r="R23" i="12"/>
  <c r="R15" i="12"/>
  <c r="J15" i="12"/>
  <c r="R25" i="6"/>
  <c r="R14" i="7"/>
  <c r="J14" i="7"/>
  <c r="J17" i="7" s="1"/>
  <c r="J25" i="7" s="1"/>
  <c r="W20" i="3" s="1"/>
  <c r="Y20" i="3" s="1"/>
  <c r="AA20" i="3" s="1"/>
  <c r="F17" i="7"/>
  <c r="F25" i="7" s="1"/>
  <c r="G16" i="11" l="1"/>
  <c r="K16" i="11" s="1"/>
  <c r="G18" i="11"/>
  <c r="K18" i="11" s="1"/>
  <c r="G19" i="11"/>
  <c r="K19" i="11" s="1"/>
  <c r="G17" i="11"/>
  <c r="K17" i="11" s="1"/>
  <c r="Y19" i="3"/>
  <c r="AA19" i="3" s="1"/>
  <c r="AC19" i="3" s="1"/>
  <c r="K16" i="18" s="1"/>
  <c r="M13" i="18"/>
  <c r="M25" i="18"/>
  <c r="M28" i="18" s="1"/>
  <c r="K11" i="18"/>
  <c r="K14" i="18" s="1"/>
  <c r="M12" i="18"/>
  <c r="G12" i="11"/>
  <c r="K12" i="11" s="1"/>
  <c r="G10" i="11"/>
  <c r="K10" i="11" s="1"/>
  <c r="G9" i="11"/>
  <c r="K9" i="11" s="1"/>
  <c r="R28" i="12"/>
  <c r="F31" i="12"/>
  <c r="R17" i="7"/>
  <c r="R25" i="7" s="1"/>
  <c r="F14" i="12"/>
  <c r="K18" i="18" l="1"/>
  <c r="K22" i="18" s="1"/>
  <c r="K30" i="18" s="1"/>
  <c r="G27" i="11" s="1"/>
  <c r="G26" i="11" s="1"/>
  <c r="K26" i="11" s="1"/>
  <c r="AC20" i="3"/>
  <c r="M16" i="18" s="1"/>
  <c r="M11" i="18"/>
  <c r="M14" i="18" s="1"/>
  <c r="R31" i="12"/>
  <c r="J14" i="12"/>
  <c r="J17" i="12" s="1"/>
  <c r="J25" i="12" s="1"/>
  <c r="W21" i="3" s="1"/>
  <c r="R14" i="12"/>
  <c r="F17" i="12"/>
  <c r="F25" i="12" s="1"/>
  <c r="G25" i="11" l="1"/>
  <c r="K25" i="11" s="1"/>
  <c r="G24" i="11"/>
  <c r="K24" i="11" s="1"/>
  <c r="G23" i="11"/>
  <c r="K23" i="11" s="1"/>
  <c r="M18" i="18"/>
  <c r="M22" i="18" s="1"/>
  <c r="M30" i="18" s="1"/>
  <c r="G34" i="11" s="1"/>
  <c r="G33" i="11" s="1"/>
  <c r="K33" i="11" s="1"/>
  <c r="Y21" i="3"/>
  <c r="AA21" i="3" s="1"/>
  <c r="AC21" i="3" s="1"/>
  <c r="O16" i="18" s="1"/>
  <c r="W74" i="3"/>
  <c r="O12" i="18"/>
  <c r="O25" i="18"/>
  <c r="O28" i="18" s="1"/>
  <c r="O13" i="18"/>
  <c r="R17" i="12"/>
  <c r="R25" i="12" s="1"/>
  <c r="G32" i="11" l="1"/>
  <c r="K32" i="11" s="1"/>
  <c r="G30" i="11"/>
  <c r="K30" i="11" s="1"/>
  <c r="G31" i="11"/>
  <c r="K31" i="11" s="1"/>
  <c r="O11" i="18"/>
  <c r="O14" i="18" s="1"/>
  <c r="O18" i="18" s="1"/>
  <c r="O22" i="18" s="1"/>
  <c r="O30" i="18" s="1"/>
  <c r="G41" i="11" s="1"/>
  <c r="G40" i="11" l="1"/>
  <c r="K40" i="11" s="1"/>
  <c r="G39" i="11"/>
  <c r="K39" i="11" s="1"/>
  <c r="G37" i="11"/>
  <c r="K37" i="11" s="1"/>
  <c r="G38" i="11"/>
  <c r="K38" i="11" s="1"/>
</calcChain>
</file>

<file path=xl/sharedStrings.xml><?xml version="1.0" encoding="utf-8"?>
<sst xmlns="http://schemas.openxmlformats.org/spreadsheetml/2006/main" count="443" uniqueCount="128">
  <si>
    <t>Annualized Depreciation</t>
  </si>
  <si>
    <t>Depreciation</t>
  </si>
  <si>
    <t>Plant</t>
  </si>
  <si>
    <t>Rates</t>
  </si>
  <si>
    <t>Total</t>
  </si>
  <si>
    <t>Line</t>
  </si>
  <si>
    <t>No.</t>
  </si>
  <si>
    <t>Description</t>
  </si>
  <si>
    <t>Account</t>
  </si>
  <si>
    <t>Beginning</t>
  </si>
  <si>
    <t>Balance</t>
  </si>
  <si>
    <t>Depr</t>
  </si>
  <si>
    <t>Depr on</t>
  </si>
  <si>
    <t>Retirements</t>
  </si>
  <si>
    <t>Current Year</t>
  </si>
  <si>
    <t>Adds/Ret</t>
  </si>
  <si>
    <t>Annualized</t>
  </si>
  <si>
    <t>Ending</t>
  </si>
  <si>
    <t>(5)=(3)*(4)</t>
  </si>
  <si>
    <t>(7)=(4)*(6)*50%</t>
  </si>
  <si>
    <t>(8)=(6)*(4)</t>
  </si>
  <si>
    <t>(9)=(6)+(3)</t>
  </si>
  <si>
    <t>Total Plant</t>
  </si>
  <si>
    <t>Cost of Removal</t>
  </si>
  <si>
    <t>Additions</t>
  </si>
  <si>
    <t>Mains</t>
  </si>
  <si>
    <t>Total Additions</t>
  </si>
  <si>
    <t>Total Retirements</t>
  </si>
  <si>
    <t>Total Cost of Removal</t>
  </si>
  <si>
    <t>MACRS</t>
  </si>
  <si>
    <t>Tax Rate</t>
  </si>
  <si>
    <t>Life</t>
  </si>
  <si>
    <t>Year</t>
  </si>
  <si>
    <t>Year 1</t>
  </si>
  <si>
    <t>Year 2</t>
  </si>
  <si>
    <t>Year 3</t>
  </si>
  <si>
    <t>Year 4</t>
  </si>
  <si>
    <t>Year 5</t>
  </si>
  <si>
    <t>Year 6</t>
  </si>
  <si>
    <t>Annual</t>
  </si>
  <si>
    <t>Tax</t>
  </si>
  <si>
    <t>Cost</t>
  </si>
  <si>
    <t>of</t>
  </si>
  <si>
    <t>Removal</t>
  </si>
  <si>
    <t>Book</t>
  </si>
  <si>
    <t>Difference</t>
  </si>
  <si>
    <t>Deferred</t>
  </si>
  <si>
    <t>@ 38.9%</t>
  </si>
  <si>
    <t>Accumulated</t>
  </si>
  <si>
    <t>Taxes</t>
  </si>
  <si>
    <t>Tax Depreciation</t>
  </si>
  <si>
    <t>Ongoing Capital</t>
  </si>
  <si>
    <t>Capital Structure</t>
  </si>
  <si>
    <t>Ratio</t>
  </si>
  <si>
    <t>Weighted</t>
  </si>
  <si>
    <t>Tax Gross-up</t>
  </si>
  <si>
    <t>Short term debt</t>
  </si>
  <si>
    <t>Common equity</t>
  </si>
  <si>
    <t>Long term debt</t>
  </si>
  <si>
    <t>Rate Base</t>
  </si>
  <si>
    <t>Gas Plant Investment</t>
  </si>
  <si>
    <t>Accumulated Depreciation Reserve</t>
  </si>
  <si>
    <t xml:space="preserve">  Net Gas Plant</t>
  </si>
  <si>
    <t>Accumulated Deferred Taxes</t>
  </si>
  <si>
    <t>Net Rate Base</t>
  </si>
  <si>
    <t>Rate of Return</t>
  </si>
  <si>
    <t>Return on Net Rate Base</t>
  </si>
  <si>
    <t>Operating Expenses</t>
  </si>
  <si>
    <t>Incremental Operation &amp; Maintenance</t>
  </si>
  <si>
    <t xml:space="preserve">  Total Operating Expenses</t>
  </si>
  <si>
    <t>Total Annual Revenue Requirement</t>
  </si>
  <si>
    <t>and</t>
  </si>
  <si>
    <t>Services-Lines</t>
  </si>
  <si>
    <t>Services-Risers</t>
  </si>
  <si>
    <t>Residential Gas Service - Rate RGS</t>
  </si>
  <si>
    <t>Commercial Gas Service - Rate CGS</t>
  </si>
  <si>
    <t>Industrial Gas Service - Rate IGS</t>
  </si>
  <si>
    <t>As-Available Gas Service - Rate AAGS</t>
  </si>
  <si>
    <t>Allocation Percent</t>
  </si>
  <si>
    <t>Revenue Requirement</t>
  </si>
  <si>
    <t>Number of Bills</t>
  </si>
  <si>
    <t>Monthly Rate         Per Bill</t>
  </si>
  <si>
    <t>Rate Schedule</t>
  </si>
  <si>
    <t>Line No.</t>
  </si>
  <si>
    <t>LOUISVILLE GAS AND ELECTRIC COMPANY</t>
  </si>
  <si>
    <t>RATE OF RETURN</t>
  </si>
  <si>
    <t>Percent Increase (Base Revenue)</t>
  </si>
  <si>
    <t>Note:</t>
  </si>
  <si>
    <t>20-year</t>
  </si>
  <si>
    <t xml:space="preserve"> Allocation to rate schedules is based on the base revenue distribution proposed in upcoming rate case.</t>
  </si>
  <si>
    <t xml:space="preserve"> Billing determinants based on test year ending March 31, 2012.</t>
  </si>
  <si>
    <t>Main Capex</t>
  </si>
  <si>
    <t>Main Retirements</t>
  </si>
  <si>
    <t>Service Line Retirements</t>
  </si>
  <si>
    <t>Riser Retirements</t>
  </si>
  <si>
    <t>March 2012 Financials page 6</t>
  </si>
  <si>
    <t>Repairs</t>
  </si>
  <si>
    <t>CLASS ALLOCATION AND BILL IMPACT</t>
  </si>
  <si>
    <t>2013 BOOK DEPRECIATION</t>
  </si>
  <si>
    <t>2014 BOOK DEPRECIATION</t>
  </si>
  <si>
    <t>2015 BOOK DEPRECIATION</t>
  </si>
  <si>
    <t>2016 BOOK DEPRECIATION</t>
  </si>
  <si>
    <t>2017 BOOK DEPRECIATION</t>
  </si>
  <si>
    <t>TAX DEPRECIATION</t>
  </si>
  <si>
    <t>Total Current Revenue for YE 3/31/12 in Case No. 2012-00222</t>
  </si>
  <si>
    <t>Note 1: Rate Schedule VFD is included in Rate RGS</t>
  </si>
  <si>
    <t>Residential Gas Service - Rate RGS    (Note 1)</t>
  </si>
  <si>
    <t>ANNUAL ADJUSTMENT TO THE GAS LINE TRACKER</t>
  </si>
  <si>
    <t>Adjusted for</t>
  </si>
  <si>
    <t>Income Taxes</t>
  </si>
  <si>
    <t>REVENUE REQUIREMENT</t>
  </si>
  <si>
    <t>Service Line Capex</t>
  </si>
  <si>
    <t>Riser Capex</t>
  </si>
  <si>
    <t>Service Capex</t>
  </si>
  <si>
    <t xml:space="preserve">     Gas Plant Investment</t>
  </si>
  <si>
    <t>Main Cost of Removal</t>
  </si>
  <si>
    <t>Service Line Cost of Removal</t>
  </si>
  <si>
    <t>Riser Cost of Removal</t>
  </si>
  <si>
    <t xml:space="preserve">     Cost of Removal</t>
  </si>
  <si>
    <t>Leak Survey Opex</t>
  </si>
  <si>
    <t>Ongoing Opex</t>
  </si>
  <si>
    <t xml:space="preserve">     Incremental Operation &amp; Maintenance</t>
  </si>
  <si>
    <t>Accelerated Riser Opex</t>
  </si>
  <si>
    <t>CAPITAL AND OPERATING COSTS BY YEAR</t>
  </si>
  <si>
    <t>2012 BOOK DEPRECIATION</t>
  </si>
  <si>
    <t>Main Repair Capex</t>
  </si>
  <si>
    <t>Service Line CAPEX</t>
  </si>
  <si>
    <t>Repair CAPEX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</si>
</sst>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_);\(0\)"/>
    <numFmt numFmtId="168" formatCode="_(* #,##0.000000_);_(* \(#,##0.000000\);_(* &quot;-&quot;??_);_(@_)"/>
    <numFmt numFmtId="169" formatCode="[$-409]mmmm\-yy;@"/>
    <numFmt numFmtId="170" formatCode="&quot;$&quot;#,##0\ ;\(&quot;$&quot;#,##0\)"/>
    <numFmt numFmtId="171" formatCode="_([$€-2]* #,##0.00_);_([$€-2]* \(#,##0.00\);_([$€-2]* &quot;-&quot;??_)"/>
  </numFmts>
  <fonts count="9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Arial (W1)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 val="singleAccounting"/>
      <sz val="16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b/>
      <u/>
      <sz val="16"/>
      <name val="Times New Roman"/>
      <family val="1"/>
    </font>
    <font>
      <b/>
      <sz val="10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8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26" fillId="10" borderId="0" applyNumberFormat="0" applyBorder="0" applyAlignment="0" applyProtection="0"/>
    <xf numFmtId="169" fontId="26" fillId="10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6" fillId="10" borderId="0" applyNumberFormat="0" applyBorder="0" applyAlignment="0" applyProtection="0"/>
    <xf numFmtId="169" fontId="2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6" fillId="10" borderId="0" applyNumberFormat="0" applyBorder="0" applyAlignment="0" applyProtection="0"/>
    <xf numFmtId="0" fontId="1" fillId="10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6" fillId="10" borderId="0" applyNumberFormat="0" applyBorder="0" applyAlignment="0" applyProtection="0"/>
    <xf numFmtId="169" fontId="26" fillId="10" borderId="0" applyNumberFormat="0" applyBorder="0" applyAlignment="0" applyProtection="0"/>
    <xf numFmtId="169" fontId="26" fillId="10" borderId="0" applyNumberFormat="0" applyBorder="0" applyAlignment="0" applyProtection="0"/>
    <xf numFmtId="169" fontId="26" fillId="10" borderId="0" applyNumberFormat="0" applyBorder="0" applyAlignment="0" applyProtection="0"/>
    <xf numFmtId="169" fontId="26" fillId="10" borderId="0" applyNumberFormat="0" applyBorder="0" applyAlignment="0" applyProtection="0"/>
    <xf numFmtId="169" fontId="26" fillId="10" borderId="0" applyNumberFormat="0" applyBorder="0" applyAlignment="0" applyProtection="0"/>
    <xf numFmtId="169" fontId="26" fillId="10" borderId="0" applyNumberFormat="0" applyBorder="0" applyAlignment="0" applyProtection="0"/>
    <xf numFmtId="169" fontId="26" fillId="10" borderId="0" applyNumberFormat="0" applyBorder="0" applyAlignment="0" applyProtection="0"/>
    <xf numFmtId="169" fontId="26" fillId="10" borderId="0" applyNumberFormat="0" applyBorder="0" applyAlignment="0" applyProtection="0"/>
    <xf numFmtId="169" fontId="26" fillId="10" borderId="0" applyNumberFormat="0" applyBorder="0" applyAlignment="0" applyProtection="0"/>
    <xf numFmtId="169" fontId="26" fillId="10" borderId="0" applyNumberFormat="0" applyBorder="0" applyAlignment="0" applyProtection="0"/>
    <xf numFmtId="169" fontId="26" fillId="10" borderId="0" applyNumberFormat="0" applyBorder="0" applyAlignment="0" applyProtection="0"/>
    <xf numFmtId="169" fontId="26" fillId="10" borderId="0" applyNumberFormat="0" applyBorder="0" applyAlignment="0" applyProtection="0"/>
    <xf numFmtId="169" fontId="25" fillId="34" borderId="0" applyNumberFormat="0" applyBorder="0" applyAlignment="0" applyProtection="0"/>
    <xf numFmtId="169" fontId="26" fillId="10" borderId="0" applyNumberFormat="0" applyBorder="0" applyAlignment="0" applyProtection="0"/>
    <xf numFmtId="169" fontId="26" fillId="10" borderId="0" applyNumberFormat="0" applyBorder="0" applyAlignment="0" applyProtection="0"/>
    <xf numFmtId="169" fontId="26" fillId="10" borderId="0" applyNumberFormat="0" applyBorder="0" applyAlignment="0" applyProtection="0"/>
    <xf numFmtId="169" fontId="26" fillId="10" borderId="0" applyNumberFormat="0" applyBorder="0" applyAlignment="0" applyProtection="0"/>
    <xf numFmtId="169" fontId="26" fillId="10" borderId="0" applyNumberFormat="0" applyBorder="0" applyAlignment="0" applyProtection="0"/>
    <xf numFmtId="169" fontId="26" fillId="10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26" fillId="14" borderId="0" applyNumberFormat="0" applyBorder="0" applyAlignment="0" applyProtection="0"/>
    <xf numFmtId="169" fontId="26" fillId="14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6" fillId="14" borderId="0" applyNumberFormat="0" applyBorder="0" applyAlignment="0" applyProtection="0"/>
    <xf numFmtId="169" fontId="2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6" fillId="14" borderId="0" applyNumberFormat="0" applyBorder="0" applyAlignment="0" applyProtection="0"/>
    <xf numFmtId="0" fontId="1" fillId="14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6" fillId="14" borderId="0" applyNumberFormat="0" applyBorder="0" applyAlignment="0" applyProtection="0"/>
    <xf numFmtId="169" fontId="26" fillId="14" borderId="0" applyNumberFormat="0" applyBorder="0" applyAlignment="0" applyProtection="0"/>
    <xf numFmtId="169" fontId="26" fillId="14" borderId="0" applyNumberFormat="0" applyBorder="0" applyAlignment="0" applyProtection="0"/>
    <xf numFmtId="169" fontId="26" fillId="14" borderId="0" applyNumberFormat="0" applyBorder="0" applyAlignment="0" applyProtection="0"/>
    <xf numFmtId="169" fontId="26" fillId="14" borderId="0" applyNumberFormat="0" applyBorder="0" applyAlignment="0" applyProtection="0"/>
    <xf numFmtId="169" fontId="26" fillId="14" borderId="0" applyNumberFormat="0" applyBorder="0" applyAlignment="0" applyProtection="0"/>
    <xf numFmtId="169" fontId="26" fillId="14" borderId="0" applyNumberFormat="0" applyBorder="0" applyAlignment="0" applyProtection="0"/>
    <xf numFmtId="169" fontId="26" fillId="14" borderId="0" applyNumberFormat="0" applyBorder="0" applyAlignment="0" applyProtection="0"/>
    <xf numFmtId="169" fontId="26" fillId="14" borderId="0" applyNumberFormat="0" applyBorder="0" applyAlignment="0" applyProtection="0"/>
    <xf numFmtId="169" fontId="26" fillId="14" borderId="0" applyNumberFormat="0" applyBorder="0" applyAlignment="0" applyProtection="0"/>
    <xf numFmtId="169" fontId="26" fillId="14" borderId="0" applyNumberFormat="0" applyBorder="0" applyAlignment="0" applyProtection="0"/>
    <xf numFmtId="169" fontId="26" fillId="14" borderId="0" applyNumberFormat="0" applyBorder="0" applyAlignment="0" applyProtection="0"/>
    <xf numFmtId="169" fontId="26" fillId="14" borderId="0" applyNumberFormat="0" applyBorder="0" applyAlignment="0" applyProtection="0"/>
    <xf numFmtId="169" fontId="25" fillId="36" borderId="0" applyNumberFormat="0" applyBorder="0" applyAlignment="0" applyProtection="0"/>
    <xf numFmtId="169" fontId="26" fillId="14" borderId="0" applyNumberFormat="0" applyBorder="0" applyAlignment="0" applyProtection="0"/>
    <xf numFmtId="169" fontId="26" fillId="14" borderId="0" applyNumberFormat="0" applyBorder="0" applyAlignment="0" applyProtection="0"/>
    <xf numFmtId="169" fontId="26" fillId="14" borderId="0" applyNumberFormat="0" applyBorder="0" applyAlignment="0" applyProtection="0"/>
    <xf numFmtId="169" fontId="26" fillId="14" borderId="0" applyNumberFormat="0" applyBorder="0" applyAlignment="0" applyProtection="0"/>
    <xf numFmtId="169" fontId="26" fillId="14" borderId="0" applyNumberFormat="0" applyBorder="0" applyAlignment="0" applyProtection="0"/>
    <xf numFmtId="169" fontId="26" fillId="14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7" borderId="0" applyNumberFormat="0" applyBorder="0" applyAlignment="0" applyProtection="0"/>
    <xf numFmtId="169" fontId="25" fillId="37" borderId="0" applyNumberFormat="0" applyBorder="0" applyAlignment="0" applyProtection="0"/>
    <xf numFmtId="169" fontId="25" fillId="37" borderId="0" applyNumberFormat="0" applyBorder="0" applyAlignment="0" applyProtection="0"/>
    <xf numFmtId="169" fontId="25" fillId="37" borderId="0" applyNumberFormat="0" applyBorder="0" applyAlignment="0" applyProtection="0"/>
    <xf numFmtId="169" fontId="25" fillId="37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26" fillId="18" borderId="0" applyNumberFormat="0" applyBorder="0" applyAlignment="0" applyProtection="0"/>
    <xf numFmtId="169" fontId="26" fillId="1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6" fillId="18" borderId="0" applyNumberFormat="0" applyBorder="0" applyAlignment="0" applyProtection="0"/>
    <xf numFmtId="169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6" fillId="18" borderId="0" applyNumberFormat="0" applyBorder="0" applyAlignment="0" applyProtection="0"/>
    <xf numFmtId="0" fontId="1" fillId="18" borderId="0" applyNumberFormat="0" applyBorder="0" applyAlignment="0" applyProtection="0"/>
    <xf numFmtId="169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6" fillId="18" borderId="0" applyNumberFormat="0" applyBorder="0" applyAlignment="0" applyProtection="0"/>
    <xf numFmtId="169" fontId="26" fillId="18" borderId="0" applyNumberFormat="0" applyBorder="0" applyAlignment="0" applyProtection="0"/>
    <xf numFmtId="169" fontId="26" fillId="18" borderId="0" applyNumberFormat="0" applyBorder="0" applyAlignment="0" applyProtection="0"/>
    <xf numFmtId="169" fontId="26" fillId="18" borderId="0" applyNumberFormat="0" applyBorder="0" applyAlignment="0" applyProtection="0"/>
    <xf numFmtId="169" fontId="26" fillId="18" borderId="0" applyNumberFormat="0" applyBorder="0" applyAlignment="0" applyProtection="0"/>
    <xf numFmtId="169" fontId="26" fillId="18" borderId="0" applyNumberFormat="0" applyBorder="0" applyAlignment="0" applyProtection="0"/>
    <xf numFmtId="169" fontId="26" fillId="18" borderId="0" applyNumberFormat="0" applyBorder="0" applyAlignment="0" applyProtection="0"/>
    <xf numFmtId="169" fontId="26" fillId="18" borderId="0" applyNumberFormat="0" applyBorder="0" applyAlignment="0" applyProtection="0"/>
    <xf numFmtId="169" fontId="26" fillId="18" borderId="0" applyNumberFormat="0" applyBorder="0" applyAlignment="0" applyProtection="0"/>
    <xf numFmtId="169" fontId="26" fillId="18" borderId="0" applyNumberFormat="0" applyBorder="0" applyAlignment="0" applyProtection="0"/>
    <xf numFmtId="169" fontId="26" fillId="18" borderId="0" applyNumberFormat="0" applyBorder="0" applyAlignment="0" applyProtection="0"/>
    <xf numFmtId="169" fontId="26" fillId="18" borderId="0" applyNumberFormat="0" applyBorder="0" applyAlignment="0" applyProtection="0"/>
    <xf numFmtId="169" fontId="26" fillId="18" borderId="0" applyNumberFormat="0" applyBorder="0" applyAlignment="0" applyProtection="0"/>
    <xf numFmtId="169" fontId="25" fillId="38" borderId="0" applyNumberFormat="0" applyBorder="0" applyAlignment="0" applyProtection="0"/>
    <xf numFmtId="169" fontId="26" fillId="18" borderId="0" applyNumberFormat="0" applyBorder="0" applyAlignment="0" applyProtection="0"/>
    <xf numFmtId="169" fontId="26" fillId="18" borderId="0" applyNumberFormat="0" applyBorder="0" applyAlignment="0" applyProtection="0"/>
    <xf numFmtId="169" fontId="26" fillId="18" borderId="0" applyNumberFormat="0" applyBorder="0" applyAlignment="0" applyProtection="0"/>
    <xf numFmtId="169" fontId="26" fillId="18" borderId="0" applyNumberFormat="0" applyBorder="0" applyAlignment="0" applyProtection="0"/>
    <xf numFmtId="169" fontId="26" fillId="18" borderId="0" applyNumberFormat="0" applyBorder="0" applyAlignment="0" applyProtection="0"/>
    <xf numFmtId="169" fontId="26" fillId="1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5" fillId="37" borderId="0" applyNumberFormat="0" applyBorder="0" applyAlignment="0" applyProtection="0"/>
    <xf numFmtId="169" fontId="25" fillId="37" borderId="0" applyNumberFormat="0" applyBorder="0" applyAlignment="0" applyProtection="0"/>
    <xf numFmtId="169" fontId="25" fillId="37" borderId="0" applyNumberFormat="0" applyBorder="0" applyAlignment="0" applyProtection="0"/>
    <xf numFmtId="169" fontId="25" fillId="37" borderId="0" applyNumberFormat="0" applyBorder="0" applyAlignment="0" applyProtection="0"/>
    <xf numFmtId="169" fontId="25" fillId="37" borderId="0" applyNumberFormat="0" applyBorder="0" applyAlignment="0" applyProtection="0"/>
    <xf numFmtId="169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26" fillId="22" borderId="0" applyNumberFormat="0" applyBorder="0" applyAlignment="0" applyProtection="0"/>
    <xf numFmtId="169" fontId="26" fillId="22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169" fontId="25" fillId="40" borderId="0" applyNumberFormat="0" applyBorder="0" applyAlignment="0" applyProtection="0"/>
    <xf numFmtId="169" fontId="26" fillId="22" borderId="0" applyNumberFormat="0" applyBorder="0" applyAlignment="0" applyProtection="0"/>
    <xf numFmtId="169" fontId="2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5" fillId="40" borderId="0" applyNumberFormat="0" applyBorder="0" applyAlignment="0" applyProtection="0"/>
    <xf numFmtId="169" fontId="25" fillId="40" borderId="0" applyNumberFormat="0" applyBorder="0" applyAlignment="0" applyProtection="0"/>
    <xf numFmtId="169" fontId="25" fillId="40" borderId="0" applyNumberFormat="0" applyBorder="0" applyAlignment="0" applyProtection="0"/>
    <xf numFmtId="169" fontId="25" fillId="40" borderId="0" applyNumberFormat="0" applyBorder="0" applyAlignment="0" applyProtection="0"/>
    <xf numFmtId="169" fontId="26" fillId="22" borderId="0" applyNumberFormat="0" applyBorder="0" applyAlignment="0" applyProtection="0"/>
    <xf numFmtId="0" fontId="1" fillId="22" borderId="0" applyNumberFormat="0" applyBorder="0" applyAlignment="0" applyProtection="0"/>
    <xf numFmtId="169" fontId="25" fillId="40" borderId="0" applyNumberFormat="0" applyBorder="0" applyAlignment="0" applyProtection="0"/>
    <xf numFmtId="169" fontId="25" fillId="40" borderId="0" applyNumberFormat="0" applyBorder="0" applyAlignment="0" applyProtection="0"/>
    <xf numFmtId="169" fontId="25" fillId="40" borderId="0" applyNumberFormat="0" applyBorder="0" applyAlignment="0" applyProtection="0"/>
    <xf numFmtId="169" fontId="26" fillId="22" borderId="0" applyNumberFormat="0" applyBorder="0" applyAlignment="0" applyProtection="0"/>
    <xf numFmtId="169" fontId="26" fillId="22" borderId="0" applyNumberFormat="0" applyBorder="0" applyAlignment="0" applyProtection="0"/>
    <xf numFmtId="169" fontId="26" fillId="22" borderId="0" applyNumberFormat="0" applyBorder="0" applyAlignment="0" applyProtection="0"/>
    <xf numFmtId="169" fontId="26" fillId="22" borderId="0" applyNumberFormat="0" applyBorder="0" applyAlignment="0" applyProtection="0"/>
    <xf numFmtId="169" fontId="26" fillId="22" borderId="0" applyNumberFormat="0" applyBorder="0" applyAlignment="0" applyProtection="0"/>
    <xf numFmtId="169" fontId="26" fillId="22" borderId="0" applyNumberFormat="0" applyBorder="0" applyAlignment="0" applyProtection="0"/>
    <xf numFmtId="169" fontId="26" fillId="22" borderId="0" applyNumberFormat="0" applyBorder="0" applyAlignment="0" applyProtection="0"/>
    <xf numFmtId="169" fontId="26" fillId="22" borderId="0" applyNumberFormat="0" applyBorder="0" applyAlignment="0" applyProtection="0"/>
    <xf numFmtId="169" fontId="26" fillId="22" borderId="0" applyNumberFormat="0" applyBorder="0" applyAlignment="0" applyProtection="0"/>
    <xf numFmtId="169" fontId="26" fillId="22" borderId="0" applyNumberFormat="0" applyBorder="0" applyAlignment="0" applyProtection="0"/>
    <xf numFmtId="169" fontId="26" fillId="22" borderId="0" applyNumberFormat="0" applyBorder="0" applyAlignment="0" applyProtection="0"/>
    <xf numFmtId="169" fontId="26" fillId="22" borderId="0" applyNumberFormat="0" applyBorder="0" applyAlignment="0" applyProtection="0"/>
    <xf numFmtId="169" fontId="26" fillId="22" borderId="0" applyNumberFormat="0" applyBorder="0" applyAlignment="0" applyProtection="0"/>
    <xf numFmtId="169" fontId="25" fillId="40" borderId="0" applyNumberFormat="0" applyBorder="0" applyAlignment="0" applyProtection="0"/>
    <xf numFmtId="169" fontId="26" fillId="22" borderId="0" applyNumberFormat="0" applyBorder="0" applyAlignment="0" applyProtection="0"/>
    <xf numFmtId="169" fontId="26" fillId="22" borderId="0" applyNumberFormat="0" applyBorder="0" applyAlignment="0" applyProtection="0"/>
    <xf numFmtId="169" fontId="26" fillId="22" borderId="0" applyNumberFormat="0" applyBorder="0" applyAlignment="0" applyProtection="0"/>
    <xf numFmtId="169" fontId="26" fillId="22" borderId="0" applyNumberFormat="0" applyBorder="0" applyAlignment="0" applyProtection="0"/>
    <xf numFmtId="169" fontId="26" fillId="22" borderId="0" applyNumberFormat="0" applyBorder="0" applyAlignment="0" applyProtection="0"/>
    <xf numFmtId="169" fontId="26" fillId="22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169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6" fillId="26" borderId="0" applyNumberFormat="0" applyBorder="0" applyAlignment="0" applyProtection="0"/>
    <xf numFmtId="169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6" fillId="26" borderId="0" applyNumberFormat="0" applyBorder="0" applyAlignment="0" applyProtection="0"/>
    <xf numFmtId="0" fontId="1" fillId="26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5" fillId="41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169" fontId="26" fillId="26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0" borderId="0" applyNumberFormat="0" applyBorder="0" applyAlignment="0" applyProtection="0"/>
    <xf numFmtId="169" fontId="25" fillId="40" borderId="0" applyNumberFormat="0" applyBorder="0" applyAlignment="0" applyProtection="0"/>
    <xf numFmtId="169" fontId="25" fillId="40" borderId="0" applyNumberFormat="0" applyBorder="0" applyAlignment="0" applyProtection="0"/>
    <xf numFmtId="169" fontId="25" fillId="40" borderId="0" applyNumberFormat="0" applyBorder="0" applyAlignment="0" applyProtection="0"/>
    <xf numFmtId="169" fontId="25" fillId="4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26" fillId="30" borderId="0" applyNumberFormat="0" applyBorder="0" applyAlignment="0" applyProtection="0"/>
    <xf numFmtId="169" fontId="26" fillId="30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6" fillId="30" borderId="0" applyNumberFormat="0" applyBorder="0" applyAlignment="0" applyProtection="0"/>
    <xf numFmtId="169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6" fillId="30" borderId="0" applyNumberFormat="0" applyBorder="0" applyAlignment="0" applyProtection="0"/>
    <xf numFmtId="0" fontId="1" fillId="30" borderId="0" applyNumberFormat="0" applyBorder="0" applyAlignment="0" applyProtection="0"/>
    <xf numFmtId="169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6" fillId="30" borderId="0" applyNumberFormat="0" applyBorder="0" applyAlignment="0" applyProtection="0"/>
    <xf numFmtId="169" fontId="26" fillId="30" borderId="0" applyNumberFormat="0" applyBorder="0" applyAlignment="0" applyProtection="0"/>
    <xf numFmtId="169" fontId="26" fillId="30" borderId="0" applyNumberFormat="0" applyBorder="0" applyAlignment="0" applyProtection="0"/>
    <xf numFmtId="169" fontId="26" fillId="30" borderId="0" applyNumberFormat="0" applyBorder="0" applyAlignment="0" applyProtection="0"/>
    <xf numFmtId="169" fontId="26" fillId="30" borderId="0" applyNumberFormat="0" applyBorder="0" applyAlignment="0" applyProtection="0"/>
    <xf numFmtId="169" fontId="26" fillId="30" borderId="0" applyNumberFormat="0" applyBorder="0" applyAlignment="0" applyProtection="0"/>
    <xf numFmtId="169" fontId="26" fillId="30" borderId="0" applyNumberFormat="0" applyBorder="0" applyAlignment="0" applyProtection="0"/>
    <xf numFmtId="169" fontId="26" fillId="30" borderId="0" applyNumberFormat="0" applyBorder="0" applyAlignment="0" applyProtection="0"/>
    <xf numFmtId="169" fontId="26" fillId="30" borderId="0" applyNumberFormat="0" applyBorder="0" applyAlignment="0" applyProtection="0"/>
    <xf numFmtId="169" fontId="26" fillId="30" borderId="0" applyNumberFormat="0" applyBorder="0" applyAlignment="0" applyProtection="0"/>
    <xf numFmtId="169" fontId="26" fillId="30" borderId="0" applyNumberFormat="0" applyBorder="0" applyAlignment="0" applyProtection="0"/>
    <xf numFmtId="169" fontId="26" fillId="30" borderId="0" applyNumberFormat="0" applyBorder="0" applyAlignment="0" applyProtection="0"/>
    <xf numFmtId="169" fontId="26" fillId="30" borderId="0" applyNumberFormat="0" applyBorder="0" applyAlignment="0" applyProtection="0"/>
    <xf numFmtId="169" fontId="25" fillId="38" borderId="0" applyNumberFormat="0" applyBorder="0" applyAlignment="0" applyProtection="0"/>
    <xf numFmtId="169" fontId="26" fillId="30" borderId="0" applyNumberFormat="0" applyBorder="0" applyAlignment="0" applyProtection="0"/>
    <xf numFmtId="169" fontId="26" fillId="30" borderId="0" applyNumberFormat="0" applyBorder="0" applyAlignment="0" applyProtection="0"/>
    <xf numFmtId="169" fontId="26" fillId="30" borderId="0" applyNumberFormat="0" applyBorder="0" applyAlignment="0" applyProtection="0"/>
    <xf numFmtId="169" fontId="26" fillId="30" borderId="0" applyNumberFormat="0" applyBorder="0" applyAlignment="0" applyProtection="0"/>
    <xf numFmtId="169" fontId="26" fillId="30" borderId="0" applyNumberFormat="0" applyBorder="0" applyAlignment="0" applyProtection="0"/>
    <xf numFmtId="169" fontId="26" fillId="30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5" fillId="40" borderId="0" applyNumberFormat="0" applyBorder="0" applyAlignment="0" applyProtection="0"/>
    <xf numFmtId="169" fontId="25" fillId="40" borderId="0" applyNumberFormat="0" applyBorder="0" applyAlignment="0" applyProtection="0"/>
    <xf numFmtId="169" fontId="25" fillId="40" borderId="0" applyNumberFormat="0" applyBorder="0" applyAlignment="0" applyProtection="0"/>
    <xf numFmtId="169" fontId="25" fillId="40" borderId="0" applyNumberFormat="0" applyBorder="0" applyAlignment="0" applyProtection="0"/>
    <xf numFmtId="169" fontId="25" fillId="40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26" fillId="11" borderId="0" applyNumberFormat="0" applyBorder="0" applyAlignment="0" applyProtection="0"/>
    <xf numFmtId="169" fontId="26" fillId="1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6" fillId="11" borderId="0" applyNumberFormat="0" applyBorder="0" applyAlignment="0" applyProtection="0"/>
    <xf numFmtId="169" fontId="25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6" fillId="11" borderId="0" applyNumberFormat="0" applyBorder="0" applyAlignment="0" applyProtection="0"/>
    <xf numFmtId="0" fontId="1" fillId="1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6" fillId="11" borderId="0" applyNumberFormat="0" applyBorder="0" applyAlignment="0" applyProtection="0"/>
    <xf numFmtId="169" fontId="26" fillId="11" borderId="0" applyNumberFormat="0" applyBorder="0" applyAlignment="0" applyProtection="0"/>
    <xf numFmtId="169" fontId="26" fillId="11" borderId="0" applyNumberFormat="0" applyBorder="0" applyAlignment="0" applyProtection="0"/>
    <xf numFmtId="169" fontId="26" fillId="11" borderId="0" applyNumberFormat="0" applyBorder="0" applyAlignment="0" applyProtection="0"/>
    <xf numFmtId="169" fontId="26" fillId="11" borderId="0" applyNumberFormat="0" applyBorder="0" applyAlignment="0" applyProtection="0"/>
    <xf numFmtId="169" fontId="26" fillId="11" borderId="0" applyNumberFormat="0" applyBorder="0" applyAlignment="0" applyProtection="0"/>
    <xf numFmtId="169" fontId="26" fillId="11" borderId="0" applyNumberFormat="0" applyBorder="0" applyAlignment="0" applyProtection="0"/>
    <xf numFmtId="169" fontId="26" fillId="11" borderId="0" applyNumberFormat="0" applyBorder="0" applyAlignment="0" applyProtection="0"/>
    <xf numFmtId="169" fontId="26" fillId="11" borderId="0" applyNumberFormat="0" applyBorder="0" applyAlignment="0" applyProtection="0"/>
    <xf numFmtId="169" fontId="26" fillId="11" borderId="0" applyNumberFormat="0" applyBorder="0" applyAlignment="0" applyProtection="0"/>
    <xf numFmtId="169" fontId="26" fillId="11" borderId="0" applyNumberFormat="0" applyBorder="0" applyAlignment="0" applyProtection="0"/>
    <xf numFmtId="169" fontId="26" fillId="11" borderId="0" applyNumberFormat="0" applyBorder="0" applyAlignment="0" applyProtection="0"/>
    <xf numFmtId="169" fontId="26" fillId="11" borderId="0" applyNumberFormat="0" applyBorder="0" applyAlignment="0" applyProtection="0"/>
    <xf numFmtId="169" fontId="25" fillId="41" borderId="0" applyNumberFormat="0" applyBorder="0" applyAlignment="0" applyProtection="0"/>
    <xf numFmtId="169" fontId="26" fillId="11" borderId="0" applyNumberFormat="0" applyBorder="0" applyAlignment="0" applyProtection="0"/>
    <xf numFmtId="169" fontId="26" fillId="11" borderId="0" applyNumberFormat="0" applyBorder="0" applyAlignment="0" applyProtection="0"/>
    <xf numFmtId="169" fontId="26" fillId="11" borderId="0" applyNumberFormat="0" applyBorder="0" applyAlignment="0" applyProtection="0"/>
    <xf numFmtId="169" fontId="26" fillId="11" borderId="0" applyNumberFormat="0" applyBorder="0" applyAlignment="0" applyProtection="0"/>
    <xf numFmtId="169" fontId="26" fillId="11" borderId="0" applyNumberFormat="0" applyBorder="0" applyAlignment="0" applyProtection="0"/>
    <xf numFmtId="169" fontId="26" fillId="1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26" fillId="15" borderId="0" applyNumberFormat="0" applyBorder="0" applyAlignment="0" applyProtection="0"/>
    <xf numFmtId="169" fontId="26" fillId="15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6" fillId="15" borderId="0" applyNumberFormat="0" applyBorder="0" applyAlignment="0" applyProtection="0"/>
    <xf numFmtId="169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6" fillId="15" borderId="0" applyNumberFormat="0" applyBorder="0" applyAlignment="0" applyProtection="0"/>
    <xf numFmtId="0" fontId="1" fillId="15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6" fillId="15" borderId="0" applyNumberFormat="0" applyBorder="0" applyAlignment="0" applyProtection="0"/>
    <xf numFmtId="169" fontId="26" fillId="15" borderId="0" applyNumberFormat="0" applyBorder="0" applyAlignment="0" applyProtection="0"/>
    <xf numFmtId="169" fontId="26" fillId="15" borderId="0" applyNumberFormat="0" applyBorder="0" applyAlignment="0" applyProtection="0"/>
    <xf numFmtId="169" fontId="26" fillId="15" borderId="0" applyNumberFormat="0" applyBorder="0" applyAlignment="0" applyProtection="0"/>
    <xf numFmtId="169" fontId="26" fillId="15" borderId="0" applyNumberFormat="0" applyBorder="0" applyAlignment="0" applyProtection="0"/>
    <xf numFmtId="169" fontId="26" fillId="15" borderId="0" applyNumberFormat="0" applyBorder="0" applyAlignment="0" applyProtection="0"/>
    <xf numFmtId="169" fontId="26" fillId="15" borderId="0" applyNumberFormat="0" applyBorder="0" applyAlignment="0" applyProtection="0"/>
    <xf numFmtId="169" fontId="26" fillId="15" borderId="0" applyNumberFormat="0" applyBorder="0" applyAlignment="0" applyProtection="0"/>
    <xf numFmtId="169" fontId="26" fillId="15" borderId="0" applyNumberFormat="0" applyBorder="0" applyAlignment="0" applyProtection="0"/>
    <xf numFmtId="169" fontId="26" fillId="15" borderId="0" applyNumberFormat="0" applyBorder="0" applyAlignment="0" applyProtection="0"/>
    <xf numFmtId="169" fontId="26" fillId="15" borderId="0" applyNumberFormat="0" applyBorder="0" applyAlignment="0" applyProtection="0"/>
    <xf numFmtId="169" fontId="26" fillId="15" borderId="0" applyNumberFormat="0" applyBorder="0" applyAlignment="0" applyProtection="0"/>
    <xf numFmtId="169" fontId="26" fillId="15" borderId="0" applyNumberFormat="0" applyBorder="0" applyAlignment="0" applyProtection="0"/>
    <xf numFmtId="169" fontId="25" fillId="36" borderId="0" applyNumberFormat="0" applyBorder="0" applyAlignment="0" applyProtection="0"/>
    <xf numFmtId="169" fontId="26" fillId="15" borderId="0" applyNumberFormat="0" applyBorder="0" applyAlignment="0" applyProtection="0"/>
    <xf numFmtId="169" fontId="26" fillId="15" borderId="0" applyNumberFormat="0" applyBorder="0" applyAlignment="0" applyProtection="0"/>
    <xf numFmtId="169" fontId="26" fillId="15" borderId="0" applyNumberFormat="0" applyBorder="0" applyAlignment="0" applyProtection="0"/>
    <xf numFmtId="169" fontId="26" fillId="15" borderId="0" applyNumberFormat="0" applyBorder="0" applyAlignment="0" applyProtection="0"/>
    <xf numFmtId="169" fontId="26" fillId="15" borderId="0" applyNumberFormat="0" applyBorder="0" applyAlignment="0" applyProtection="0"/>
    <xf numFmtId="169" fontId="26" fillId="15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42" borderId="0" applyNumberFormat="0" applyBorder="0" applyAlignment="0" applyProtection="0"/>
    <xf numFmtId="169" fontId="25" fillId="42" borderId="0" applyNumberFormat="0" applyBorder="0" applyAlignment="0" applyProtection="0"/>
    <xf numFmtId="169" fontId="25" fillId="42" borderId="0" applyNumberFormat="0" applyBorder="0" applyAlignment="0" applyProtection="0"/>
    <xf numFmtId="169" fontId="25" fillId="42" borderId="0" applyNumberFormat="0" applyBorder="0" applyAlignment="0" applyProtection="0"/>
    <xf numFmtId="169" fontId="25" fillId="42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0" fontId="25" fillId="43" borderId="0" applyNumberFormat="0" applyBorder="0" applyAlignment="0" applyProtection="0"/>
    <xf numFmtId="169" fontId="25" fillId="43" borderId="0" applyNumberFormat="0" applyBorder="0" applyAlignment="0" applyProtection="0"/>
    <xf numFmtId="169" fontId="25" fillId="43" borderId="0" applyNumberFormat="0" applyBorder="0" applyAlignment="0" applyProtection="0"/>
    <xf numFmtId="169" fontId="26" fillId="19" borderId="0" applyNumberFormat="0" applyBorder="0" applyAlignment="0" applyProtection="0"/>
    <xf numFmtId="169" fontId="2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5" fillId="43" borderId="0" applyNumberFormat="0" applyBorder="0" applyAlignment="0" applyProtection="0"/>
    <xf numFmtId="169" fontId="25" fillId="43" borderId="0" applyNumberFormat="0" applyBorder="0" applyAlignment="0" applyProtection="0"/>
    <xf numFmtId="169" fontId="25" fillId="43" borderId="0" applyNumberFormat="0" applyBorder="0" applyAlignment="0" applyProtection="0"/>
    <xf numFmtId="169" fontId="25" fillId="43" borderId="0" applyNumberFormat="0" applyBorder="0" applyAlignment="0" applyProtection="0"/>
    <xf numFmtId="169" fontId="26" fillId="19" borderId="0" applyNumberFormat="0" applyBorder="0" applyAlignment="0" applyProtection="0"/>
    <xf numFmtId="0" fontId="1" fillId="19" borderId="0" applyNumberFormat="0" applyBorder="0" applyAlignment="0" applyProtection="0"/>
    <xf numFmtId="169" fontId="25" fillId="43" borderId="0" applyNumberFormat="0" applyBorder="0" applyAlignment="0" applyProtection="0"/>
    <xf numFmtId="169" fontId="25" fillId="43" borderId="0" applyNumberFormat="0" applyBorder="0" applyAlignment="0" applyProtection="0"/>
    <xf numFmtId="169" fontId="25" fillId="43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5" fillId="43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169" fontId="26" fillId="19" borderId="0" applyNumberFormat="0" applyBorder="0" applyAlignment="0" applyProtection="0"/>
    <xf numFmtId="0" fontId="25" fillId="43" borderId="0" applyNumberFormat="0" applyBorder="0" applyAlignment="0" applyProtection="0"/>
    <xf numFmtId="169" fontId="25" fillId="43" borderId="0" applyNumberFormat="0" applyBorder="0" applyAlignment="0" applyProtection="0"/>
    <xf numFmtId="169" fontId="25" fillId="42" borderId="0" applyNumberFormat="0" applyBorder="0" applyAlignment="0" applyProtection="0"/>
    <xf numFmtId="169" fontId="25" fillId="42" borderId="0" applyNumberFormat="0" applyBorder="0" applyAlignment="0" applyProtection="0"/>
    <xf numFmtId="169" fontId="25" fillId="42" borderId="0" applyNumberFormat="0" applyBorder="0" applyAlignment="0" applyProtection="0"/>
    <xf numFmtId="169" fontId="25" fillId="42" borderId="0" applyNumberFormat="0" applyBorder="0" applyAlignment="0" applyProtection="0"/>
    <xf numFmtId="169" fontId="25" fillId="42" borderId="0" applyNumberFormat="0" applyBorder="0" applyAlignment="0" applyProtection="0"/>
    <xf numFmtId="169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26" fillId="23" borderId="0" applyNumberFormat="0" applyBorder="0" applyAlignment="0" applyProtection="0"/>
    <xf numFmtId="169" fontId="26" fillId="23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6" fillId="23" borderId="0" applyNumberFormat="0" applyBorder="0" applyAlignment="0" applyProtection="0"/>
    <xf numFmtId="169" fontId="25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6" fillId="23" borderId="0" applyNumberFormat="0" applyBorder="0" applyAlignment="0" applyProtection="0"/>
    <xf numFmtId="0" fontId="1" fillId="23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6" fillId="23" borderId="0" applyNumberFormat="0" applyBorder="0" applyAlignment="0" applyProtection="0"/>
    <xf numFmtId="169" fontId="26" fillId="23" borderId="0" applyNumberFormat="0" applyBorder="0" applyAlignment="0" applyProtection="0"/>
    <xf numFmtId="169" fontId="26" fillId="23" borderId="0" applyNumberFormat="0" applyBorder="0" applyAlignment="0" applyProtection="0"/>
    <xf numFmtId="169" fontId="26" fillId="23" borderId="0" applyNumberFormat="0" applyBorder="0" applyAlignment="0" applyProtection="0"/>
    <xf numFmtId="169" fontId="26" fillId="23" borderId="0" applyNumberFormat="0" applyBorder="0" applyAlignment="0" applyProtection="0"/>
    <xf numFmtId="169" fontId="26" fillId="23" borderId="0" applyNumberFormat="0" applyBorder="0" applyAlignment="0" applyProtection="0"/>
    <xf numFmtId="169" fontId="26" fillId="23" borderId="0" applyNumberFormat="0" applyBorder="0" applyAlignment="0" applyProtection="0"/>
    <xf numFmtId="169" fontId="26" fillId="23" borderId="0" applyNumberFormat="0" applyBorder="0" applyAlignment="0" applyProtection="0"/>
    <xf numFmtId="169" fontId="26" fillId="23" borderId="0" applyNumberFormat="0" applyBorder="0" applyAlignment="0" applyProtection="0"/>
    <xf numFmtId="169" fontId="26" fillId="23" borderId="0" applyNumberFormat="0" applyBorder="0" applyAlignment="0" applyProtection="0"/>
    <xf numFmtId="169" fontId="26" fillId="23" borderId="0" applyNumberFormat="0" applyBorder="0" applyAlignment="0" applyProtection="0"/>
    <xf numFmtId="169" fontId="26" fillId="23" borderId="0" applyNumberFormat="0" applyBorder="0" applyAlignment="0" applyProtection="0"/>
    <xf numFmtId="169" fontId="26" fillId="23" borderId="0" applyNumberFormat="0" applyBorder="0" applyAlignment="0" applyProtection="0"/>
    <xf numFmtId="169" fontId="25" fillId="35" borderId="0" applyNumberFormat="0" applyBorder="0" applyAlignment="0" applyProtection="0"/>
    <xf numFmtId="169" fontId="26" fillId="23" borderId="0" applyNumberFormat="0" applyBorder="0" applyAlignment="0" applyProtection="0"/>
    <xf numFmtId="169" fontId="26" fillId="23" borderId="0" applyNumberFormat="0" applyBorder="0" applyAlignment="0" applyProtection="0"/>
    <xf numFmtId="169" fontId="26" fillId="23" borderId="0" applyNumberFormat="0" applyBorder="0" applyAlignment="0" applyProtection="0"/>
    <xf numFmtId="169" fontId="26" fillId="23" borderId="0" applyNumberFormat="0" applyBorder="0" applyAlignment="0" applyProtection="0"/>
    <xf numFmtId="169" fontId="26" fillId="23" borderId="0" applyNumberFormat="0" applyBorder="0" applyAlignment="0" applyProtection="0"/>
    <xf numFmtId="169" fontId="26" fillId="23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26" fillId="27" borderId="0" applyNumberFormat="0" applyBorder="0" applyAlignment="0" applyProtection="0"/>
    <xf numFmtId="169" fontId="26" fillId="27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6" fillId="27" borderId="0" applyNumberFormat="0" applyBorder="0" applyAlignment="0" applyProtection="0"/>
    <xf numFmtId="169" fontId="25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6" fillId="27" borderId="0" applyNumberFormat="0" applyBorder="0" applyAlignment="0" applyProtection="0"/>
    <xf numFmtId="0" fontId="1" fillId="27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6" fillId="27" borderId="0" applyNumberFormat="0" applyBorder="0" applyAlignment="0" applyProtection="0"/>
    <xf numFmtId="169" fontId="26" fillId="27" borderId="0" applyNumberFormat="0" applyBorder="0" applyAlignment="0" applyProtection="0"/>
    <xf numFmtId="169" fontId="26" fillId="27" borderId="0" applyNumberFormat="0" applyBorder="0" applyAlignment="0" applyProtection="0"/>
    <xf numFmtId="169" fontId="26" fillId="27" borderId="0" applyNumberFormat="0" applyBorder="0" applyAlignment="0" applyProtection="0"/>
    <xf numFmtId="169" fontId="26" fillId="27" borderId="0" applyNumberFormat="0" applyBorder="0" applyAlignment="0" applyProtection="0"/>
    <xf numFmtId="169" fontId="26" fillId="27" borderId="0" applyNumberFormat="0" applyBorder="0" applyAlignment="0" applyProtection="0"/>
    <xf numFmtId="169" fontId="26" fillId="27" borderId="0" applyNumberFormat="0" applyBorder="0" applyAlignment="0" applyProtection="0"/>
    <xf numFmtId="169" fontId="26" fillId="27" borderId="0" applyNumberFormat="0" applyBorder="0" applyAlignment="0" applyProtection="0"/>
    <xf numFmtId="169" fontId="26" fillId="27" borderId="0" applyNumberFormat="0" applyBorder="0" applyAlignment="0" applyProtection="0"/>
    <xf numFmtId="169" fontId="26" fillId="27" borderId="0" applyNumberFormat="0" applyBorder="0" applyAlignment="0" applyProtection="0"/>
    <xf numFmtId="169" fontId="26" fillId="27" borderId="0" applyNumberFormat="0" applyBorder="0" applyAlignment="0" applyProtection="0"/>
    <xf numFmtId="169" fontId="26" fillId="27" borderId="0" applyNumberFormat="0" applyBorder="0" applyAlignment="0" applyProtection="0"/>
    <xf numFmtId="169" fontId="26" fillId="27" borderId="0" applyNumberFormat="0" applyBorder="0" applyAlignment="0" applyProtection="0"/>
    <xf numFmtId="169" fontId="25" fillId="41" borderId="0" applyNumberFormat="0" applyBorder="0" applyAlignment="0" applyProtection="0"/>
    <xf numFmtId="169" fontId="26" fillId="27" borderId="0" applyNumberFormat="0" applyBorder="0" applyAlignment="0" applyProtection="0"/>
    <xf numFmtId="169" fontId="26" fillId="27" borderId="0" applyNumberFormat="0" applyBorder="0" applyAlignment="0" applyProtection="0"/>
    <xf numFmtId="169" fontId="26" fillId="27" borderId="0" applyNumberFormat="0" applyBorder="0" applyAlignment="0" applyProtection="0"/>
    <xf numFmtId="169" fontId="26" fillId="27" borderId="0" applyNumberFormat="0" applyBorder="0" applyAlignment="0" applyProtection="0"/>
    <xf numFmtId="169" fontId="26" fillId="27" borderId="0" applyNumberFormat="0" applyBorder="0" applyAlignment="0" applyProtection="0"/>
    <xf numFmtId="169" fontId="26" fillId="27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44" borderId="0" applyNumberFormat="0" applyBorder="0" applyAlignment="0" applyProtection="0"/>
    <xf numFmtId="169" fontId="25" fillId="44" borderId="0" applyNumberFormat="0" applyBorder="0" applyAlignment="0" applyProtection="0"/>
    <xf numFmtId="169" fontId="25" fillId="44" borderId="0" applyNumberFormat="0" applyBorder="0" applyAlignment="0" applyProtection="0"/>
    <xf numFmtId="169" fontId="25" fillId="44" borderId="0" applyNumberFormat="0" applyBorder="0" applyAlignment="0" applyProtection="0"/>
    <xf numFmtId="169" fontId="25" fillId="44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26" fillId="31" borderId="0" applyNumberFormat="0" applyBorder="0" applyAlignment="0" applyProtection="0"/>
    <xf numFmtId="169" fontId="26" fillId="31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6" fillId="31" borderId="0" applyNumberFormat="0" applyBorder="0" applyAlignment="0" applyProtection="0"/>
    <xf numFmtId="169" fontId="2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6" fillId="31" borderId="0" applyNumberFormat="0" applyBorder="0" applyAlignment="0" applyProtection="0"/>
    <xf numFmtId="0" fontId="1" fillId="31" borderId="0" applyNumberFormat="0" applyBorder="0" applyAlignment="0" applyProtection="0"/>
    <xf numFmtId="169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6" fillId="31" borderId="0" applyNumberFormat="0" applyBorder="0" applyAlignment="0" applyProtection="0"/>
    <xf numFmtId="169" fontId="26" fillId="31" borderId="0" applyNumberFormat="0" applyBorder="0" applyAlignment="0" applyProtection="0"/>
    <xf numFmtId="169" fontId="26" fillId="31" borderId="0" applyNumberFormat="0" applyBorder="0" applyAlignment="0" applyProtection="0"/>
    <xf numFmtId="169" fontId="26" fillId="31" borderId="0" applyNumberFormat="0" applyBorder="0" applyAlignment="0" applyProtection="0"/>
    <xf numFmtId="169" fontId="26" fillId="31" borderId="0" applyNumberFormat="0" applyBorder="0" applyAlignment="0" applyProtection="0"/>
    <xf numFmtId="169" fontId="26" fillId="31" borderId="0" applyNumberFormat="0" applyBorder="0" applyAlignment="0" applyProtection="0"/>
    <xf numFmtId="169" fontId="26" fillId="31" borderId="0" applyNumberFormat="0" applyBorder="0" applyAlignment="0" applyProtection="0"/>
    <xf numFmtId="169" fontId="26" fillId="31" borderId="0" applyNumberFormat="0" applyBorder="0" applyAlignment="0" applyProtection="0"/>
    <xf numFmtId="169" fontId="26" fillId="31" borderId="0" applyNumberFormat="0" applyBorder="0" applyAlignment="0" applyProtection="0"/>
    <xf numFmtId="169" fontId="26" fillId="31" borderId="0" applyNumberFormat="0" applyBorder="0" applyAlignment="0" applyProtection="0"/>
    <xf numFmtId="169" fontId="26" fillId="31" borderId="0" applyNumberFormat="0" applyBorder="0" applyAlignment="0" applyProtection="0"/>
    <xf numFmtId="169" fontId="26" fillId="31" borderId="0" applyNumberFormat="0" applyBorder="0" applyAlignment="0" applyProtection="0"/>
    <xf numFmtId="169" fontId="26" fillId="31" borderId="0" applyNumberFormat="0" applyBorder="0" applyAlignment="0" applyProtection="0"/>
    <xf numFmtId="169" fontId="25" fillId="38" borderId="0" applyNumberFormat="0" applyBorder="0" applyAlignment="0" applyProtection="0"/>
    <xf numFmtId="169" fontId="26" fillId="31" borderId="0" applyNumberFormat="0" applyBorder="0" applyAlignment="0" applyProtection="0"/>
    <xf numFmtId="169" fontId="26" fillId="31" borderId="0" applyNumberFormat="0" applyBorder="0" applyAlignment="0" applyProtection="0"/>
    <xf numFmtId="169" fontId="26" fillId="31" borderId="0" applyNumberFormat="0" applyBorder="0" applyAlignment="0" applyProtection="0"/>
    <xf numFmtId="169" fontId="26" fillId="31" borderId="0" applyNumberFormat="0" applyBorder="0" applyAlignment="0" applyProtection="0"/>
    <xf numFmtId="169" fontId="26" fillId="31" borderId="0" applyNumberFormat="0" applyBorder="0" applyAlignment="0" applyProtection="0"/>
    <xf numFmtId="169" fontId="26" fillId="31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5" fillId="44" borderId="0" applyNumberFormat="0" applyBorder="0" applyAlignment="0" applyProtection="0"/>
    <xf numFmtId="169" fontId="25" fillId="44" borderId="0" applyNumberFormat="0" applyBorder="0" applyAlignment="0" applyProtection="0"/>
    <xf numFmtId="169" fontId="25" fillId="44" borderId="0" applyNumberFormat="0" applyBorder="0" applyAlignment="0" applyProtection="0"/>
    <xf numFmtId="169" fontId="25" fillId="44" borderId="0" applyNumberFormat="0" applyBorder="0" applyAlignment="0" applyProtection="0"/>
    <xf numFmtId="169" fontId="25" fillId="44" borderId="0" applyNumberFormat="0" applyBorder="0" applyAlignment="0" applyProtection="0"/>
    <xf numFmtId="169" fontId="27" fillId="45" borderId="0" applyNumberFormat="0" applyBorder="0" applyAlignment="0" applyProtection="0"/>
    <xf numFmtId="169" fontId="27" fillId="45" borderId="0" applyNumberFormat="0" applyBorder="0" applyAlignment="0" applyProtection="0"/>
    <xf numFmtId="169" fontId="27" fillId="45" borderId="0" applyNumberFormat="0" applyBorder="0" applyAlignment="0" applyProtection="0"/>
    <xf numFmtId="169" fontId="27" fillId="45" borderId="0" applyNumberFormat="0" applyBorder="0" applyAlignment="0" applyProtection="0"/>
    <xf numFmtId="169" fontId="27" fillId="45" borderId="0" applyNumberFormat="0" applyBorder="0" applyAlignment="0" applyProtection="0"/>
    <xf numFmtId="169" fontId="23" fillId="12" borderId="0" applyNumberFormat="0" applyBorder="0" applyAlignment="0" applyProtection="0"/>
    <xf numFmtId="169" fontId="23" fillId="12" borderId="0" applyNumberFormat="0" applyBorder="0" applyAlignment="0" applyProtection="0"/>
    <xf numFmtId="169" fontId="23" fillId="12" borderId="0" applyNumberFormat="0" applyBorder="0" applyAlignment="0" applyProtection="0"/>
    <xf numFmtId="169" fontId="28" fillId="12" borderId="0" applyNumberFormat="0" applyBorder="0" applyAlignment="0" applyProtection="0"/>
    <xf numFmtId="169" fontId="28" fillId="12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12" borderId="0" applyNumberFormat="0" applyBorder="0" applyAlignment="0" applyProtection="0"/>
    <xf numFmtId="169" fontId="27" fillId="4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12" borderId="0" applyNumberFormat="0" applyBorder="0" applyAlignment="0" applyProtection="0"/>
    <xf numFmtId="0" fontId="23" fillId="12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12" borderId="0" applyNumberFormat="0" applyBorder="0" applyAlignment="0" applyProtection="0"/>
    <xf numFmtId="169" fontId="28" fillId="12" borderId="0" applyNumberFormat="0" applyBorder="0" applyAlignment="0" applyProtection="0"/>
    <xf numFmtId="169" fontId="28" fillId="12" borderId="0" applyNumberFormat="0" applyBorder="0" applyAlignment="0" applyProtection="0"/>
    <xf numFmtId="169" fontId="28" fillId="12" borderId="0" applyNumberFormat="0" applyBorder="0" applyAlignment="0" applyProtection="0"/>
    <xf numFmtId="169" fontId="28" fillId="12" borderId="0" applyNumberFormat="0" applyBorder="0" applyAlignment="0" applyProtection="0"/>
    <xf numFmtId="169" fontId="28" fillId="12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5" borderId="0" applyNumberFormat="0" applyBorder="0" applyAlignment="0" applyProtection="0"/>
    <xf numFmtId="169" fontId="27" fillId="45" borderId="0" applyNumberFormat="0" applyBorder="0" applyAlignment="0" applyProtection="0"/>
    <xf numFmtId="169" fontId="27" fillId="45" borderId="0" applyNumberFormat="0" applyBorder="0" applyAlignment="0" applyProtection="0"/>
    <xf numFmtId="169" fontId="27" fillId="45" borderId="0" applyNumberFormat="0" applyBorder="0" applyAlignment="0" applyProtection="0"/>
    <xf numFmtId="169" fontId="27" fillId="45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3" fillId="16" borderId="0" applyNumberFormat="0" applyBorder="0" applyAlignment="0" applyProtection="0"/>
    <xf numFmtId="169" fontId="23" fillId="16" borderId="0" applyNumberFormat="0" applyBorder="0" applyAlignment="0" applyProtection="0"/>
    <xf numFmtId="169" fontId="23" fillId="16" borderId="0" applyNumberFormat="0" applyBorder="0" applyAlignment="0" applyProtection="0"/>
    <xf numFmtId="169" fontId="28" fillId="16" borderId="0" applyNumberFormat="0" applyBorder="0" applyAlignment="0" applyProtection="0"/>
    <xf numFmtId="169" fontId="28" fillId="1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8" fillId="16" borderId="0" applyNumberFormat="0" applyBorder="0" applyAlignment="0" applyProtection="0"/>
    <xf numFmtId="169" fontId="27" fillId="4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8" fillId="16" borderId="0" applyNumberFormat="0" applyBorder="0" applyAlignment="0" applyProtection="0"/>
    <xf numFmtId="0" fontId="23" fillId="16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8" fillId="16" borderId="0" applyNumberFormat="0" applyBorder="0" applyAlignment="0" applyProtection="0"/>
    <xf numFmtId="169" fontId="28" fillId="16" borderId="0" applyNumberFormat="0" applyBorder="0" applyAlignment="0" applyProtection="0"/>
    <xf numFmtId="169" fontId="28" fillId="16" borderId="0" applyNumberFormat="0" applyBorder="0" applyAlignment="0" applyProtection="0"/>
    <xf numFmtId="169" fontId="28" fillId="16" borderId="0" applyNumberFormat="0" applyBorder="0" applyAlignment="0" applyProtection="0"/>
    <xf numFmtId="169" fontId="28" fillId="16" borderId="0" applyNumberFormat="0" applyBorder="0" applyAlignment="0" applyProtection="0"/>
    <xf numFmtId="169" fontId="28" fillId="1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3" fillId="20" borderId="0" applyNumberFormat="0" applyBorder="0" applyAlignment="0" applyProtection="0"/>
    <xf numFmtId="169" fontId="23" fillId="20" borderId="0" applyNumberFormat="0" applyBorder="0" applyAlignment="0" applyProtection="0"/>
    <xf numFmtId="169" fontId="23" fillId="20" borderId="0" applyNumberFormat="0" applyBorder="0" applyAlignment="0" applyProtection="0"/>
    <xf numFmtId="169" fontId="28" fillId="20" borderId="0" applyNumberFormat="0" applyBorder="0" applyAlignment="0" applyProtection="0"/>
    <xf numFmtId="169" fontId="28" fillId="20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8" fillId="20" borderId="0" applyNumberFormat="0" applyBorder="0" applyAlignment="0" applyProtection="0"/>
    <xf numFmtId="169" fontId="27" fillId="4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8" fillId="20" borderId="0" applyNumberFormat="0" applyBorder="0" applyAlignment="0" applyProtection="0"/>
    <xf numFmtId="0" fontId="23" fillId="20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8" fillId="20" borderId="0" applyNumberFormat="0" applyBorder="0" applyAlignment="0" applyProtection="0"/>
    <xf numFmtId="169" fontId="28" fillId="20" borderId="0" applyNumberFormat="0" applyBorder="0" applyAlignment="0" applyProtection="0"/>
    <xf numFmtId="169" fontId="28" fillId="20" borderId="0" applyNumberFormat="0" applyBorder="0" applyAlignment="0" applyProtection="0"/>
    <xf numFmtId="169" fontId="28" fillId="20" borderId="0" applyNumberFormat="0" applyBorder="0" applyAlignment="0" applyProtection="0"/>
    <xf numFmtId="169" fontId="28" fillId="20" borderId="0" applyNumberFormat="0" applyBorder="0" applyAlignment="0" applyProtection="0"/>
    <xf numFmtId="169" fontId="28" fillId="20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7" borderId="0" applyNumberFormat="0" applyBorder="0" applyAlignment="0" applyProtection="0"/>
    <xf numFmtId="169" fontId="27" fillId="47" borderId="0" applyNumberFormat="0" applyBorder="0" applyAlignment="0" applyProtection="0"/>
    <xf numFmtId="169" fontId="27" fillId="47" borderId="0" applyNumberFormat="0" applyBorder="0" applyAlignment="0" applyProtection="0"/>
    <xf numFmtId="169" fontId="27" fillId="47" borderId="0" applyNumberFormat="0" applyBorder="0" applyAlignment="0" applyProtection="0"/>
    <xf numFmtId="169" fontId="27" fillId="47" borderId="0" applyNumberFormat="0" applyBorder="0" applyAlignment="0" applyProtection="0"/>
    <xf numFmtId="169" fontId="23" fillId="24" borderId="0" applyNumberFormat="0" applyBorder="0" applyAlignment="0" applyProtection="0"/>
    <xf numFmtId="169" fontId="23" fillId="24" borderId="0" applyNumberFormat="0" applyBorder="0" applyAlignment="0" applyProtection="0"/>
    <xf numFmtId="169" fontId="23" fillId="24" borderId="0" applyNumberFormat="0" applyBorder="0" applyAlignment="0" applyProtection="0"/>
    <xf numFmtId="169" fontId="28" fillId="24" borderId="0" applyNumberFormat="0" applyBorder="0" applyAlignment="0" applyProtection="0"/>
    <xf numFmtId="169" fontId="28" fillId="24" borderId="0" applyNumberFormat="0" applyBorder="0" applyAlignment="0" applyProtection="0"/>
    <xf numFmtId="0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8" fillId="24" borderId="0" applyNumberFormat="0" applyBorder="0" applyAlignment="0" applyProtection="0"/>
    <xf numFmtId="169" fontId="27" fillId="3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8" fillId="24" borderId="0" applyNumberFormat="0" applyBorder="0" applyAlignment="0" applyProtection="0"/>
    <xf numFmtId="0" fontId="23" fillId="24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8" fillId="24" borderId="0" applyNumberFormat="0" applyBorder="0" applyAlignment="0" applyProtection="0"/>
    <xf numFmtId="169" fontId="28" fillId="24" borderId="0" applyNumberFormat="0" applyBorder="0" applyAlignment="0" applyProtection="0"/>
    <xf numFmtId="169" fontId="28" fillId="24" borderId="0" applyNumberFormat="0" applyBorder="0" applyAlignment="0" applyProtection="0"/>
    <xf numFmtId="169" fontId="28" fillId="24" borderId="0" applyNumberFormat="0" applyBorder="0" applyAlignment="0" applyProtection="0"/>
    <xf numFmtId="169" fontId="28" fillId="24" borderId="0" applyNumberFormat="0" applyBorder="0" applyAlignment="0" applyProtection="0"/>
    <xf numFmtId="169" fontId="28" fillId="24" borderId="0" applyNumberFormat="0" applyBorder="0" applyAlignment="0" applyProtection="0"/>
    <xf numFmtId="0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47" borderId="0" applyNumberFormat="0" applyBorder="0" applyAlignment="0" applyProtection="0"/>
    <xf numFmtId="169" fontId="27" fillId="47" borderId="0" applyNumberFormat="0" applyBorder="0" applyAlignment="0" applyProtection="0"/>
    <xf numFmtId="169" fontId="27" fillId="47" borderId="0" applyNumberFormat="0" applyBorder="0" applyAlignment="0" applyProtection="0"/>
    <xf numFmtId="169" fontId="27" fillId="47" borderId="0" applyNumberFormat="0" applyBorder="0" applyAlignment="0" applyProtection="0"/>
    <xf numFmtId="169" fontId="27" fillId="47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3" fillId="28" borderId="0" applyNumberFormat="0" applyBorder="0" applyAlignment="0" applyProtection="0"/>
    <xf numFmtId="169" fontId="23" fillId="28" borderId="0" applyNumberFormat="0" applyBorder="0" applyAlignment="0" applyProtection="0"/>
    <xf numFmtId="169" fontId="23" fillId="28" borderId="0" applyNumberFormat="0" applyBorder="0" applyAlignment="0" applyProtection="0"/>
    <xf numFmtId="169" fontId="28" fillId="28" borderId="0" applyNumberFormat="0" applyBorder="0" applyAlignment="0" applyProtection="0"/>
    <xf numFmtId="169" fontId="28" fillId="28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28" borderId="0" applyNumberFormat="0" applyBorder="0" applyAlignment="0" applyProtection="0"/>
    <xf numFmtId="169" fontId="27" fillId="41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28" borderId="0" applyNumberFormat="0" applyBorder="0" applyAlignment="0" applyProtection="0"/>
    <xf numFmtId="0" fontId="23" fillId="28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28" borderId="0" applyNumberFormat="0" applyBorder="0" applyAlignment="0" applyProtection="0"/>
    <xf numFmtId="169" fontId="28" fillId="28" borderId="0" applyNumberFormat="0" applyBorder="0" applyAlignment="0" applyProtection="0"/>
    <xf numFmtId="169" fontId="28" fillId="28" borderId="0" applyNumberFormat="0" applyBorder="0" applyAlignment="0" applyProtection="0"/>
    <xf numFmtId="169" fontId="28" fillId="28" borderId="0" applyNumberFormat="0" applyBorder="0" applyAlignment="0" applyProtection="0"/>
    <xf numFmtId="169" fontId="28" fillId="28" borderId="0" applyNumberFormat="0" applyBorder="0" applyAlignment="0" applyProtection="0"/>
    <xf numFmtId="169" fontId="28" fillId="28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7" fillId="49" borderId="0" applyNumberFormat="0" applyBorder="0" applyAlignment="0" applyProtection="0"/>
    <xf numFmtId="169" fontId="27" fillId="49" borderId="0" applyNumberFormat="0" applyBorder="0" applyAlignment="0" applyProtection="0"/>
    <xf numFmtId="169" fontId="27" fillId="49" borderId="0" applyNumberFormat="0" applyBorder="0" applyAlignment="0" applyProtection="0"/>
    <xf numFmtId="169" fontId="27" fillId="49" borderId="0" applyNumberFormat="0" applyBorder="0" applyAlignment="0" applyProtection="0"/>
    <xf numFmtId="169" fontId="27" fillId="49" borderId="0" applyNumberFormat="0" applyBorder="0" applyAlignment="0" applyProtection="0"/>
    <xf numFmtId="169" fontId="23" fillId="32" borderId="0" applyNumberFormat="0" applyBorder="0" applyAlignment="0" applyProtection="0"/>
    <xf numFmtId="169" fontId="23" fillId="32" borderId="0" applyNumberFormat="0" applyBorder="0" applyAlignment="0" applyProtection="0"/>
    <xf numFmtId="169" fontId="23" fillId="32" borderId="0" applyNumberFormat="0" applyBorder="0" applyAlignment="0" applyProtection="0"/>
    <xf numFmtId="169" fontId="28" fillId="32" borderId="0" applyNumberFormat="0" applyBorder="0" applyAlignment="0" applyProtection="0"/>
    <xf numFmtId="169" fontId="28" fillId="32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8" fillId="32" borderId="0" applyNumberFormat="0" applyBorder="0" applyAlignment="0" applyProtection="0"/>
    <xf numFmtId="169" fontId="27" fillId="3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8" fillId="32" borderId="0" applyNumberFormat="0" applyBorder="0" applyAlignment="0" applyProtection="0"/>
    <xf numFmtId="0" fontId="23" fillId="32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8" fillId="32" borderId="0" applyNumberFormat="0" applyBorder="0" applyAlignment="0" applyProtection="0"/>
    <xf numFmtId="169" fontId="28" fillId="32" borderId="0" applyNumberFormat="0" applyBorder="0" applyAlignment="0" applyProtection="0"/>
    <xf numFmtId="169" fontId="28" fillId="32" borderId="0" applyNumberFormat="0" applyBorder="0" applyAlignment="0" applyProtection="0"/>
    <xf numFmtId="169" fontId="28" fillId="32" borderId="0" applyNumberFormat="0" applyBorder="0" applyAlignment="0" applyProtection="0"/>
    <xf numFmtId="169" fontId="28" fillId="32" borderId="0" applyNumberFormat="0" applyBorder="0" applyAlignment="0" applyProtection="0"/>
    <xf numFmtId="169" fontId="28" fillId="32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49" borderId="0" applyNumberFormat="0" applyBorder="0" applyAlignment="0" applyProtection="0"/>
    <xf numFmtId="169" fontId="27" fillId="49" borderId="0" applyNumberFormat="0" applyBorder="0" applyAlignment="0" applyProtection="0"/>
    <xf numFmtId="169" fontId="27" fillId="49" borderId="0" applyNumberFormat="0" applyBorder="0" applyAlignment="0" applyProtection="0"/>
    <xf numFmtId="169" fontId="27" fillId="49" borderId="0" applyNumberFormat="0" applyBorder="0" applyAlignment="0" applyProtection="0"/>
    <xf numFmtId="169" fontId="27" fillId="49" borderId="0" applyNumberFormat="0" applyBorder="0" applyAlignment="0" applyProtection="0"/>
    <xf numFmtId="169" fontId="27" fillId="50" borderId="0" applyNumberFormat="0" applyBorder="0" applyAlignment="0" applyProtection="0"/>
    <xf numFmtId="169" fontId="27" fillId="50" borderId="0" applyNumberFormat="0" applyBorder="0" applyAlignment="0" applyProtection="0"/>
    <xf numFmtId="169" fontId="27" fillId="50" borderId="0" applyNumberFormat="0" applyBorder="0" applyAlignment="0" applyProtection="0"/>
    <xf numFmtId="169" fontId="27" fillId="50" borderId="0" applyNumberFormat="0" applyBorder="0" applyAlignment="0" applyProtection="0"/>
    <xf numFmtId="169" fontId="27" fillId="50" borderId="0" applyNumberFormat="0" applyBorder="0" applyAlignment="0" applyProtection="0"/>
    <xf numFmtId="169" fontId="23" fillId="9" borderId="0" applyNumberFormat="0" applyBorder="0" applyAlignment="0" applyProtection="0"/>
    <xf numFmtId="169" fontId="23" fillId="9" borderId="0" applyNumberFormat="0" applyBorder="0" applyAlignment="0" applyProtection="0"/>
    <xf numFmtId="169" fontId="23" fillId="9" borderId="0" applyNumberFormat="0" applyBorder="0" applyAlignment="0" applyProtection="0"/>
    <xf numFmtId="169" fontId="28" fillId="9" borderId="0" applyNumberFormat="0" applyBorder="0" applyAlignment="0" applyProtection="0"/>
    <xf numFmtId="169" fontId="28" fillId="9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169" fontId="27" fillId="51" borderId="0" applyNumberFormat="0" applyBorder="0" applyAlignment="0" applyProtection="0"/>
    <xf numFmtId="169" fontId="28" fillId="9" borderId="0" applyNumberFormat="0" applyBorder="0" applyAlignment="0" applyProtection="0"/>
    <xf numFmtId="169" fontId="27" fillId="5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169" fontId="27" fillId="51" borderId="0" applyNumberFormat="0" applyBorder="0" applyAlignment="0" applyProtection="0"/>
    <xf numFmtId="169" fontId="27" fillId="51" borderId="0" applyNumberFormat="0" applyBorder="0" applyAlignment="0" applyProtection="0"/>
    <xf numFmtId="169" fontId="27" fillId="51" borderId="0" applyNumberFormat="0" applyBorder="0" applyAlignment="0" applyProtection="0"/>
    <xf numFmtId="169" fontId="27" fillId="51" borderId="0" applyNumberFormat="0" applyBorder="0" applyAlignment="0" applyProtection="0"/>
    <xf numFmtId="169" fontId="28" fillId="9" borderId="0" applyNumberFormat="0" applyBorder="0" applyAlignment="0" applyProtection="0"/>
    <xf numFmtId="0" fontId="23" fillId="9" borderId="0" applyNumberFormat="0" applyBorder="0" applyAlignment="0" applyProtection="0"/>
    <xf numFmtId="169" fontId="27" fillId="51" borderId="0" applyNumberFormat="0" applyBorder="0" applyAlignment="0" applyProtection="0"/>
    <xf numFmtId="169" fontId="27" fillId="51" borderId="0" applyNumberFormat="0" applyBorder="0" applyAlignment="0" applyProtection="0"/>
    <xf numFmtId="169" fontId="27" fillId="51" borderId="0" applyNumberFormat="0" applyBorder="0" applyAlignment="0" applyProtection="0"/>
    <xf numFmtId="169" fontId="28" fillId="9" borderId="0" applyNumberFormat="0" applyBorder="0" applyAlignment="0" applyProtection="0"/>
    <xf numFmtId="169" fontId="28" fillId="9" borderId="0" applyNumberFormat="0" applyBorder="0" applyAlignment="0" applyProtection="0"/>
    <xf numFmtId="169" fontId="28" fillId="9" borderId="0" applyNumberFormat="0" applyBorder="0" applyAlignment="0" applyProtection="0"/>
    <xf numFmtId="169" fontId="28" fillId="9" borderId="0" applyNumberFormat="0" applyBorder="0" applyAlignment="0" applyProtection="0"/>
    <xf numFmtId="169" fontId="28" fillId="9" borderId="0" applyNumberFormat="0" applyBorder="0" applyAlignment="0" applyProtection="0"/>
    <xf numFmtId="169" fontId="28" fillId="9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169" fontId="27" fillId="51" borderId="0" applyNumberFormat="0" applyBorder="0" applyAlignment="0" applyProtection="0"/>
    <xf numFmtId="169" fontId="27" fillId="50" borderId="0" applyNumberFormat="0" applyBorder="0" applyAlignment="0" applyProtection="0"/>
    <xf numFmtId="169" fontId="27" fillId="50" borderId="0" applyNumberFormat="0" applyBorder="0" applyAlignment="0" applyProtection="0"/>
    <xf numFmtId="169" fontId="27" fillId="50" borderId="0" applyNumberFormat="0" applyBorder="0" applyAlignment="0" applyProtection="0"/>
    <xf numFmtId="169" fontId="27" fillId="50" borderId="0" applyNumberFormat="0" applyBorder="0" applyAlignment="0" applyProtection="0"/>
    <xf numFmtId="169" fontId="27" fillId="50" borderId="0" applyNumberFormat="0" applyBorder="0" applyAlignment="0" applyProtection="0"/>
    <xf numFmtId="169" fontId="27" fillId="52" borderId="0" applyNumberFormat="0" applyBorder="0" applyAlignment="0" applyProtection="0"/>
    <xf numFmtId="169" fontId="27" fillId="52" borderId="0" applyNumberFormat="0" applyBorder="0" applyAlignment="0" applyProtection="0"/>
    <xf numFmtId="169" fontId="27" fillId="52" borderId="0" applyNumberFormat="0" applyBorder="0" applyAlignment="0" applyProtection="0"/>
    <xf numFmtId="169" fontId="27" fillId="52" borderId="0" applyNumberFormat="0" applyBorder="0" applyAlignment="0" applyProtection="0"/>
    <xf numFmtId="169" fontId="27" fillId="52" borderId="0" applyNumberFormat="0" applyBorder="0" applyAlignment="0" applyProtection="0"/>
    <xf numFmtId="169" fontId="23" fillId="13" borderId="0" applyNumberFormat="0" applyBorder="0" applyAlignment="0" applyProtection="0"/>
    <xf numFmtId="169" fontId="23" fillId="13" borderId="0" applyNumberFormat="0" applyBorder="0" applyAlignment="0" applyProtection="0"/>
    <xf numFmtId="169" fontId="23" fillId="13" borderId="0" applyNumberFormat="0" applyBorder="0" applyAlignment="0" applyProtection="0"/>
    <xf numFmtId="169" fontId="28" fillId="13" borderId="0" applyNumberFormat="0" applyBorder="0" applyAlignment="0" applyProtection="0"/>
    <xf numFmtId="169" fontId="28" fillId="13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8" fillId="13" borderId="0" applyNumberFormat="0" applyBorder="0" applyAlignment="0" applyProtection="0"/>
    <xf numFmtId="169" fontId="27" fillId="4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8" fillId="13" borderId="0" applyNumberFormat="0" applyBorder="0" applyAlignment="0" applyProtection="0"/>
    <xf numFmtId="0" fontId="23" fillId="13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8" fillId="13" borderId="0" applyNumberFormat="0" applyBorder="0" applyAlignment="0" applyProtection="0"/>
    <xf numFmtId="169" fontId="28" fillId="13" borderId="0" applyNumberFormat="0" applyBorder="0" applyAlignment="0" applyProtection="0"/>
    <xf numFmtId="169" fontId="28" fillId="13" borderId="0" applyNumberFormat="0" applyBorder="0" applyAlignment="0" applyProtection="0"/>
    <xf numFmtId="169" fontId="28" fillId="13" borderId="0" applyNumberFormat="0" applyBorder="0" applyAlignment="0" applyProtection="0"/>
    <xf numFmtId="169" fontId="28" fillId="13" borderId="0" applyNumberFormat="0" applyBorder="0" applyAlignment="0" applyProtection="0"/>
    <xf numFmtId="169" fontId="28" fillId="13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7" fillId="52" borderId="0" applyNumberFormat="0" applyBorder="0" applyAlignment="0" applyProtection="0"/>
    <xf numFmtId="169" fontId="27" fillId="52" borderId="0" applyNumberFormat="0" applyBorder="0" applyAlignment="0" applyProtection="0"/>
    <xf numFmtId="169" fontId="27" fillId="52" borderId="0" applyNumberFormat="0" applyBorder="0" applyAlignment="0" applyProtection="0"/>
    <xf numFmtId="169" fontId="27" fillId="52" borderId="0" applyNumberFormat="0" applyBorder="0" applyAlignment="0" applyProtection="0"/>
    <xf numFmtId="169" fontId="27" fillId="52" borderId="0" applyNumberFormat="0" applyBorder="0" applyAlignment="0" applyProtection="0"/>
    <xf numFmtId="169" fontId="27" fillId="53" borderId="0" applyNumberFormat="0" applyBorder="0" applyAlignment="0" applyProtection="0"/>
    <xf numFmtId="169" fontId="27" fillId="53" borderId="0" applyNumberFormat="0" applyBorder="0" applyAlignment="0" applyProtection="0"/>
    <xf numFmtId="169" fontId="27" fillId="53" borderId="0" applyNumberFormat="0" applyBorder="0" applyAlignment="0" applyProtection="0"/>
    <xf numFmtId="169" fontId="27" fillId="53" borderId="0" applyNumberFormat="0" applyBorder="0" applyAlignment="0" applyProtection="0"/>
    <xf numFmtId="169" fontId="27" fillId="53" borderId="0" applyNumberFormat="0" applyBorder="0" applyAlignment="0" applyProtection="0"/>
    <xf numFmtId="169" fontId="23" fillId="17" borderId="0" applyNumberFormat="0" applyBorder="0" applyAlignment="0" applyProtection="0"/>
    <xf numFmtId="169" fontId="23" fillId="17" borderId="0" applyNumberFormat="0" applyBorder="0" applyAlignment="0" applyProtection="0"/>
    <xf numFmtId="169" fontId="23" fillId="17" borderId="0" applyNumberFormat="0" applyBorder="0" applyAlignment="0" applyProtection="0"/>
    <xf numFmtId="169" fontId="28" fillId="17" borderId="0" applyNumberFormat="0" applyBorder="0" applyAlignment="0" applyProtection="0"/>
    <xf numFmtId="169" fontId="28" fillId="17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8" fillId="17" borderId="0" applyNumberFormat="0" applyBorder="0" applyAlignment="0" applyProtection="0"/>
    <xf numFmtId="169" fontId="27" fillId="4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8" fillId="17" borderId="0" applyNumberFormat="0" applyBorder="0" applyAlignment="0" applyProtection="0"/>
    <xf numFmtId="0" fontId="23" fillId="17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8" fillId="17" borderId="0" applyNumberFormat="0" applyBorder="0" applyAlignment="0" applyProtection="0"/>
    <xf numFmtId="169" fontId="28" fillId="17" borderId="0" applyNumberFormat="0" applyBorder="0" applyAlignment="0" applyProtection="0"/>
    <xf numFmtId="169" fontId="28" fillId="17" borderId="0" applyNumberFormat="0" applyBorder="0" applyAlignment="0" applyProtection="0"/>
    <xf numFmtId="169" fontId="28" fillId="17" borderId="0" applyNumberFormat="0" applyBorder="0" applyAlignment="0" applyProtection="0"/>
    <xf numFmtId="169" fontId="28" fillId="17" borderId="0" applyNumberFormat="0" applyBorder="0" applyAlignment="0" applyProtection="0"/>
    <xf numFmtId="169" fontId="28" fillId="17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53" borderId="0" applyNumberFormat="0" applyBorder="0" applyAlignment="0" applyProtection="0"/>
    <xf numFmtId="169" fontId="27" fillId="53" borderId="0" applyNumberFormat="0" applyBorder="0" applyAlignment="0" applyProtection="0"/>
    <xf numFmtId="169" fontId="27" fillId="53" borderId="0" applyNumberFormat="0" applyBorder="0" applyAlignment="0" applyProtection="0"/>
    <xf numFmtId="169" fontId="27" fillId="53" borderId="0" applyNumberFormat="0" applyBorder="0" applyAlignment="0" applyProtection="0"/>
    <xf numFmtId="169" fontId="27" fillId="53" borderId="0" applyNumberFormat="0" applyBorder="0" applyAlignment="0" applyProtection="0"/>
    <xf numFmtId="169" fontId="27" fillId="47" borderId="0" applyNumberFormat="0" applyBorder="0" applyAlignment="0" applyProtection="0"/>
    <xf numFmtId="169" fontId="27" fillId="47" borderId="0" applyNumberFormat="0" applyBorder="0" applyAlignment="0" applyProtection="0"/>
    <xf numFmtId="169" fontId="27" fillId="47" borderId="0" applyNumberFormat="0" applyBorder="0" applyAlignment="0" applyProtection="0"/>
    <xf numFmtId="169" fontId="27" fillId="47" borderId="0" applyNumberFormat="0" applyBorder="0" applyAlignment="0" applyProtection="0"/>
    <xf numFmtId="169" fontId="27" fillId="47" borderId="0" applyNumberFormat="0" applyBorder="0" applyAlignment="0" applyProtection="0"/>
    <xf numFmtId="169" fontId="23" fillId="21" borderId="0" applyNumberFormat="0" applyBorder="0" applyAlignment="0" applyProtection="0"/>
    <xf numFmtId="169" fontId="23" fillId="21" borderId="0" applyNumberFormat="0" applyBorder="0" applyAlignment="0" applyProtection="0"/>
    <xf numFmtId="169" fontId="23" fillId="21" borderId="0" applyNumberFormat="0" applyBorder="0" applyAlignment="0" applyProtection="0"/>
    <xf numFmtId="169" fontId="28" fillId="21" borderId="0" applyNumberFormat="0" applyBorder="0" applyAlignment="0" applyProtection="0"/>
    <xf numFmtId="169" fontId="28" fillId="21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169" fontId="27" fillId="54" borderId="0" applyNumberFormat="0" applyBorder="0" applyAlignment="0" applyProtection="0"/>
    <xf numFmtId="169" fontId="28" fillId="21" borderId="0" applyNumberFormat="0" applyBorder="0" applyAlignment="0" applyProtection="0"/>
    <xf numFmtId="169" fontId="27" fillId="5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169" fontId="27" fillId="54" borderId="0" applyNumberFormat="0" applyBorder="0" applyAlignment="0" applyProtection="0"/>
    <xf numFmtId="169" fontId="27" fillId="54" borderId="0" applyNumberFormat="0" applyBorder="0" applyAlignment="0" applyProtection="0"/>
    <xf numFmtId="169" fontId="27" fillId="54" borderId="0" applyNumberFormat="0" applyBorder="0" applyAlignment="0" applyProtection="0"/>
    <xf numFmtId="169" fontId="27" fillId="54" borderId="0" applyNumberFormat="0" applyBorder="0" applyAlignment="0" applyProtection="0"/>
    <xf numFmtId="169" fontId="28" fillId="21" borderId="0" applyNumberFormat="0" applyBorder="0" applyAlignment="0" applyProtection="0"/>
    <xf numFmtId="0" fontId="23" fillId="21" borderId="0" applyNumberFormat="0" applyBorder="0" applyAlignment="0" applyProtection="0"/>
    <xf numFmtId="169" fontId="27" fillId="54" borderId="0" applyNumberFormat="0" applyBorder="0" applyAlignment="0" applyProtection="0"/>
    <xf numFmtId="169" fontId="27" fillId="54" borderId="0" applyNumberFormat="0" applyBorder="0" applyAlignment="0" applyProtection="0"/>
    <xf numFmtId="169" fontId="27" fillId="54" borderId="0" applyNumberFormat="0" applyBorder="0" applyAlignment="0" applyProtection="0"/>
    <xf numFmtId="169" fontId="28" fillId="21" borderId="0" applyNumberFormat="0" applyBorder="0" applyAlignment="0" applyProtection="0"/>
    <xf numFmtId="169" fontId="28" fillId="21" borderId="0" applyNumberFormat="0" applyBorder="0" applyAlignment="0" applyProtection="0"/>
    <xf numFmtId="169" fontId="28" fillId="21" borderId="0" applyNumberFormat="0" applyBorder="0" applyAlignment="0" applyProtection="0"/>
    <xf numFmtId="169" fontId="28" fillId="21" borderId="0" applyNumberFormat="0" applyBorder="0" applyAlignment="0" applyProtection="0"/>
    <xf numFmtId="169" fontId="28" fillId="21" borderId="0" applyNumberFormat="0" applyBorder="0" applyAlignment="0" applyProtection="0"/>
    <xf numFmtId="169" fontId="28" fillId="21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169" fontId="27" fillId="54" borderId="0" applyNumberFormat="0" applyBorder="0" applyAlignment="0" applyProtection="0"/>
    <xf numFmtId="169" fontId="27" fillId="47" borderId="0" applyNumberFormat="0" applyBorder="0" applyAlignment="0" applyProtection="0"/>
    <xf numFmtId="169" fontId="27" fillId="47" borderId="0" applyNumberFormat="0" applyBorder="0" applyAlignment="0" applyProtection="0"/>
    <xf numFmtId="169" fontId="27" fillId="47" borderId="0" applyNumberFormat="0" applyBorder="0" applyAlignment="0" applyProtection="0"/>
    <xf numFmtId="169" fontId="27" fillId="47" borderId="0" applyNumberFormat="0" applyBorder="0" applyAlignment="0" applyProtection="0"/>
    <xf numFmtId="169" fontId="27" fillId="47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3" fillId="25" borderId="0" applyNumberFormat="0" applyBorder="0" applyAlignment="0" applyProtection="0"/>
    <xf numFmtId="169" fontId="23" fillId="25" borderId="0" applyNumberFormat="0" applyBorder="0" applyAlignment="0" applyProtection="0"/>
    <xf numFmtId="169" fontId="23" fillId="25" borderId="0" applyNumberFormat="0" applyBorder="0" applyAlignment="0" applyProtection="0"/>
    <xf numFmtId="169" fontId="28" fillId="25" borderId="0" applyNumberFormat="0" applyBorder="0" applyAlignment="0" applyProtection="0"/>
    <xf numFmtId="169" fontId="28" fillId="25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8" fillId="25" borderId="0" applyNumberFormat="0" applyBorder="0" applyAlignment="0" applyProtection="0"/>
    <xf numFmtId="169" fontId="27" fillId="48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8" fillId="25" borderId="0" applyNumberFormat="0" applyBorder="0" applyAlignment="0" applyProtection="0"/>
    <xf numFmtId="0" fontId="23" fillId="25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8" fillId="25" borderId="0" applyNumberFormat="0" applyBorder="0" applyAlignment="0" applyProtection="0"/>
    <xf numFmtId="169" fontId="28" fillId="25" borderId="0" applyNumberFormat="0" applyBorder="0" applyAlignment="0" applyProtection="0"/>
    <xf numFmtId="169" fontId="28" fillId="25" borderId="0" applyNumberFormat="0" applyBorder="0" applyAlignment="0" applyProtection="0"/>
    <xf numFmtId="169" fontId="28" fillId="25" borderId="0" applyNumberFormat="0" applyBorder="0" applyAlignment="0" applyProtection="0"/>
    <xf numFmtId="169" fontId="28" fillId="25" borderId="0" applyNumberFormat="0" applyBorder="0" applyAlignment="0" applyProtection="0"/>
    <xf numFmtId="169" fontId="28" fillId="25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3" fillId="29" borderId="0" applyNumberFormat="0" applyBorder="0" applyAlignment="0" applyProtection="0"/>
    <xf numFmtId="169" fontId="23" fillId="29" borderId="0" applyNumberFormat="0" applyBorder="0" applyAlignment="0" applyProtection="0"/>
    <xf numFmtId="169" fontId="23" fillId="29" borderId="0" applyNumberFormat="0" applyBorder="0" applyAlignment="0" applyProtection="0"/>
    <xf numFmtId="169" fontId="28" fillId="29" borderId="0" applyNumberFormat="0" applyBorder="0" applyAlignment="0" applyProtection="0"/>
    <xf numFmtId="169" fontId="28" fillId="29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169" fontId="27" fillId="52" borderId="0" applyNumberFormat="0" applyBorder="0" applyAlignment="0" applyProtection="0"/>
    <xf numFmtId="169" fontId="28" fillId="29" borderId="0" applyNumberFormat="0" applyBorder="0" applyAlignment="0" applyProtection="0"/>
    <xf numFmtId="169" fontId="27" fillId="5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169" fontId="27" fillId="52" borderId="0" applyNumberFormat="0" applyBorder="0" applyAlignment="0" applyProtection="0"/>
    <xf numFmtId="169" fontId="27" fillId="52" borderId="0" applyNumberFormat="0" applyBorder="0" applyAlignment="0" applyProtection="0"/>
    <xf numFmtId="169" fontId="27" fillId="52" borderId="0" applyNumberFormat="0" applyBorder="0" applyAlignment="0" applyProtection="0"/>
    <xf numFmtId="169" fontId="27" fillId="52" borderId="0" applyNumberFormat="0" applyBorder="0" applyAlignment="0" applyProtection="0"/>
    <xf numFmtId="169" fontId="28" fillId="29" borderId="0" applyNumberFormat="0" applyBorder="0" applyAlignment="0" applyProtection="0"/>
    <xf numFmtId="0" fontId="23" fillId="29" borderId="0" applyNumberFormat="0" applyBorder="0" applyAlignment="0" applyProtection="0"/>
    <xf numFmtId="169" fontId="27" fillId="52" borderId="0" applyNumberFormat="0" applyBorder="0" applyAlignment="0" applyProtection="0"/>
    <xf numFmtId="169" fontId="27" fillId="52" borderId="0" applyNumberFormat="0" applyBorder="0" applyAlignment="0" applyProtection="0"/>
    <xf numFmtId="169" fontId="27" fillId="52" borderId="0" applyNumberFormat="0" applyBorder="0" applyAlignment="0" applyProtection="0"/>
    <xf numFmtId="169" fontId="28" fillId="29" borderId="0" applyNumberFormat="0" applyBorder="0" applyAlignment="0" applyProtection="0"/>
    <xf numFmtId="169" fontId="28" fillId="29" borderId="0" applyNumberFormat="0" applyBorder="0" applyAlignment="0" applyProtection="0"/>
    <xf numFmtId="169" fontId="28" fillId="29" borderId="0" applyNumberFormat="0" applyBorder="0" applyAlignment="0" applyProtection="0"/>
    <xf numFmtId="169" fontId="28" fillId="29" borderId="0" applyNumberFormat="0" applyBorder="0" applyAlignment="0" applyProtection="0"/>
    <xf numFmtId="169" fontId="28" fillId="29" borderId="0" applyNumberFormat="0" applyBorder="0" applyAlignment="0" applyProtection="0"/>
    <xf numFmtId="169" fontId="28" fillId="29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169" fontId="27" fillId="52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30" fillId="3" borderId="0" applyNumberFormat="0" applyBorder="0" applyAlignment="0" applyProtection="0"/>
    <xf numFmtId="169" fontId="30" fillId="3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30" fillId="3" borderId="0" applyNumberFormat="0" applyBorder="0" applyAlignment="0" applyProtection="0"/>
    <xf numFmtId="169" fontId="29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30" fillId="3" borderId="0" applyNumberFormat="0" applyBorder="0" applyAlignment="0" applyProtection="0"/>
    <xf numFmtId="0" fontId="13" fillId="3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30" fillId="3" borderId="0" applyNumberFormat="0" applyBorder="0" applyAlignment="0" applyProtection="0"/>
    <xf numFmtId="169" fontId="30" fillId="3" borderId="0" applyNumberFormat="0" applyBorder="0" applyAlignment="0" applyProtection="0"/>
    <xf numFmtId="169" fontId="30" fillId="3" borderId="0" applyNumberFormat="0" applyBorder="0" applyAlignment="0" applyProtection="0"/>
    <xf numFmtId="169" fontId="30" fillId="3" borderId="0" applyNumberFormat="0" applyBorder="0" applyAlignment="0" applyProtection="0"/>
    <xf numFmtId="169" fontId="30" fillId="3" borderId="0" applyNumberFormat="0" applyBorder="0" applyAlignment="0" applyProtection="0"/>
    <xf numFmtId="169" fontId="30" fillId="3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31" fillId="55" borderId="16" applyNumberFormat="0" applyAlignment="0" applyProtection="0"/>
    <xf numFmtId="169" fontId="31" fillId="55" borderId="16" applyNumberFormat="0" applyAlignment="0" applyProtection="0"/>
    <xf numFmtId="169" fontId="31" fillId="55" borderId="16" applyNumberFormat="0" applyAlignment="0" applyProtection="0"/>
    <xf numFmtId="169" fontId="31" fillId="55" borderId="16" applyNumberFormat="0" applyAlignment="0" applyProtection="0"/>
    <xf numFmtId="169" fontId="31" fillId="55" borderId="16" applyNumberFormat="0" applyAlignment="0" applyProtection="0"/>
    <xf numFmtId="169" fontId="17" fillId="6" borderId="9" applyNumberFormat="0" applyAlignment="0" applyProtection="0"/>
    <xf numFmtId="169" fontId="17" fillId="6" borderId="9" applyNumberFormat="0" applyAlignment="0" applyProtection="0"/>
    <xf numFmtId="169" fontId="17" fillId="6" borderId="9" applyNumberFormat="0" applyAlignment="0" applyProtection="0"/>
    <xf numFmtId="169" fontId="32" fillId="6" borderId="9" applyNumberFormat="0" applyAlignment="0" applyProtection="0"/>
    <xf numFmtId="169" fontId="32" fillId="6" borderId="9" applyNumberFormat="0" applyAlignment="0" applyProtection="0"/>
    <xf numFmtId="0" fontId="33" fillId="56" borderId="16" applyNumberFormat="0" applyAlignment="0" applyProtection="0"/>
    <xf numFmtId="169" fontId="33" fillId="56" borderId="16" applyNumberFormat="0" applyAlignment="0" applyProtection="0"/>
    <xf numFmtId="169" fontId="33" fillId="56" borderId="16" applyNumberFormat="0" applyAlignment="0" applyProtection="0"/>
    <xf numFmtId="169" fontId="32" fillId="6" borderId="9" applyNumberFormat="0" applyAlignment="0" applyProtection="0"/>
    <xf numFmtId="169" fontId="33" fillId="56" borderId="16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169" fontId="33" fillId="56" borderId="16" applyNumberFormat="0" applyAlignment="0" applyProtection="0"/>
    <xf numFmtId="169" fontId="33" fillId="56" borderId="16" applyNumberFormat="0" applyAlignment="0" applyProtection="0"/>
    <xf numFmtId="169" fontId="33" fillId="56" borderId="16" applyNumberFormat="0" applyAlignment="0" applyProtection="0"/>
    <xf numFmtId="169" fontId="33" fillId="56" borderId="16" applyNumberFormat="0" applyAlignment="0" applyProtection="0"/>
    <xf numFmtId="169" fontId="32" fillId="6" borderId="9" applyNumberFormat="0" applyAlignment="0" applyProtection="0"/>
    <xf numFmtId="0" fontId="17" fillId="6" borderId="9" applyNumberFormat="0" applyAlignment="0" applyProtection="0"/>
    <xf numFmtId="169" fontId="33" fillId="56" borderId="16" applyNumberFormat="0" applyAlignment="0" applyProtection="0"/>
    <xf numFmtId="169" fontId="33" fillId="56" borderId="16" applyNumberFormat="0" applyAlignment="0" applyProtection="0"/>
    <xf numFmtId="169" fontId="33" fillId="56" borderId="16" applyNumberFormat="0" applyAlignment="0" applyProtection="0"/>
    <xf numFmtId="169" fontId="32" fillId="6" borderId="9" applyNumberFormat="0" applyAlignment="0" applyProtection="0"/>
    <xf numFmtId="169" fontId="32" fillId="6" borderId="9" applyNumberFormat="0" applyAlignment="0" applyProtection="0"/>
    <xf numFmtId="169" fontId="32" fillId="6" borderId="9" applyNumberFormat="0" applyAlignment="0" applyProtection="0"/>
    <xf numFmtId="169" fontId="32" fillId="6" borderId="9" applyNumberFormat="0" applyAlignment="0" applyProtection="0"/>
    <xf numFmtId="169" fontId="32" fillId="6" borderId="9" applyNumberFormat="0" applyAlignment="0" applyProtection="0"/>
    <xf numFmtId="169" fontId="32" fillId="6" borderId="9" applyNumberFormat="0" applyAlignment="0" applyProtection="0"/>
    <xf numFmtId="0" fontId="33" fillId="56" borderId="16" applyNumberFormat="0" applyAlignment="0" applyProtection="0"/>
    <xf numFmtId="169" fontId="33" fillId="56" borderId="16" applyNumberFormat="0" applyAlignment="0" applyProtection="0"/>
    <xf numFmtId="169" fontId="33" fillId="56" borderId="16" applyNumberFormat="0" applyAlignment="0" applyProtection="0"/>
    <xf numFmtId="169" fontId="31" fillId="55" borderId="16" applyNumberFormat="0" applyAlignment="0" applyProtection="0"/>
    <xf numFmtId="169" fontId="31" fillId="55" borderId="16" applyNumberFormat="0" applyAlignment="0" applyProtection="0"/>
    <xf numFmtId="169" fontId="31" fillId="55" borderId="16" applyNumberFormat="0" applyAlignment="0" applyProtection="0"/>
    <xf numFmtId="169" fontId="31" fillId="55" borderId="16" applyNumberFormat="0" applyAlignment="0" applyProtection="0"/>
    <xf numFmtId="169" fontId="31" fillId="55" borderId="16" applyNumberFormat="0" applyAlignment="0" applyProtection="0"/>
    <xf numFmtId="169" fontId="34" fillId="57" borderId="17" applyNumberFormat="0" applyAlignment="0" applyProtection="0"/>
    <xf numFmtId="169" fontId="34" fillId="57" borderId="17" applyNumberFormat="0" applyAlignment="0" applyProtection="0"/>
    <xf numFmtId="169" fontId="34" fillId="57" borderId="17" applyNumberFormat="0" applyAlignment="0" applyProtection="0"/>
    <xf numFmtId="169" fontId="34" fillId="57" borderId="17" applyNumberFormat="0" applyAlignment="0" applyProtection="0"/>
    <xf numFmtId="169" fontId="34" fillId="57" borderId="17" applyNumberFormat="0" applyAlignment="0" applyProtection="0"/>
    <xf numFmtId="169" fontId="19" fillId="7" borderId="12" applyNumberFormat="0" applyAlignment="0" applyProtection="0"/>
    <xf numFmtId="169" fontId="19" fillId="7" borderId="12" applyNumberFormat="0" applyAlignment="0" applyProtection="0"/>
    <xf numFmtId="169" fontId="19" fillId="7" borderId="12" applyNumberFormat="0" applyAlignment="0" applyProtection="0"/>
    <xf numFmtId="169" fontId="35" fillId="7" borderId="12" applyNumberFormat="0" applyAlignment="0" applyProtection="0"/>
    <xf numFmtId="169" fontId="35" fillId="7" borderId="12" applyNumberFormat="0" applyAlignment="0" applyProtection="0"/>
    <xf numFmtId="0" fontId="34" fillId="57" borderId="17" applyNumberFormat="0" applyAlignment="0" applyProtection="0"/>
    <xf numFmtId="169" fontId="34" fillId="57" borderId="17" applyNumberFormat="0" applyAlignment="0" applyProtection="0"/>
    <xf numFmtId="169" fontId="34" fillId="57" borderId="17" applyNumberFormat="0" applyAlignment="0" applyProtection="0"/>
    <xf numFmtId="169" fontId="35" fillId="7" borderId="12" applyNumberFormat="0" applyAlignment="0" applyProtection="0"/>
    <xf numFmtId="169" fontId="34" fillId="57" borderId="17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169" fontId="34" fillId="57" borderId="17" applyNumberFormat="0" applyAlignment="0" applyProtection="0"/>
    <xf numFmtId="169" fontId="34" fillId="57" borderId="17" applyNumberFormat="0" applyAlignment="0" applyProtection="0"/>
    <xf numFmtId="169" fontId="34" fillId="57" borderId="17" applyNumberFormat="0" applyAlignment="0" applyProtection="0"/>
    <xf numFmtId="169" fontId="34" fillId="57" borderId="17" applyNumberFormat="0" applyAlignment="0" applyProtection="0"/>
    <xf numFmtId="169" fontId="35" fillId="7" borderId="12" applyNumberFormat="0" applyAlignment="0" applyProtection="0"/>
    <xf numFmtId="0" fontId="19" fillId="7" borderId="12" applyNumberFormat="0" applyAlignment="0" applyProtection="0"/>
    <xf numFmtId="169" fontId="34" fillId="57" borderId="17" applyNumberFormat="0" applyAlignment="0" applyProtection="0"/>
    <xf numFmtId="169" fontId="34" fillId="57" borderId="17" applyNumberFormat="0" applyAlignment="0" applyProtection="0"/>
    <xf numFmtId="169" fontId="34" fillId="57" borderId="17" applyNumberFormat="0" applyAlignment="0" applyProtection="0"/>
    <xf numFmtId="169" fontId="35" fillId="7" borderId="12" applyNumberFormat="0" applyAlignment="0" applyProtection="0"/>
    <xf numFmtId="169" fontId="35" fillId="7" borderId="12" applyNumberFormat="0" applyAlignment="0" applyProtection="0"/>
    <xf numFmtId="169" fontId="35" fillId="7" borderId="12" applyNumberFormat="0" applyAlignment="0" applyProtection="0"/>
    <xf numFmtId="169" fontId="35" fillId="7" borderId="12" applyNumberFormat="0" applyAlignment="0" applyProtection="0"/>
    <xf numFmtId="169" fontId="35" fillId="7" borderId="12" applyNumberFormat="0" applyAlignment="0" applyProtection="0"/>
    <xf numFmtId="169" fontId="35" fillId="7" borderId="12" applyNumberFormat="0" applyAlignment="0" applyProtection="0"/>
    <xf numFmtId="0" fontId="34" fillId="57" borderId="17" applyNumberFormat="0" applyAlignment="0" applyProtection="0"/>
    <xf numFmtId="169" fontId="34" fillId="57" borderId="17" applyNumberFormat="0" applyAlignment="0" applyProtection="0"/>
    <xf numFmtId="169" fontId="34" fillId="57" borderId="17" applyNumberFormat="0" applyAlignment="0" applyProtection="0"/>
    <xf numFmtId="169" fontId="34" fillId="57" borderId="17" applyNumberFormat="0" applyAlignment="0" applyProtection="0"/>
    <xf numFmtId="169" fontId="34" fillId="57" borderId="17" applyNumberFormat="0" applyAlignment="0" applyProtection="0"/>
    <xf numFmtId="169" fontId="34" fillId="57" borderId="17" applyNumberFormat="0" applyAlignment="0" applyProtection="0"/>
    <xf numFmtId="169" fontId="34" fillId="57" borderId="17" applyNumberFormat="0" applyAlignment="0" applyProtection="0"/>
    <xf numFmtId="169" fontId="34" fillId="57" borderId="17" applyNumberFormat="0" applyAlignment="0" applyProtection="0"/>
    <xf numFmtId="0" fontId="36" fillId="58" borderId="0">
      <alignment horizontal="left"/>
    </xf>
    <xf numFmtId="0" fontId="37" fillId="58" borderId="0">
      <alignment horizontal="right"/>
    </xf>
    <xf numFmtId="0" fontId="38" fillId="56" borderId="0">
      <alignment horizontal="center"/>
    </xf>
    <xf numFmtId="0" fontId="37" fillId="58" borderId="0">
      <alignment horizontal="right"/>
    </xf>
    <xf numFmtId="0" fontId="39" fillId="56" borderId="0">
      <alignment horizontal="lef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6" fillId="0" borderId="0" applyProtection="0"/>
    <xf numFmtId="169" fontId="6" fillId="0" borderId="0" applyProtection="0"/>
    <xf numFmtId="169" fontId="6" fillId="0" borderId="0" applyProtection="0"/>
    <xf numFmtId="169" fontId="6" fillId="0" borderId="0" applyProtection="0"/>
    <xf numFmtId="169" fontId="6" fillId="0" borderId="0" applyProtection="0"/>
    <xf numFmtId="169" fontId="6" fillId="0" borderId="0" applyProtection="0"/>
    <xf numFmtId="169" fontId="6" fillId="0" borderId="0" applyProtection="0"/>
    <xf numFmtId="0" fontId="43" fillId="0" borderId="0" applyProtection="0"/>
    <xf numFmtId="169" fontId="43" fillId="0" borderId="0" applyProtection="0"/>
    <xf numFmtId="169" fontId="43" fillId="0" borderId="0" applyProtection="0"/>
    <xf numFmtId="169" fontId="43" fillId="0" borderId="0" applyProtection="0"/>
    <xf numFmtId="169" fontId="43" fillId="0" borderId="0" applyProtection="0"/>
    <xf numFmtId="169" fontId="43" fillId="0" borderId="0" applyProtection="0"/>
    <xf numFmtId="169" fontId="43" fillId="0" borderId="0" applyProtection="0"/>
    <xf numFmtId="0" fontId="44" fillId="0" borderId="0" applyProtection="0"/>
    <xf numFmtId="169" fontId="44" fillId="0" borderId="0" applyProtection="0"/>
    <xf numFmtId="169" fontId="44" fillId="0" borderId="0" applyProtection="0"/>
    <xf numFmtId="169" fontId="44" fillId="0" borderId="0" applyProtection="0"/>
    <xf numFmtId="169" fontId="44" fillId="0" borderId="0" applyProtection="0"/>
    <xf numFmtId="169" fontId="44" fillId="0" borderId="0" applyProtection="0"/>
    <xf numFmtId="169" fontId="44" fillId="0" borderId="0" applyProtection="0"/>
    <xf numFmtId="0" fontId="45" fillId="0" borderId="0" applyProtection="0"/>
    <xf numFmtId="169" fontId="45" fillId="0" borderId="0" applyProtection="0"/>
    <xf numFmtId="169" fontId="45" fillId="0" borderId="0" applyProtection="0"/>
    <xf numFmtId="169" fontId="45" fillId="0" borderId="0" applyProtection="0"/>
    <xf numFmtId="169" fontId="45" fillId="0" borderId="0" applyProtection="0"/>
    <xf numFmtId="169" fontId="45" fillId="0" borderId="0" applyProtection="0"/>
    <xf numFmtId="169" fontId="45" fillId="0" borderId="0" applyProtection="0"/>
    <xf numFmtId="0" fontId="5" fillId="0" borderId="0" applyProtection="0"/>
    <xf numFmtId="169" fontId="5" fillId="0" borderId="0" applyProtection="0"/>
    <xf numFmtId="169" fontId="5" fillId="0" borderId="0" applyProtection="0"/>
    <xf numFmtId="169" fontId="5" fillId="0" borderId="0" applyProtection="0"/>
    <xf numFmtId="169" fontId="5" fillId="0" borderId="0" applyProtection="0"/>
    <xf numFmtId="169" fontId="5" fillId="0" borderId="0" applyProtection="0"/>
    <xf numFmtId="169" fontId="5" fillId="0" borderId="0" applyProtection="0"/>
    <xf numFmtId="0" fontId="6" fillId="0" borderId="0" applyProtection="0"/>
    <xf numFmtId="169" fontId="6" fillId="0" borderId="0" applyProtection="0"/>
    <xf numFmtId="169" fontId="6" fillId="0" borderId="0" applyProtection="0"/>
    <xf numFmtId="169" fontId="6" fillId="0" borderId="0" applyProtection="0"/>
    <xf numFmtId="169" fontId="6" fillId="0" borderId="0" applyProtection="0"/>
    <xf numFmtId="169" fontId="6" fillId="0" borderId="0" applyProtection="0"/>
    <xf numFmtId="169" fontId="6" fillId="0" borderId="0" applyProtection="0"/>
    <xf numFmtId="0" fontId="46" fillId="0" borderId="0" applyProtection="0"/>
    <xf numFmtId="169" fontId="46" fillId="0" borderId="0" applyProtection="0"/>
    <xf numFmtId="169" fontId="46" fillId="0" borderId="0" applyProtection="0"/>
    <xf numFmtId="169" fontId="46" fillId="0" borderId="0" applyProtection="0"/>
    <xf numFmtId="169" fontId="46" fillId="0" borderId="0" applyProtection="0"/>
    <xf numFmtId="169" fontId="46" fillId="0" borderId="0" applyProtection="0"/>
    <xf numFmtId="169" fontId="46" fillId="0" borderId="0" applyProtection="0"/>
    <xf numFmtId="2" fontId="5" fillId="0" borderId="0" applyFont="0" applyFill="0" applyBorder="0" applyAlignment="0" applyProtection="0"/>
    <xf numFmtId="169" fontId="47" fillId="37" borderId="0" applyNumberFormat="0" applyBorder="0" applyAlignment="0" applyProtection="0"/>
    <xf numFmtId="169" fontId="47" fillId="37" borderId="0" applyNumberFormat="0" applyBorder="0" applyAlignment="0" applyProtection="0"/>
    <xf numFmtId="169" fontId="47" fillId="37" borderId="0" applyNumberFormat="0" applyBorder="0" applyAlignment="0" applyProtection="0"/>
    <xf numFmtId="169" fontId="47" fillId="37" borderId="0" applyNumberFormat="0" applyBorder="0" applyAlignment="0" applyProtection="0"/>
    <xf numFmtId="169" fontId="47" fillId="37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8" fillId="2" borderId="0" applyNumberFormat="0" applyBorder="0" applyAlignment="0" applyProtection="0"/>
    <xf numFmtId="169" fontId="48" fillId="2" borderId="0" applyNumberFormat="0" applyBorder="0" applyAlignment="0" applyProtection="0"/>
    <xf numFmtId="0" fontId="47" fillId="41" borderId="0" applyNumberFormat="0" applyBorder="0" applyAlignment="0" applyProtection="0"/>
    <xf numFmtId="169" fontId="47" fillId="41" borderId="0" applyNumberFormat="0" applyBorder="0" applyAlignment="0" applyProtection="0"/>
    <xf numFmtId="169" fontId="47" fillId="41" borderId="0" applyNumberFormat="0" applyBorder="0" applyAlignment="0" applyProtection="0"/>
    <xf numFmtId="169" fontId="48" fillId="2" borderId="0" applyNumberFormat="0" applyBorder="0" applyAlignment="0" applyProtection="0"/>
    <xf numFmtId="169" fontId="47" fillId="4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69" fontId="47" fillId="41" borderId="0" applyNumberFormat="0" applyBorder="0" applyAlignment="0" applyProtection="0"/>
    <xf numFmtId="169" fontId="47" fillId="41" borderId="0" applyNumberFormat="0" applyBorder="0" applyAlignment="0" applyProtection="0"/>
    <xf numFmtId="169" fontId="47" fillId="41" borderId="0" applyNumberFormat="0" applyBorder="0" applyAlignment="0" applyProtection="0"/>
    <xf numFmtId="169" fontId="47" fillId="41" borderId="0" applyNumberFormat="0" applyBorder="0" applyAlignment="0" applyProtection="0"/>
    <xf numFmtId="169" fontId="48" fillId="2" borderId="0" applyNumberFormat="0" applyBorder="0" applyAlignment="0" applyProtection="0"/>
    <xf numFmtId="0" fontId="12" fillId="2" borderId="0" applyNumberFormat="0" applyBorder="0" applyAlignment="0" applyProtection="0"/>
    <xf numFmtId="169" fontId="47" fillId="41" borderId="0" applyNumberFormat="0" applyBorder="0" applyAlignment="0" applyProtection="0"/>
    <xf numFmtId="169" fontId="47" fillId="41" borderId="0" applyNumberFormat="0" applyBorder="0" applyAlignment="0" applyProtection="0"/>
    <xf numFmtId="169" fontId="47" fillId="41" borderId="0" applyNumberFormat="0" applyBorder="0" applyAlignment="0" applyProtection="0"/>
    <xf numFmtId="169" fontId="48" fillId="2" borderId="0" applyNumberFormat="0" applyBorder="0" applyAlignment="0" applyProtection="0"/>
    <xf numFmtId="169" fontId="48" fillId="2" borderId="0" applyNumberFormat="0" applyBorder="0" applyAlignment="0" applyProtection="0"/>
    <xf numFmtId="169" fontId="48" fillId="2" borderId="0" applyNumberFormat="0" applyBorder="0" applyAlignment="0" applyProtection="0"/>
    <xf numFmtId="169" fontId="48" fillId="2" borderId="0" applyNumberFormat="0" applyBorder="0" applyAlignment="0" applyProtection="0"/>
    <xf numFmtId="169" fontId="48" fillId="2" borderId="0" applyNumberFormat="0" applyBorder="0" applyAlignment="0" applyProtection="0"/>
    <xf numFmtId="169" fontId="48" fillId="2" borderId="0" applyNumberFormat="0" applyBorder="0" applyAlignment="0" applyProtection="0"/>
    <xf numFmtId="0" fontId="47" fillId="41" borderId="0" applyNumberFormat="0" applyBorder="0" applyAlignment="0" applyProtection="0"/>
    <xf numFmtId="169" fontId="47" fillId="41" borderId="0" applyNumberFormat="0" applyBorder="0" applyAlignment="0" applyProtection="0"/>
    <xf numFmtId="169" fontId="47" fillId="41" borderId="0" applyNumberFormat="0" applyBorder="0" applyAlignment="0" applyProtection="0"/>
    <xf numFmtId="169" fontId="47" fillId="37" borderId="0" applyNumberFormat="0" applyBorder="0" applyAlignment="0" applyProtection="0"/>
    <xf numFmtId="169" fontId="47" fillId="37" borderId="0" applyNumberFormat="0" applyBorder="0" applyAlignment="0" applyProtection="0"/>
    <xf numFmtId="169" fontId="47" fillId="37" borderId="0" applyNumberFormat="0" applyBorder="0" applyAlignment="0" applyProtection="0"/>
    <xf numFmtId="169" fontId="47" fillId="37" borderId="0" applyNumberFormat="0" applyBorder="0" applyAlignment="0" applyProtection="0"/>
    <xf numFmtId="169" fontId="47" fillId="37" borderId="0" applyNumberFormat="0" applyBorder="0" applyAlignment="0" applyProtection="0"/>
    <xf numFmtId="169" fontId="49" fillId="0" borderId="18" applyNumberFormat="0" applyFill="0" applyAlignment="0" applyProtection="0"/>
    <xf numFmtId="169" fontId="49" fillId="0" borderId="18" applyNumberFormat="0" applyFill="0" applyAlignment="0" applyProtection="0"/>
    <xf numFmtId="169" fontId="49" fillId="0" borderId="18" applyNumberFormat="0" applyFill="0" applyAlignment="0" applyProtection="0"/>
    <xf numFmtId="169" fontId="49" fillId="0" borderId="18" applyNumberFormat="0" applyFill="0" applyAlignment="0" applyProtection="0"/>
    <xf numFmtId="169" fontId="49" fillId="0" borderId="18" applyNumberFormat="0" applyFill="0" applyAlignment="0" applyProtection="0"/>
    <xf numFmtId="169" fontId="9" fillId="0" borderId="6" applyNumberFormat="0" applyFill="0" applyAlignment="0" applyProtection="0"/>
    <xf numFmtId="169" fontId="9" fillId="0" borderId="6" applyNumberFormat="0" applyFill="0" applyAlignment="0" applyProtection="0"/>
    <xf numFmtId="169" fontId="9" fillId="0" borderId="6" applyNumberFormat="0" applyFill="0" applyAlignment="0" applyProtection="0"/>
    <xf numFmtId="169" fontId="50" fillId="0" borderId="6" applyNumberFormat="0" applyFill="0" applyAlignment="0" applyProtection="0"/>
    <xf numFmtId="169" fontId="50" fillId="0" borderId="6" applyNumberFormat="0" applyFill="0" applyAlignment="0" applyProtection="0"/>
    <xf numFmtId="0" fontId="51" fillId="0" borderId="0" applyNumberFormat="0" applyFill="0" applyBorder="0" applyAlignment="0" applyProtection="0"/>
    <xf numFmtId="169" fontId="52" fillId="0" borderId="19" applyNumberFormat="0" applyFill="0" applyAlignment="0" applyProtection="0"/>
    <xf numFmtId="169" fontId="52" fillId="0" borderId="19" applyNumberFormat="0" applyFill="0" applyAlignment="0" applyProtection="0"/>
    <xf numFmtId="169" fontId="50" fillId="0" borderId="6" applyNumberFormat="0" applyFill="0" applyAlignment="0" applyProtection="0"/>
    <xf numFmtId="169" fontId="52" fillId="0" borderId="19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169" fontId="52" fillId="0" borderId="19" applyNumberFormat="0" applyFill="0" applyAlignment="0" applyProtection="0"/>
    <xf numFmtId="169" fontId="52" fillId="0" borderId="19" applyNumberFormat="0" applyFill="0" applyAlignment="0" applyProtection="0"/>
    <xf numFmtId="169" fontId="52" fillId="0" borderId="19" applyNumberFormat="0" applyFill="0" applyAlignment="0" applyProtection="0"/>
    <xf numFmtId="169" fontId="52" fillId="0" borderId="19" applyNumberFormat="0" applyFill="0" applyAlignment="0" applyProtection="0"/>
    <xf numFmtId="169" fontId="50" fillId="0" borderId="6" applyNumberFormat="0" applyFill="0" applyAlignment="0" applyProtection="0"/>
    <xf numFmtId="0" fontId="9" fillId="0" borderId="6" applyNumberFormat="0" applyFill="0" applyAlignment="0" applyProtection="0"/>
    <xf numFmtId="169" fontId="52" fillId="0" borderId="19" applyNumberFormat="0" applyFill="0" applyAlignment="0" applyProtection="0"/>
    <xf numFmtId="169" fontId="52" fillId="0" borderId="19" applyNumberFormat="0" applyFill="0" applyAlignment="0" applyProtection="0"/>
    <xf numFmtId="169" fontId="52" fillId="0" borderId="19" applyNumberFormat="0" applyFill="0" applyAlignment="0" applyProtection="0"/>
    <xf numFmtId="169" fontId="50" fillId="0" borderId="6" applyNumberFormat="0" applyFill="0" applyAlignment="0" applyProtection="0"/>
    <xf numFmtId="169" fontId="50" fillId="0" borderId="6" applyNumberFormat="0" applyFill="0" applyAlignment="0" applyProtection="0"/>
    <xf numFmtId="169" fontId="50" fillId="0" borderId="6" applyNumberFormat="0" applyFill="0" applyAlignment="0" applyProtection="0"/>
    <xf numFmtId="169" fontId="51" fillId="0" borderId="0" applyNumberFormat="0" applyFill="0" applyBorder="0" applyAlignment="0" applyProtection="0"/>
    <xf numFmtId="169" fontId="51" fillId="0" borderId="0" applyNumberFormat="0" applyFill="0" applyBorder="0" applyAlignment="0" applyProtection="0"/>
    <xf numFmtId="169" fontId="50" fillId="0" borderId="6" applyNumberFormat="0" applyFill="0" applyAlignment="0" applyProtection="0"/>
    <xf numFmtId="169" fontId="50" fillId="0" borderId="6" applyNumberFormat="0" applyFill="0" applyAlignment="0" applyProtection="0"/>
    <xf numFmtId="169" fontId="50" fillId="0" borderId="6" applyNumberFormat="0" applyFill="0" applyAlignment="0" applyProtection="0"/>
    <xf numFmtId="0" fontId="51" fillId="0" borderId="0" applyNumberFormat="0" applyFill="0" applyBorder="0" applyAlignment="0" applyProtection="0"/>
    <xf numFmtId="169" fontId="52" fillId="0" borderId="19" applyNumberFormat="0" applyFill="0" applyAlignment="0" applyProtection="0"/>
    <xf numFmtId="169" fontId="52" fillId="0" borderId="19" applyNumberFormat="0" applyFill="0" applyAlignment="0" applyProtection="0"/>
    <xf numFmtId="169" fontId="49" fillId="0" borderId="18" applyNumberFormat="0" applyFill="0" applyAlignment="0" applyProtection="0"/>
    <xf numFmtId="169" fontId="49" fillId="0" borderId="18" applyNumberFormat="0" applyFill="0" applyAlignment="0" applyProtection="0"/>
    <xf numFmtId="169" fontId="49" fillId="0" borderId="18" applyNumberFormat="0" applyFill="0" applyAlignment="0" applyProtection="0"/>
    <xf numFmtId="169" fontId="49" fillId="0" borderId="18" applyNumberFormat="0" applyFill="0" applyAlignment="0" applyProtection="0"/>
    <xf numFmtId="169" fontId="49" fillId="0" borderId="18" applyNumberFormat="0" applyFill="0" applyAlignment="0" applyProtection="0"/>
    <xf numFmtId="169" fontId="53" fillId="0" borderId="20" applyNumberFormat="0" applyFill="0" applyAlignment="0" applyProtection="0"/>
    <xf numFmtId="169" fontId="53" fillId="0" borderId="20" applyNumberFormat="0" applyFill="0" applyAlignment="0" applyProtection="0"/>
    <xf numFmtId="169" fontId="53" fillId="0" borderId="20" applyNumberFormat="0" applyFill="0" applyAlignment="0" applyProtection="0"/>
    <xf numFmtId="169" fontId="53" fillId="0" borderId="20" applyNumberFormat="0" applyFill="0" applyAlignment="0" applyProtection="0"/>
    <xf numFmtId="169" fontId="53" fillId="0" borderId="20" applyNumberFormat="0" applyFill="0" applyAlignment="0" applyProtection="0"/>
    <xf numFmtId="169" fontId="10" fillId="0" borderId="7" applyNumberFormat="0" applyFill="0" applyAlignment="0" applyProtection="0"/>
    <xf numFmtId="169" fontId="10" fillId="0" borderId="7" applyNumberFormat="0" applyFill="0" applyAlignment="0" applyProtection="0"/>
    <xf numFmtId="169" fontId="10" fillId="0" borderId="7" applyNumberFormat="0" applyFill="0" applyAlignment="0" applyProtection="0"/>
    <xf numFmtId="169" fontId="54" fillId="0" borderId="7" applyNumberFormat="0" applyFill="0" applyAlignment="0" applyProtection="0"/>
    <xf numFmtId="169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169" fontId="56" fillId="0" borderId="21" applyNumberFormat="0" applyFill="0" applyAlignment="0" applyProtection="0"/>
    <xf numFmtId="169" fontId="56" fillId="0" borderId="21" applyNumberFormat="0" applyFill="0" applyAlignment="0" applyProtection="0"/>
    <xf numFmtId="169" fontId="54" fillId="0" borderId="7" applyNumberFormat="0" applyFill="0" applyAlignment="0" applyProtection="0"/>
    <xf numFmtId="169" fontId="56" fillId="0" borderId="21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169" fontId="56" fillId="0" borderId="21" applyNumberFormat="0" applyFill="0" applyAlignment="0" applyProtection="0"/>
    <xf numFmtId="169" fontId="56" fillId="0" borderId="21" applyNumberFormat="0" applyFill="0" applyAlignment="0" applyProtection="0"/>
    <xf numFmtId="169" fontId="56" fillId="0" borderId="21" applyNumberFormat="0" applyFill="0" applyAlignment="0" applyProtection="0"/>
    <xf numFmtId="169" fontId="56" fillId="0" borderId="21" applyNumberFormat="0" applyFill="0" applyAlignment="0" applyProtection="0"/>
    <xf numFmtId="169" fontId="54" fillId="0" borderId="7" applyNumberFormat="0" applyFill="0" applyAlignment="0" applyProtection="0"/>
    <xf numFmtId="0" fontId="10" fillId="0" borderId="7" applyNumberFormat="0" applyFill="0" applyAlignment="0" applyProtection="0"/>
    <xf numFmtId="169" fontId="56" fillId="0" borderId="21" applyNumberFormat="0" applyFill="0" applyAlignment="0" applyProtection="0"/>
    <xf numFmtId="169" fontId="56" fillId="0" borderId="21" applyNumberFormat="0" applyFill="0" applyAlignment="0" applyProtection="0"/>
    <xf numFmtId="169" fontId="56" fillId="0" borderId="21" applyNumberFormat="0" applyFill="0" applyAlignment="0" applyProtection="0"/>
    <xf numFmtId="169" fontId="54" fillId="0" borderId="7" applyNumberFormat="0" applyFill="0" applyAlignment="0" applyProtection="0"/>
    <xf numFmtId="169" fontId="54" fillId="0" borderId="7" applyNumberFormat="0" applyFill="0" applyAlignment="0" applyProtection="0"/>
    <xf numFmtId="169" fontId="54" fillId="0" borderId="7" applyNumberFormat="0" applyFill="0" applyAlignment="0" applyProtection="0"/>
    <xf numFmtId="169" fontId="55" fillId="0" borderId="0" applyNumberFormat="0" applyFill="0" applyBorder="0" applyAlignment="0" applyProtection="0"/>
    <xf numFmtId="169" fontId="55" fillId="0" borderId="0" applyNumberFormat="0" applyFill="0" applyBorder="0" applyAlignment="0" applyProtection="0"/>
    <xf numFmtId="169" fontId="54" fillId="0" borderId="7" applyNumberFormat="0" applyFill="0" applyAlignment="0" applyProtection="0"/>
    <xf numFmtId="169" fontId="54" fillId="0" borderId="7" applyNumberFormat="0" applyFill="0" applyAlignment="0" applyProtection="0"/>
    <xf numFmtId="169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169" fontId="56" fillId="0" borderId="21" applyNumberFormat="0" applyFill="0" applyAlignment="0" applyProtection="0"/>
    <xf numFmtId="169" fontId="56" fillId="0" borderId="21" applyNumberFormat="0" applyFill="0" applyAlignment="0" applyProtection="0"/>
    <xf numFmtId="169" fontId="53" fillId="0" borderId="20" applyNumberFormat="0" applyFill="0" applyAlignment="0" applyProtection="0"/>
    <xf numFmtId="169" fontId="53" fillId="0" borderId="20" applyNumberFormat="0" applyFill="0" applyAlignment="0" applyProtection="0"/>
    <xf numFmtId="169" fontId="53" fillId="0" borderId="20" applyNumberFormat="0" applyFill="0" applyAlignment="0" applyProtection="0"/>
    <xf numFmtId="169" fontId="53" fillId="0" borderId="20" applyNumberFormat="0" applyFill="0" applyAlignment="0" applyProtection="0"/>
    <xf numFmtId="169" fontId="53" fillId="0" borderId="20" applyNumberFormat="0" applyFill="0" applyAlignment="0" applyProtection="0"/>
    <xf numFmtId="169" fontId="57" fillId="0" borderId="22" applyNumberFormat="0" applyFill="0" applyAlignment="0" applyProtection="0"/>
    <xf numFmtId="169" fontId="57" fillId="0" borderId="22" applyNumberFormat="0" applyFill="0" applyAlignment="0" applyProtection="0"/>
    <xf numFmtId="169" fontId="57" fillId="0" borderId="22" applyNumberFormat="0" applyFill="0" applyAlignment="0" applyProtection="0"/>
    <xf numFmtId="169" fontId="57" fillId="0" borderId="22" applyNumberFormat="0" applyFill="0" applyAlignment="0" applyProtection="0"/>
    <xf numFmtId="169" fontId="57" fillId="0" borderId="22" applyNumberFormat="0" applyFill="0" applyAlignment="0" applyProtection="0"/>
    <xf numFmtId="169" fontId="11" fillId="0" borderId="8" applyNumberFormat="0" applyFill="0" applyAlignment="0" applyProtection="0"/>
    <xf numFmtId="169" fontId="11" fillId="0" borderId="8" applyNumberFormat="0" applyFill="0" applyAlignment="0" applyProtection="0"/>
    <xf numFmtId="169" fontId="11" fillId="0" borderId="8" applyNumberFormat="0" applyFill="0" applyAlignment="0" applyProtection="0"/>
    <xf numFmtId="169" fontId="58" fillId="0" borderId="8" applyNumberFormat="0" applyFill="0" applyAlignment="0" applyProtection="0"/>
    <xf numFmtId="169" fontId="58" fillId="0" borderId="8" applyNumberFormat="0" applyFill="0" applyAlignment="0" applyProtection="0"/>
    <xf numFmtId="0" fontId="59" fillId="0" borderId="23" applyNumberFormat="0" applyFill="0" applyAlignment="0" applyProtection="0"/>
    <xf numFmtId="169" fontId="59" fillId="0" borderId="23" applyNumberFormat="0" applyFill="0" applyAlignment="0" applyProtection="0"/>
    <xf numFmtId="169" fontId="59" fillId="0" borderId="23" applyNumberFormat="0" applyFill="0" applyAlignment="0" applyProtection="0"/>
    <xf numFmtId="169" fontId="58" fillId="0" borderId="8" applyNumberFormat="0" applyFill="0" applyAlignment="0" applyProtection="0"/>
    <xf numFmtId="169" fontId="59" fillId="0" borderId="23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169" fontId="59" fillId="0" borderId="23" applyNumberFormat="0" applyFill="0" applyAlignment="0" applyProtection="0"/>
    <xf numFmtId="169" fontId="59" fillId="0" borderId="23" applyNumberFormat="0" applyFill="0" applyAlignment="0" applyProtection="0"/>
    <xf numFmtId="169" fontId="59" fillId="0" borderId="23" applyNumberFormat="0" applyFill="0" applyAlignment="0" applyProtection="0"/>
    <xf numFmtId="169" fontId="59" fillId="0" borderId="23" applyNumberFormat="0" applyFill="0" applyAlignment="0" applyProtection="0"/>
    <xf numFmtId="169" fontId="58" fillId="0" borderId="8" applyNumberFormat="0" applyFill="0" applyAlignment="0" applyProtection="0"/>
    <xf numFmtId="0" fontId="11" fillId="0" borderId="8" applyNumberFormat="0" applyFill="0" applyAlignment="0" applyProtection="0"/>
    <xf numFmtId="169" fontId="59" fillId="0" borderId="23" applyNumberFormat="0" applyFill="0" applyAlignment="0" applyProtection="0"/>
    <xf numFmtId="169" fontId="59" fillId="0" borderId="23" applyNumberFormat="0" applyFill="0" applyAlignment="0" applyProtection="0"/>
    <xf numFmtId="169" fontId="59" fillId="0" borderId="23" applyNumberFormat="0" applyFill="0" applyAlignment="0" applyProtection="0"/>
    <xf numFmtId="169" fontId="58" fillId="0" borderId="8" applyNumberFormat="0" applyFill="0" applyAlignment="0" applyProtection="0"/>
    <xf numFmtId="169" fontId="58" fillId="0" borderId="8" applyNumberFormat="0" applyFill="0" applyAlignment="0" applyProtection="0"/>
    <xf numFmtId="169" fontId="58" fillId="0" borderId="8" applyNumberFormat="0" applyFill="0" applyAlignment="0" applyProtection="0"/>
    <xf numFmtId="169" fontId="58" fillId="0" borderId="8" applyNumberFormat="0" applyFill="0" applyAlignment="0" applyProtection="0"/>
    <xf numFmtId="169" fontId="58" fillId="0" borderId="8" applyNumberFormat="0" applyFill="0" applyAlignment="0" applyProtection="0"/>
    <xf numFmtId="169" fontId="58" fillId="0" borderId="8" applyNumberFormat="0" applyFill="0" applyAlignment="0" applyProtection="0"/>
    <xf numFmtId="0" fontId="59" fillId="0" borderId="23" applyNumberFormat="0" applyFill="0" applyAlignment="0" applyProtection="0"/>
    <xf numFmtId="169" fontId="59" fillId="0" borderId="23" applyNumberFormat="0" applyFill="0" applyAlignment="0" applyProtection="0"/>
    <xf numFmtId="169" fontId="59" fillId="0" borderId="23" applyNumberFormat="0" applyFill="0" applyAlignment="0" applyProtection="0"/>
    <xf numFmtId="169" fontId="57" fillId="0" borderId="22" applyNumberFormat="0" applyFill="0" applyAlignment="0" applyProtection="0"/>
    <xf numFmtId="169" fontId="57" fillId="0" borderId="22" applyNumberFormat="0" applyFill="0" applyAlignment="0" applyProtection="0"/>
    <xf numFmtId="169" fontId="57" fillId="0" borderId="22" applyNumberFormat="0" applyFill="0" applyAlignment="0" applyProtection="0"/>
    <xf numFmtId="169" fontId="57" fillId="0" borderId="22" applyNumberFormat="0" applyFill="0" applyAlignment="0" applyProtection="0"/>
    <xf numFmtId="169" fontId="57" fillId="0" borderId="22" applyNumberFormat="0" applyFill="0" applyAlignment="0" applyProtection="0"/>
    <xf numFmtId="169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169" fontId="60" fillId="40" borderId="16" applyNumberFormat="0" applyAlignment="0" applyProtection="0"/>
    <xf numFmtId="169" fontId="60" fillId="40" borderId="16" applyNumberFormat="0" applyAlignment="0" applyProtection="0"/>
    <xf numFmtId="169" fontId="60" fillId="40" borderId="16" applyNumberFormat="0" applyAlignment="0" applyProtection="0"/>
    <xf numFmtId="169" fontId="60" fillId="40" borderId="16" applyNumberFormat="0" applyAlignment="0" applyProtection="0"/>
    <xf numFmtId="169" fontId="60" fillId="40" borderId="16" applyNumberFormat="0" applyAlignment="0" applyProtection="0"/>
    <xf numFmtId="169" fontId="15" fillId="5" borderId="9" applyNumberFormat="0" applyAlignment="0" applyProtection="0"/>
    <xf numFmtId="169" fontId="15" fillId="5" borderId="9" applyNumberFormat="0" applyAlignment="0" applyProtection="0"/>
    <xf numFmtId="169" fontId="15" fillId="5" borderId="9" applyNumberFormat="0" applyAlignment="0" applyProtection="0"/>
    <xf numFmtId="169" fontId="61" fillId="5" borderId="9" applyNumberFormat="0" applyAlignment="0" applyProtection="0"/>
    <xf numFmtId="169" fontId="61" fillId="5" borderId="9" applyNumberFormat="0" applyAlignment="0" applyProtection="0"/>
    <xf numFmtId="0" fontId="60" fillId="43" borderId="16" applyNumberFormat="0" applyAlignment="0" applyProtection="0"/>
    <xf numFmtId="169" fontId="60" fillId="43" borderId="16" applyNumberFormat="0" applyAlignment="0" applyProtection="0"/>
    <xf numFmtId="169" fontId="60" fillId="43" borderId="16" applyNumberFormat="0" applyAlignment="0" applyProtection="0"/>
    <xf numFmtId="169" fontId="61" fillId="5" borderId="9" applyNumberFormat="0" applyAlignment="0" applyProtection="0"/>
    <xf numFmtId="169" fontId="60" fillId="43" borderId="16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169" fontId="60" fillId="43" borderId="16" applyNumberFormat="0" applyAlignment="0" applyProtection="0"/>
    <xf numFmtId="169" fontId="60" fillId="43" borderId="16" applyNumberFormat="0" applyAlignment="0" applyProtection="0"/>
    <xf numFmtId="169" fontId="60" fillId="43" borderId="16" applyNumberFormat="0" applyAlignment="0" applyProtection="0"/>
    <xf numFmtId="169" fontId="60" fillId="43" borderId="16" applyNumberFormat="0" applyAlignment="0" applyProtection="0"/>
    <xf numFmtId="169" fontId="61" fillId="5" borderId="9" applyNumberFormat="0" applyAlignment="0" applyProtection="0"/>
    <xf numFmtId="0" fontId="15" fillId="5" borderId="9" applyNumberFormat="0" applyAlignment="0" applyProtection="0"/>
    <xf numFmtId="169" fontId="60" fillId="43" borderId="16" applyNumberFormat="0" applyAlignment="0" applyProtection="0"/>
    <xf numFmtId="169" fontId="60" fillId="43" borderId="16" applyNumberFormat="0" applyAlignment="0" applyProtection="0"/>
    <xf numFmtId="169" fontId="60" fillId="43" borderId="16" applyNumberFormat="0" applyAlignment="0" applyProtection="0"/>
    <xf numFmtId="169" fontId="61" fillId="5" borderId="9" applyNumberFormat="0" applyAlignment="0" applyProtection="0"/>
    <xf numFmtId="169" fontId="61" fillId="5" borderId="9" applyNumberFormat="0" applyAlignment="0" applyProtection="0"/>
    <xf numFmtId="169" fontId="61" fillId="5" borderId="9" applyNumberFormat="0" applyAlignment="0" applyProtection="0"/>
    <xf numFmtId="169" fontId="61" fillId="5" borderId="9" applyNumberFormat="0" applyAlignment="0" applyProtection="0"/>
    <xf numFmtId="169" fontId="61" fillId="5" borderId="9" applyNumberFormat="0" applyAlignment="0" applyProtection="0"/>
    <xf numFmtId="169" fontId="61" fillId="5" borderId="9" applyNumberFormat="0" applyAlignment="0" applyProtection="0"/>
    <xf numFmtId="0" fontId="60" fillId="43" borderId="16" applyNumberFormat="0" applyAlignment="0" applyProtection="0"/>
    <xf numFmtId="169" fontId="60" fillId="43" borderId="16" applyNumberFormat="0" applyAlignment="0" applyProtection="0"/>
    <xf numFmtId="169" fontId="60" fillId="43" borderId="16" applyNumberFormat="0" applyAlignment="0" applyProtection="0"/>
    <xf numFmtId="169" fontId="60" fillId="40" borderId="16" applyNumberFormat="0" applyAlignment="0" applyProtection="0"/>
    <xf numFmtId="169" fontId="60" fillId="40" borderId="16" applyNumberFormat="0" applyAlignment="0" applyProtection="0"/>
    <xf numFmtId="169" fontId="60" fillId="40" borderId="16" applyNumberFormat="0" applyAlignment="0" applyProtection="0"/>
    <xf numFmtId="169" fontId="60" fillId="40" borderId="16" applyNumberFormat="0" applyAlignment="0" applyProtection="0"/>
    <xf numFmtId="169" fontId="60" fillId="40" borderId="16" applyNumberFormat="0" applyAlignment="0" applyProtection="0"/>
    <xf numFmtId="0" fontId="36" fillId="58" borderId="0">
      <alignment horizontal="left"/>
    </xf>
    <xf numFmtId="0" fontId="62" fillId="56" borderId="0">
      <alignment horizontal="left"/>
    </xf>
    <xf numFmtId="169" fontId="63" fillId="0" borderId="24" applyNumberFormat="0" applyFill="0" applyAlignment="0" applyProtection="0"/>
    <xf numFmtId="169" fontId="63" fillId="0" borderId="24" applyNumberFormat="0" applyFill="0" applyAlignment="0" applyProtection="0"/>
    <xf numFmtId="169" fontId="63" fillId="0" borderId="24" applyNumberFormat="0" applyFill="0" applyAlignment="0" applyProtection="0"/>
    <xf numFmtId="169" fontId="63" fillId="0" borderId="24" applyNumberFormat="0" applyFill="0" applyAlignment="0" applyProtection="0"/>
    <xf numFmtId="169" fontId="63" fillId="0" borderId="24" applyNumberFormat="0" applyFill="0" applyAlignment="0" applyProtection="0"/>
    <xf numFmtId="169" fontId="18" fillId="0" borderId="11" applyNumberFormat="0" applyFill="0" applyAlignment="0" applyProtection="0"/>
    <xf numFmtId="169" fontId="18" fillId="0" borderId="11" applyNumberFormat="0" applyFill="0" applyAlignment="0" applyProtection="0"/>
    <xf numFmtId="169" fontId="18" fillId="0" borderId="11" applyNumberFormat="0" applyFill="0" applyAlignment="0" applyProtection="0"/>
    <xf numFmtId="169" fontId="64" fillId="0" borderId="11" applyNumberFormat="0" applyFill="0" applyAlignment="0" applyProtection="0"/>
    <xf numFmtId="169" fontId="64" fillId="0" borderId="11" applyNumberFormat="0" applyFill="0" applyAlignment="0" applyProtection="0"/>
    <xf numFmtId="0" fontId="65" fillId="0" borderId="25" applyNumberFormat="0" applyFill="0" applyAlignment="0" applyProtection="0"/>
    <xf numFmtId="169" fontId="65" fillId="0" borderId="25" applyNumberFormat="0" applyFill="0" applyAlignment="0" applyProtection="0"/>
    <xf numFmtId="169" fontId="65" fillId="0" borderId="25" applyNumberFormat="0" applyFill="0" applyAlignment="0" applyProtection="0"/>
    <xf numFmtId="169" fontId="64" fillId="0" borderId="11" applyNumberFormat="0" applyFill="0" applyAlignment="0" applyProtection="0"/>
    <xf numFmtId="169" fontId="65" fillId="0" borderId="25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169" fontId="65" fillId="0" borderId="25" applyNumberFormat="0" applyFill="0" applyAlignment="0" applyProtection="0"/>
    <xf numFmtId="169" fontId="65" fillId="0" borderId="25" applyNumberFormat="0" applyFill="0" applyAlignment="0" applyProtection="0"/>
    <xf numFmtId="169" fontId="65" fillId="0" borderId="25" applyNumberFormat="0" applyFill="0" applyAlignment="0" applyProtection="0"/>
    <xf numFmtId="169" fontId="65" fillId="0" borderId="25" applyNumberFormat="0" applyFill="0" applyAlignment="0" applyProtection="0"/>
    <xf numFmtId="169" fontId="64" fillId="0" borderId="11" applyNumberFormat="0" applyFill="0" applyAlignment="0" applyProtection="0"/>
    <xf numFmtId="0" fontId="18" fillId="0" borderId="11" applyNumberFormat="0" applyFill="0" applyAlignment="0" applyProtection="0"/>
    <xf numFmtId="169" fontId="65" fillId="0" borderId="25" applyNumberFormat="0" applyFill="0" applyAlignment="0" applyProtection="0"/>
    <xf numFmtId="169" fontId="65" fillId="0" borderId="25" applyNumberFormat="0" applyFill="0" applyAlignment="0" applyProtection="0"/>
    <xf numFmtId="169" fontId="65" fillId="0" borderId="25" applyNumberFormat="0" applyFill="0" applyAlignment="0" applyProtection="0"/>
    <xf numFmtId="169" fontId="64" fillId="0" borderId="11" applyNumberFormat="0" applyFill="0" applyAlignment="0" applyProtection="0"/>
    <xf numFmtId="169" fontId="64" fillId="0" borderId="11" applyNumberFormat="0" applyFill="0" applyAlignment="0" applyProtection="0"/>
    <xf numFmtId="169" fontId="64" fillId="0" borderId="11" applyNumberFormat="0" applyFill="0" applyAlignment="0" applyProtection="0"/>
    <xf numFmtId="169" fontId="64" fillId="0" borderId="11" applyNumberFormat="0" applyFill="0" applyAlignment="0" applyProtection="0"/>
    <xf numFmtId="169" fontId="64" fillId="0" borderId="11" applyNumberFormat="0" applyFill="0" applyAlignment="0" applyProtection="0"/>
    <xf numFmtId="169" fontId="64" fillId="0" borderId="11" applyNumberFormat="0" applyFill="0" applyAlignment="0" applyProtection="0"/>
    <xf numFmtId="0" fontId="65" fillId="0" borderId="25" applyNumberFormat="0" applyFill="0" applyAlignment="0" applyProtection="0"/>
    <xf numFmtId="169" fontId="65" fillId="0" borderId="25" applyNumberFormat="0" applyFill="0" applyAlignment="0" applyProtection="0"/>
    <xf numFmtId="169" fontId="65" fillId="0" borderId="25" applyNumberFormat="0" applyFill="0" applyAlignment="0" applyProtection="0"/>
    <xf numFmtId="169" fontId="63" fillId="0" borderId="24" applyNumberFormat="0" applyFill="0" applyAlignment="0" applyProtection="0"/>
    <xf numFmtId="169" fontId="63" fillId="0" borderId="24" applyNumberFormat="0" applyFill="0" applyAlignment="0" applyProtection="0"/>
    <xf numFmtId="169" fontId="63" fillId="0" borderId="24" applyNumberFormat="0" applyFill="0" applyAlignment="0" applyProtection="0"/>
    <xf numFmtId="169" fontId="63" fillId="0" borderId="24" applyNumberFormat="0" applyFill="0" applyAlignment="0" applyProtection="0"/>
    <xf numFmtId="169" fontId="63" fillId="0" borderId="24" applyNumberFormat="0" applyFill="0" applyAlignment="0" applyProtection="0"/>
    <xf numFmtId="169" fontId="66" fillId="43" borderId="0" applyNumberFormat="0" applyBorder="0" applyAlignment="0" applyProtection="0"/>
    <xf numFmtId="169" fontId="66" fillId="43" borderId="0" applyNumberFormat="0" applyBorder="0" applyAlignment="0" applyProtection="0"/>
    <xf numFmtId="169" fontId="66" fillId="43" borderId="0" applyNumberFormat="0" applyBorder="0" applyAlignment="0" applyProtection="0"/>
    <xf numFmtId="169" fontId="66" fillId="43" borderId="0" applyNumberFormat="0" applyBorder="0" applyAlignment="0" applyProtection="0"/>
    <xf numFmtId="169" fontId="66" fillId="43" borderId="0" applyNumberFormat="0" applyBorder="0" applyAlignment="0" applyProtection="0"/>
    <xf numFmtId="169" fontId="14" fillId="4" borderId="0" applyNumberFormat="0" applyBorder="0" applyAlignment="0" applyProtection="0"/>
    <xf numFmtId="169" fontId="14" fillId="4" borderId="0" applyNumberFormat="0" applyBorder="0" applyAlignment="0" applyProtection="0"/>
    <xf numFmtId="169" fontId="14" fillId="4" borderId="0" applyNumberFormat="0" applyBorder="0" applyAlignment="0" applyProtection="0"/>
    <xf numFmtId="169" fontId="67" fillId="4" borderId="0" applyNumberFormat="0" applyBorder="0" applyAlignment="0" applyProtection="0"/>
    <xf numFmtId="169" fontId="67" fillId="4" borderId="0" applyNumberFormat="0" applyBorder="0" applyAlignment="0" applyProtection="0"/>
    <xf numFmtId="0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7" fillId="4" borderId="0" applyNumberFormat="0" applyBorder="0" applyAlignment="0" applyProtection="0"/>
    <xf numFmtId="169" fontId="68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7" fillId="4" borderId="0" applyNumberFormat="0" applyBorder="0" applyAlignment="0" applyProtection="0"/>
    <xf numFmtId="0" fontId="14" fillId="4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7" fillId="4" borderId="0" applyNumberFormat="0" applyBorder="0" applyAlignment="0" applyProtection="0"/>
    <xf numFmtId="169" fontId="67" fillId="4" borderId="0" applyNumberFormat="0" applyBorder="0" applyAlignment="0" applyProtection="0"/>
    <xf numFmtId="169" fontId="67" fillId="4" borderId="0" applyNumberFormat="0" applyBorder="0" applyAlignment="0" applyProtection="0"/>
    <xf numFmtId="169" fontId="67" fillId="4" borderId="0" applyNumberFormat="0" applyBorder="0" applyAlignment="0" applyProtection="0"/>
    <xf numFmtId="169" fontId="67" fillId="4" borderId="0" applyNumberFormat="0" applyBorder="0" applyAlignment="0" applyProtection="0"/>
    <xf numFmtId="169" fontId="67" fillId="4" borderId="0" applyNumberFormat="0" applyBorder="0" applyAlignment="0" applyProtection="0"/>
    <xf numFmtId="0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6" fillId="43" borderId="0" applyNumberFormat="0" applyBorder="0" applyAlignment="0" applyProtection="0"/>
    <xf numFmtId="169" fontId="66" fillId="43" borderId="0" applyNumberFormat="0" applyBorder="0" applyAlignment="0" applyProtection="0"/>
    <xf numFmtId="169" fontId="66" fillId="43" borderId="0" applyNumberFormat="0" applyBorder="0" applyAlignment="0" applyProtection="0"/>
    <xf numFmtId="169" fontId="66" fillId="43" borderId="0" applyNumberFormat="0" applyBorder="0" applyAlignment="0" applyProtection="0"/>
    <xf numFmtId="169" fontId="66" fillId="43" borderId="0" applyNumberFormat="0" applyBorder="0" applyAlignment="0" applyProtection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41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5" fillId="0" borderId="0"/>
    <xf numFmtId="0" fontId="1" fillId="0" borderId="0"/>
    <xf numFmtId="0" fontId="1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26" fillId="0" borderId="0"/>
    <xf numFmtId="169" fontId="5" fillId="0" borderId="0"/>
    <xf numFmtId="169" fontId="69" fillId="0" borderId="0"/>
    <xf numFmtId="169" fontId="69" fillId="0" borderId="0"/>
    <xf numFmtId="169" fontId="69" fillId="0" borderId="0"/>
    <xf numFmtId="169" fontId="69" fillId="0" borderId="0"/>
    <xf numFmtId="169" fontId="69" fillId="0" borderId="0"/>
    <xf numFmtId="169" fontId="69" fillId="0" borderId="0"/>
    <xf numFmtId="169" fontId="69" fillId="0" borderId="0"/>
    <xf numFmtId="169" fontId="69" fillId="0" borderId="0"/>
    <xf numFmtId="169" fontId="69" fillId="0" borderId="0"/>
    <xf numFmtId="169" fontId="69" fillId="0" borderId="0"/>
    <xf numFmtId="169" fontId="69" fillId="0" borderId="0"/>
    <xf numFmtId="169" fontId="69" fillId="0" borderId="0"/>
    <xf numFmtId="169" fontId="69" fillId="0" borderId="0"/>
    <xf numFmtId="169" fontId="69" fillId="0" borderId="0"/>
    <xf numFmtId="169" fontId="69" fillId="0" borderId="0"/>
    <xf numFmtId="169" fontId="69" fillId="0" borderId="0"/>
    <xf numFmtId="169" fontId="69" fillId="0" borderId="0"/>
    <xf numFmtId="169" fontId="26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169" fontId="26" fillId="0" borderId="0"/>
    <xf numFmtId="169" fontId="26" fillId="0" borderId="0"/>
    <xf numFmtId="169" fontId="5" fillId="0" borderId="0"/>
    <xf numFmtId="0" fontId="40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169" fontId="26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43" fillId="38" borderId="26" applyNumberFormat="0" applyFont="0" applyAlignment="0" applyProtection="0"/>
    <xf numFmtId="169" fontId="43" fillId="38" borderId="26" applyNumberFormat="0" applyFont="0" applyAlignment="0" applyProtection="0"/>
    <xf numFmtId="169" fontId="43" fillId="38" borderId="26" applyNumberFormat="0" applyFont="0" applyAlignment="0" applyProtection="0"/>
    <xf numFmtId="169" fontId="43" fillId="38" borderId="26" applyNumberFormat="0" applyFont="0" applyAlignment="0" applyProtection="0"/>
    <xf numFmtId="169" fontId="43" fillId="38" borderId="26" applyNumberFormat="0" applyFont="0" applyAlignment="0" applyProtection="0"/>
    <xf numFmtId="169" fontId="43" fillId="38" borderId="26" applyNumberFormat="0" applyFont="0" applyAlignment="0" applyProtection="0"/>
    <xf numFmtId="169" fontId="43" fillId="38" borderId="26" applyNumberFormat="0" applyFont="0" applyAlignment="0" applyProtection="0"/>
    <xf numFmtId="169" fontId="43" fillId="38" borderId="26" applyNumberFormat="0" applyFont="0" applyAlignment="0" applyProtection="0"/>
    <xf numFmtId="169" fontId="43" fillId="38" borderId="26" applyNumberFormat="0" applyFont="0" applyAlignment="0" applyProtection="0"/>
    <xf numFmtId="169" fontId="43" fillId="38" borderId="26" applyNumberFormat="0" applyFont="0" applyAlignment="0" applyProtection="0"/>
    <xf numFmtId="169" fontId="70" fillId="38" borderId="26" applyNumberFormat="0" applyFont="0" applyAlignment="0" applyProtection="0"/>
    <xf numFmtId="169" fontId="70" fillId="38" borderId="26" applyNumberFormat="0" applyFont="0" applyAlignment="0" applyProtection="0"/>
    <xf numFmtId="169" fontId="70" fillId="38" borderId="26" applyNumberFormat="0" applyFont="0" applyAlignment="0" applyProtection="0"/>
    <xf numFmtId="169" fontId="25" fillId="8" borderId="13" applyNumberFormat="0" applyFont="0" applyAlignment="0" applyProtection="0"/>
    <xf numFmtId="169" fontId="25" fillId="8" borderId="13" applyNumberFormat="0" applyFont="0" applyAlignment="0" applyProtection="0"/>
    <xf numFmtId="169" fontId="25" fillId="8" borderId="13" applyNumberFormat="0" applyFont="0" applyAlignment="0" applyProtection="0"/>
    <xf numFmtId="169" fontId="25" fillId="8" borderId="13" applyNumberFormat="0" applyFont="0" applyAlignment="0" applyProtection="0"/>
    <xf numFmtId="169" fontId="25" fillId="8" borderId="13" applyNumberFormat="0" applyFont="0" applyAlignment="0" applyProtection="0"/>
    <xf numFmtId="169" fontId="25" fillId="8" borderId="13" applyNumberFormat="0" applyFont="0" applyAlignment="0" applyProtection="0"/>
    <xf numFmtId="169" fontId="25" fillId="8" borderId="13" applyNumberFormat="0" applyFont="0" applyAlignment="0" applyProtection="0"/>
    <xf numFmtId="169" fontId="25" fillId="8" borderId="13" applyNumberFormat="0" applyFont="0" applyAlignment="0" applyProtection="0"/>
    <xf numFmtId="169" fontId="25" fillId="8" borderId="13" applyNumberFormat="0" applyFont="0" applyAlignment="0" applyProtection="0"/>
    <xf numFmtId="169" fontId="25" fillId="8" borderId="13" applyNumberFormat="0" applyFont="0" applyAlignment="0" applyProtection="0"/>
    <xf numFmtId="169" fontId="70" fillId="8" borderId="13" applyNumberFormat="0" applyFont="0" applyAlignment="0" applyProtection="0"/>
    <xf numFmtId="169" fontId="25" fillId="8" borderId="13" applyNumberFormat="0" applyFont="0" applyAlignment="0" applyProtection="0"/>
    <xf numFmtId="169" fontId="25" fillId="8" borderId="13" applyNumberFormat="0" applyFont="0" applyAlignment="0" applyProtection="0"/>
    <xf numFmtId="169" fontId="25" fillId="8" borderId="13" applyNumberFormat="0" applyFont="0" applyAlignment="0" applyProtection="0"/>
    <xf numFmtId="169" fontId="25" fillId="8" borderId="13" applyNumberFormat="0" applyFont="0" applyAlignment="0" applyProtection="0"/>
    <xf numFmtId="169" fontId="25" fillId="8" borderId="13" applyNumberFormat="0" applyFont="0" applyAlignment="0" applyProtection="0"/>
    <xf numFmtId="169" fontId="70" fillId="8" borderId="13" applyNumberFormat="0" applyFont="0" applyAlignment="0" applyProtection="0"/>
    <xf numFmtId="0" fontId="4" fillId="38" borderId="26" applyNumberFormat="0" applyFont="0" applyAlignment="0" applyProtection="0"/>
    <xf numFmtId="169" fontId="70" fillId="8" borderId="13" applyNumberFormat="0" applyFont="0" applyAlignment="0" applyProtection="0"/>
    <xf numFmtId="0" fontId="25" fillId="8" borderId="13" applyNumberFormat="0" applyFont="0" applyAlignment="0" applyProtection="0"/>
    <xf numFmtId="0" fontId="25" fillId="8" borderId="13" applyNumberFormat="0" applyFont="0" applyAlignment="0" applyProtection="0"/>
    <xf numFmtId="169" fontId="70" fillId="8" borderId="13" applyNumberFormat="0" applyFont="0" applyAlignment="0" applyProtection="0"/>
    <xf numFmtId="169" fontId="70" fillId="8" borderId="13" applyNumberFormat="0" applyFont="0" applyAlignment="0" applyProtection="0"/>
    <xf numFmtId="169" fontId="70" fillId="8" borderId="13" applyNumberFormat="0" applyFont="0" applyAlignment="0" applyProtection="0"/>
    <xf numFmtId="169" fontId="70" fillId="8" borderId="13" applyNumberFormat="0" applyFont="0" applyAlignment="0" applyProtection="0"/>
    <xf numFmtId="169" fontId="70" fillId="8" borderId="13" applyNumberFormat="0" applyFont="0" applyAlignment="0" applyProtection="0"/>
    <xf numFmtId="169" fontId="70" fillId="8" borderId="13" applyNumberFormat="0" applyFont="0" applyAlignment="0" applyProtection="0"/>
    <xf numFmtId="169" fontId="70" fillId="8" borderId="13" applyNumberFormat="0" applyFont="0" applyAlignment="0" applyProtection="0"/>
    <xf numFmtId="169" fontId="70" fillId="8" borderId="13" applyNumberFormat="0" applyFont="0" applyAlignment="0" applyProtection="0"/>
    <xf numFmtId="169" fontId="70" fillId="8" borderId="13" applyNumberFormat="0" applyFont="0" applyAlignment="0" applyProtection="0"/>
    <xf numFmtId="169" fontId="70" fillId="8" borderId="13" applyNumberFormat="0" applyFont="0" applyAlignment="0" applyProtection="0"/>
    <xf numFmtId="169" fontId="70" fillId="8" borderId="13" applyNumberFormat="0" applyFont="0" applyAlignment="0" applyProtection="0"/>
    <xf numFmtId="169" fontId="70" fillId="8" borderId="13" applyNumberFormat="0" applyFont="0" applyAlignment="0" applyProtection="0"/>
    <xf numFmtId="169" fontId="70" fillId="8" borderId="13" applyNumberFormat="0" applyFont="0" applyAlignment="0" applyProtection="0"/>
    <xf numFmtId="169" fontId="70" fillId="8" borderId="13" applyNumberFormat="0" applyFont="0" applyAlignment="0" applyProtection="0"/>
    <xf numFmtId="169" fontId="70" fillId="8" borderId="13" applyNumberFormat="0" applyFont="0" applyAlignment="0" applyProtection="0"/>
    <xf numFmtId="169" fontId="70" fillId="8" borderId="13" applyNumberFormat="0" applyFont="0" applyAlignment="0" applyProtection="0"/>
    <xf numFmtId="169" fontId="70" fillId="8" borderId="13" applyNumberFormat="0" applyFont="0" applyAlignment="0" applyProtection="0"/>
    <xf numFmtId="0" fontId="4" fillId="38" borderId="26" applyNumberFormat="0" applyFont="0" applyAlignment="0" applyProtection="0"/>
    <xf numFmtId="169" fontId="70" fillId="8" borderId="13" applyNumberFormat="0" applyFont="0" applyAlignment="0" applyProtection="0"/>
    <xf numFmtId="169" fontId="70" fillId="8" borderId="13" applyNumberFormat="0" applyFont="0" applyAlignment="0" applyProtection="0"/>
    <xf numFmtId="169" fontId="70" fillId="8" borderId="13" applyNumberFormat="0" applyFont="0" applyAlignment="0" applyProtection="0"/>
    <xf numFmtId="169" fontId="70" fillId="8" borderId="13" applyNumberFormat="0" applyFont="0" applyAlignment="0" applyProtection="0"/>
    <xf numFmtId="169" fontId="70" fillId="8" borderId="13" applyNumberFormat="0" applyFont="0" applyAlignment="0" applyProtection="0"/>
    <xf numFmtId="169" fontId="43" fillId="38" borderId="26" applyNumberFormat="0" applyFont="0" applyAlignment="0" applyProtection="0"/>
    <xf numFmtId="169" fontId="43" fillId="38" borderId="26" applyNumberFormat="0" applyFont="0" applyAlignment="0" applyProtection="0"/>
    <xf numFmtId="169" fontId="43" fillId="38" borderId="26" applyNumberFormat="0" applyFont="0" applyAlignment="0" applyProtection="0"/>
    <xf numFmtId="169" fontId="43" fillId="38" borderId="26" applyNumberFormat="0" applyFont="0" applyAlignment="0" applyProtection="0"/>
    <xf numFmtId="169" fontId="43" fillId="38" borderId="26" applyNumberFormat="0" applyFont="0" applyAlignment="0" applyProtection="0"/>
    <xf numFmtId="169" fontId="71" fillId="55" borderId="27" applyNumberFormat="0" applyAlignment="0" applyProtection="0"/>
    <xf numFmtId="169" fontId="71" fillId="55" borderId="27" applyNumberFormat="0" applyAlignment="0" applyProtection="0"/>
    <xf numFmtId="169" fontId="71" fillId="55" borderId="27" applyNumberFormat="0" applyAlignment="0" applyProtection="0"/>
    <xf numFmtId="169" fontId="71" fillId="55" borderId="27" applyNumberFormat="0" applyAlignment="0" applyProtection="0"/>
    <xf numFmtId="169" fontId="71" fillId="55" borderId="27" applyNumberFormat="0" applyAlignment="0" applyProtection="0"/>
    <xf numFmtId="169" fontId="16" fillId="6" borderId="10" applyNumberFormat="0" applyAlignment="0" applyProtection="0"/>
    <xf numFmtId="169" fontId="16" fillId="6" borderId="10" applyNumberFormat="0" applyAlignment="0" applyProtection="0"/>
    <xf numFmtId="169" fontId="16" fillId="6" borderId="10" applyNumberFormat="0" applyAlignment="0" applyProtection="0"/>
    <xf numFmtId="169" fontId="72" fillId="6" borderId="10" applyNumberFormat="0" applyAlignment="0" applyProtection="0"/>
    <xf numFmtId="169" fontId="72" fillId="6" borderId="10" applyNumberFormat="0" applyAlignment="0" applyProtection="0"/>
    <xf numFmtId="0" fontId="71" fillId="56" borderId="27" applyNumberFormat="0" applyAlignment="0" applyProtection="0"/>
    <xf numFmtId="169" fontId="71" fillId="56" borderId="27" applyNumberFormat="0" applyAlignment="0" applyProtection="0"/>
    <xf numFmtId="169" fontId="71" fillId="56" borderId="27" applyNumberFormat="0" applyAlignment="0" applyProtection="0"/>
    <xf numFmtId="169" fontId="72" fillId="6" borderId="10" applyNumberFormat="0" applyAlignment="0" applyProtection="0"/>
    <xf numFmtId="169" fontId="71" fillId="56" borderId="27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169" fontId="71" fillId="56" borderId="27" applyNumberFormat="0" applyAlignment="0" applyProtection="0"/>
    <xf numFmtId="169" fontId="71" fillId="56" borderId="27" applyNumberFormat="0" applyAlignment="0" applyProtection="0"/>
    <xf numFmtId="169" fontId="71" fillId="56" borderId="27" applyNumberFormat="0" applyAlignment="0" applyProtection="0"/>
    <xf numFmtId="169" fontId="71" fillId="56" borderId="27" applyNumberFormat="0" applyAlignment="0" applyProtection="0"/>
    <xf numFmtId="169" fontId="72" fillId="6" borderId="10" applyNumberFormat="0" applyAlignment="0" applyProtection="0"/>
    <xf numFmtId="0" fontId="16" fillId="6" borderId="10" applyNumberFormat="0" applyAlignment="0" applyProtection="0"/>
    <xf numFmtId="169" fontId="71" fillId="56" borderId="27" applyNumberFormat="0" applyAlignment="0" applyProtection="0"/>
    <xf numFmtId="169" fontId="71" fillId="56" borderId="27" applyNumberFormat="0" applyAlignment="0" applyProtection="0"/>
    <xf numFmtId="169" fontId="71" fillId="56" borderId="27" applyNumberFormat="0" applyAlignment="0" applyProtection="0"/>
    <xf numFmtId="169" fontId="72" fillId="6" borderId="10" applyNumberFormat="0" applyAlignment="0" applyProtection="0"/>
    <xf numFmtId="169" fontId="72" fillId="6" borderId="10" applyNumberFormat="0" applyAlignment="0" applyProtection="0"/>
    <xf numFmtId="169" fontId="72" fillId="6" borderId="10" applyNumberFormat="0" applyAlignment="0" applyProtection="0"/>
    <xf numFmtId="169" fontId="72" fillId="6" borderId="10" applyNumberFormat="0" applyAlignment="0" applyProtection="0"/>
    <xf numFmtId="169" fontId="72" fillId="6" borderId="10" applyNumberFormat="0" applyAlignment="0" applyProtection="0"/>
    <xf numFmtId="169" fontId="72" fillId="6" borderId="10" applyNumberFormat="0" applyAlignment="0" applyProtection="0"/>
    <xf numFmtId="0" fontId="71" fillId="56" borderId="27" applyNumberFormat="0" applyAlignment="0" applyProtection="0"/>
    <xf numFmtId="169" fontId="71" fillId="56" borderId="27" applyNumberFormat="0" applyAlignment="0" applyProtection="0"/>
    <xf numFmtId="169" fontId="71" fillId="56" borderId="27" applyNumberFormat="0" applyAlignment="0" applyProtection="0"/>
    <xf numFmtId="169" fontId="71" fillId="55" borderId="27" applyNumberFormat="0" applyAlignment="0" applyProtection="0"/>
    <xf numFmtId="169" fontId="71" fillId="55" borderId="27" applyNumberFormat="0" applyAlignment="0" applyProtection="0"/>
    <xf numFmtId="169" fontId="71" fillId="55" borderId="27" applyNumberFormat="0" applyAlignment="0" applyProtection="0"/>
    <xf numFmtId="169" fontId="71" fillId="55" borderId="27" applyNumberFormat="0" applyAlignment="0" applyProtection="0"/>
    <xf numFmtId="169" fontId="71" fillId="55" borderId="27" applyNumberFormat="0" applyAlignment="0" applyProtection="0"/>
    <xf numFmtId="4" fontId="73" fillId="59" borderId="0">
      <alignment horizontal="right"/>
    </xf>
    <xf numFmtId="0" fontId="74" fillId="59" borderId="0">
      <alignment horizontal="center" vertical="center"/>
    </xf>
    <xf numFmtId="169" fontId="74" fillId="59" borderId="0">
      <alignment horizontal="center" vertical="center"/>
    </xf>
    <xf numFmtId="169" fontId="74" fillId="59" borderId="0">
      <alignment horizontal="center" vertical="center"/>
    </xf>
    <xf numFmtId="169" fontId="74" fillId="59" borderId="0">
      <alignment horizontal="center" vertical="center"/>
    </xf>
    <xf numFmtId="169" fontId="74" fillId="59" borderId="0">
      <alignment horizontal="center" vertical="center"/>
    </xf>
    <xf numFmtId="169" fontId="74" fillId="59" borderId="0">
      <alignment horizontal="center" vertical="center"/>
    </xf>
    <xf numFmtId="169" fontId="74" fillId="59" borderId="0">
      <alignment horizontal="center" vertical="center"/>
    </xf>
    <xf numFmtId="0" fontId="62" fillId="59" borderId="28"/>
    <xf numFmtId="169" fontId="62" fillId="59" borderId="28"/>
    <xf numFmtId="169" fontId="62" fillId="59" borderId="28"/>
    <xf numFmtId="169" fontId="62" fillId="59" borderId="28"/>
    <xf numFmtId="169" fontId="62" fillId="59" borderId="28"/>
    <xf numFmtId="169" fontId="62" fillId="59" borderId="28"/>
    <xf numFmtId="169" fontId="62" fillId="59" borderId="28"/>
    <xf numFmtId="0" fontId="74" fillId="59" borderId="0" applyBorder="0">
      <alignment horizontal="centerContinuous"/>
    </xf>
    <xf numFmtId="169" fontId="74" fillId="59" borderId="0" applyBorder="0">
      <alignment horizontal="centerContinuous"/>
    </xf>
    <xf numFmtId="169" fontId="74" fillId="59" borderId="0" applyBorder="0">
      <alignment horizontal="centerContinuous"/>
    </xf>
    <xf numFmtId="169" fontId="74" fillId="59" borderId="0" applyBorder="0">
      <alignment horizontal="centerContinuous"/>
    </xf>
    <xf numFmtId="169" fontId="74" fillId="59" borderId="0" applyBorder="0">
      <alignment horizontal="centerContinuous"/>
    </xf>
    <xf numFmtId="169" fontId="74" fillId="59" borderId="0" applyBorder="0">
      <alignment horizontal="centerContinuous"/>
    </xf>
    <xf numFmtId="169" fontId="74" fillId="59" borderId="0" applyBorder="0">
      <alignment horizontal="centerContinuous"/>
    </xf>
    <xf numFmtId="0" fontId="75" fillId="59" borderId="0" applyBorder="0">
      <alignment horizontal="centerContinuous"/>
    </xf>
    <xf numFmtId="169" fontId="75" fillId="59" borderId="0" applyBorder="0">
      <alignment horizontal="centerContinuous"/>
    </xf>
    <xf numFmtId="169" fontId="75" fillId="59" borderId="0" applyBorder="0">
      <alignment horizontal="centerContinuous"/>
    </xf>
    <xf numFmtId="169" fontId="75" fillId="59" borderId="0" applyBorder="0">
      <alignment horizontal="centerContinuous"/>
    </xf>
    <xf numFmtId="169" fontId="75" fillId="59" borderId="0" applyBorder="0">
      <alignment horizontal="centerContinuous"/>
    </xf>
    <xf numFmtId="169" fontId="75" fillId="59" borderId="0" applyBorder="0">
      <alignment horizontal="centerContinuous"/>
    </xf>
    <xf numFmtId="169" fontId="75" fillId="59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43" borderId="0">
      <alignment horizontal="center"/>
    </xf>
    <xf numFmtId="49" fontId="76" fillId="56" borderId="0">
      <alignment horizontal="center"/>
    </xf>
    <xf numFmtId="0" fontId="37" fillId="58" borderId="0">
      <alignment horizontal="center"/>
    </xf>
    <xf numFmtId="0" fontId="37" fillId="58" borderId="0">
      <alignment horizontal="centerContinuous"/>
    </xf>
    <xf numFmtId="0" fontId="77" fillId="56" borderId="0">
      <alignment horizontal="left"/>
    </xf>
    <xf numFmtId="49" fontId="77" fillId="56" borderId="0">
      <alignment horizontal="center"/>
    </xf>
    <xf numFmtId="0" fontId="36" fillId="58" borderId="0">
      <alignment horizontal="left"/>
    </xf>
    <xf numFmtId="49" fontId="77" fillId="56" borderId="0">
      <alignment horizontal="left"/>
    </xf>
    <xf numFmtId="0" fontId="36" fillId="58" borderId="0">
      <alignment horizontal="centerContinuous"/>
    </xf>
    <xf numFmtId="0" fontId="36" fillId="58" borderId="0">
      <alignment horizontal="right"/>
    </xf>
    <xf numFmtId="49" fontId="62" fillId="56" borderId="0">
      <alignment horizontal="left"/>
    </xf>
    <xf numFmtId="0" fontId="37" fillId="58" borderId="0">
      <alignment horizontal="right"/>
    </xf>
    <xf numFmtId="0" fontId="77" fillId="40" borderId="0">
      <alignment horizontal="center"/>
    </xf>
    <xf numFmtId="0" fontId="78" fillId="40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9" fontId="8" fillId="0" borderId="0" applyNumberFormat="0" applyFill="0" applyBorder="0" applyAlignment="0" applyProtection="0"/>
    <xf numFmtId="169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8" fillId="0" borderId="0" applyNumberFormat="0" applyFill="0" applyBorder="0" applyAlignment="0" applyProtection="0"/>
    <xf numFmtId="169" fontId="8" fillId="0" borderId="0" applyNumberFormat="0" applyFill="0" applyBorder="0" applyAlignment="0" applyProtection="0"/>
    <xf numFmtId="169" fontId="8" fillId="0" borderId="0" applyNumberFormat="0" applyFill="0" applyBorder="0" applyAlignment="0" applyProtection="0"/>
    <xf numFmtId="169" fontId="8" fillId="0" borderId="0" applyNumberFormat="0" applyFill="0" applyBorder="0" applyAlignment="0" applyProtection="0"/>
    <xf numFmtId="169" fontId="8" fillId="0" borderId="0" applyNumberFormat="0" applyFill="0" applyBorder="0" applyAlignment="0" applyProtection="0"/>
    <xf numFmtId="169" fontId="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9" fontId="8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9" fontId="8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9" fontId="8" fillId="0" borderId="0" applyNumberFormat="0" applyFill="0" applyBorder="0" applyAlignment="0" applyProtection="0"/>
    <xf numFmtId="169" fontId="8" fillId="0" borderId="0" applyNumberFormat="0" applyFill="0" applyBorder="0" applyAlignment="0" applyProtection="0"/>
    <xf numFmtId="169" fontId="8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9" fontId="81" fillId="0" borderId="29" applyNumberFormat="0" applyFill="0" applyAlignment="0" applyProtection="0"/>
    <xf numFmtId="169" fontId="81" fillId="0" borderId="29" applyNumberFormat="0" applyFill="0" applyAlignment="0" applyProtection="0"/>
    <xf numFmtId="169" fontId="81" fillId="0" borderId="29" applyNumberFormat="0" applyFill="0" applyAlignment="0" applyProtection="0"/>
    <xf numFmtId="169" fontId="81" fillId="0" borderId="29" applyNumberFormat="0" applyFill="0" applyAlignment="0" applyProtection="0"/>
    <xf numFmtId="169" fontId="81" fillId="0" borderId="29" applyNumberFormat="0" applyFill="0" applyAlignment="0" applyProtection="0"/>
    <xf numFmtId="169" fontId="22" fillId="0" borderId="14" applyNumberFormat="0" applyFill="0" applyAlignment="0" applyProtection="0"/>
    <xf numFmtId="169" fontId="22" fillId="0" borderId="14" applyNumberFormat="0" applyFill="0" applyAlignment="0" applyProtection="0"/>
    <xf numFmtId="169" fontId="22" fillId="0" borderId="14" applyNumberFormat="0" applyFill="0" applyAlignment="0" applyProtection="0"/>
    <xf numFmtId="169" fontId="82" fillId="0" borderId="14" applyNumberFormat="0" applyFill="0" applyAlignment="0" applyProtection="0"/>
    <xf numFmtId="169" fontId="82" fillId="0" borderId="14" applyNumberFormat="0" applyFill="0" applyAlignment="0" applyProtection="0"/>
    <xf numFmtId="0" fontId="5" fillId="0" borderId="30" applyNumberFormat="0" applyFont="0" applyFill="0" applyAlignment="0" applyProtection="0"/>
    <xf numFmtId="169" fontId="81" fillId="0" borderId="31" applyNumberFormat="0" applyFill="0" applyAlignment="0" applyProtection="0"/>
    <xf numFmtId="169" fontId="81" fillId="0" borderId="31" applyNumberFormat="0" applyFill="0" applyAlignment="0" applyProtection="0"/>
    <xf numFmtId="169" fontId="82" fillId="0" borderId="14" applyNumberFormat="0" applyFill="0" applyAlignment="0" applyProtection="0"/>
    <xf numFmtId="169" fontId="81" fillId="0" borderId="31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169" fontId="81" fillId="0" borderId="31" applyNumberFormat="0" applyFill="0" applyAlignment="0" applyProtection="0"/>
    <xf numFmtId="169" fontId="81" fillId="0" borderId="31" applyNumberFormat="0" applyFill="0" applyAlignment="0" applyProtection="0"/>
    <xf numFmtId="169" fontId="81" fillId="0" borderId="31" applyNumberFormat="0" applyFill="0" applyAlignment="0" applyProtection="0"/>
    <xf numFmtId="169" fontId="81" fillId="0" borderId="31" applyNumberFormat="0" applyFill="0" applyAlignment="0" applyProtection="0"/>
    <xf numFmtId="169" fontId="82" fillId="0" borderId="14" applyNumberFormat="0" applyFill="0" applyAlignment="0" applyProtection="0"/>
    <xf numFmtId="0" fontId="22" fillId="0" borderId="14" applyNumberFormat="0" applyFill="0" applyAlignment="0" applyProtection="0"/>
    <xf numFmtId="169" fontId="81" fillId="0" borderId="31" applyNumberFormat="0" applyFill="0" applyAlignment="0" applyProtection="0"/>
    <xf numFmtId="169" fontId="81" fillId="0" borderId="31" applyNumberFormat="0" applyFill="0" applyAlignment="0" applyProtection="0"/>
    <xf numFmtId="169" fontId="81" fillId="0" borderId="31" applyNumberFormat="0" applyFill="0" applyAlignment="0" applyProtection="0"/>
    <xf numFmtId="169" fontId="82" fillId="0" borderId="14" applyNumberFormat="0" applyFill="0" applyAlignment="0" applyProtection="0"/>
    <xf numFmtId="169" fontId="82" fillId="0" borderId="14" applyNumberFormat="0" applyFill="0" applyAlignment="0" applyProtection="0"/>
    <xf numFmtId="169" fontId="82" fillId="0" borderId="14" applyNumberFormat="0" applyFill="0" applyAlignment="0" applyProtection="0"/>
    <xf numFmtId="169" fontId="5" fillId="0" borderId="30" applyNumberFormat="0" applyFont="0" applyFill="0" applyAlignment="0" applyProtection="0"/>
    <xf numFmtId="169" fontId="5" fillId="0" borderId="30" applyNumberFormat="0" applyFont="0" applyFill="0" applyAlignment="0" applyProtection="0"/>
    <xf numFmtId="169" fontId="82" fillId="0" borderId="14" applyNumberFormat="0" applyFill="0" applyAlignment="0" applyProtection="0"/>
    <xf numFmtId="169" fontId="82" fillId="0" borderId="14" applyNumberFormat="0" applyFill="0" applyAlignment="0" applyProtection="0"/>
    <xf numFmtId="169" fontId="82" fillId="0" borderId="14" applyNumberFormat="0" applyFill="0" applyAlignment="0" applyProtection="0"/>
    <xf numFmtId="0" fontId="5" fillId="0" borderId="30" applyNumberFormat="0" applyFont="0" applyFill="0" applyAlignment="0" applyProtection="0"/>
    <xf numFmtId="169" fontId="81" fillId="0" borderId="31" applyNumberFormat="0" applyFill="0" applyAlignment="0" applyProtection="0"/>
    <xf numFmtId="169" fontId="81" fillId="0" borderId="31" applyNumberFormat="0" applyFill="0" applyAlignment="0" applyProtection="0"/>
    <xf numFmtId="169" fontId="81" fillId="0" borderId="29" applyNumberFormat="0" applyFill="0" applyAlignment="0" applyProtection="0"/>
    <xf numFmtId="169" fontId="81" fillId="0" borderId="29" applyNumberFormat="0" applyFill="0" applyAlignment="0" applyProtection="0"/>
    <xf numFmtId="169" fontId="81" fillId="0" borderId="29" applyNumberFormat="0" applyFill="0" applyAlignment="0" applyProtection="0"/>
    <xf numFmtId="169" fontId="81" fillId="0" borderId="29" applyNumberFormat="0" applyFill="0" applyAlignment="0" applyProtection="0"/>
    <xf numFmtId="169" fontId="81" fillId="0" borderId="29" applyNumberFormat="0" applyFill="0" applyAlignment="0" applyProtection="0"/>
    <xf numFmtId="0" fontId="83" fillId="56" borderId="0">
      <alignment horizontal="center"/>
    </xf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85" fillId="0" borderId="0"/>
    <xf numFmtId="44" fontId="85" fillId="0" borderId="0" applyFont="0" applyFill="0" applyBorder="0" applyAlignment="0" applyProtection="0"/>
  </cellStyleXfs>
  <cellXfs count="115">
    <xf numFmtId="0" fontId="0" fillId="0" borderId="0" xfId="0"/>
    <xf numFmtId="10" fontId="4" fillId="0" borderId="0" xfId="3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37" fontId="7" fillId="0" borderId="0" xfId="0" applyNumberFormat="1" applyFont="1" applyFill="1"/>
    <xf numFmtId="10" fontId="0" fillId="0" borderId="0" xfId="0" applyNumberFormat="1" applyFill="1"/>
    <xf numFmtId="10" fontId="7" fillId="0" borderId="0" xfId="0" applyNumberFormat="1" applyFont="1" applyFill="1"/>
    <xf numFmtId="37" fontId="0" fillId="0" borderId="0" xfId="0" applyNumberFormat="1" applyFill="1"/>
    <xf numFmtId="165" fontId="0" fillId="0" borderId="32" xfId="2" applyNumberFormat="1" applyFont="1" applyBorder="1"/>
    <xf numFmtId="0" fontId="6" fillId="0" borderId="0" xfId="0" applyFont="1" applyAlignment="1">
      <alignment horizontal="left"/>
    </xf>
    <xf numFmtId="165" fontId="22" fillId="60" borderId="35" xfId="2" applyNumberFormat="1" applyFont="1" applyFill="1" applyBorder="1" applyAlignment="1">
      <alignment horizontal="center" vertical="center" wrapText="1"/>
    </xf>
    <xf numFmtId="165" fontId="0" fillId="0" borderId="33" xfId="2" applyNumberFormat="1" applyFont="1" applyBorder="1"/>
    <xf numFmtId="0" fontId="2" fillId="0" borderId="0" xfId="0" quotePrefix="1" applyFont="1" applyAlignment="1">
      <alignment horizontal="left"/>
    </xf>
    <xf numFmtId="0" fontId="4" fillId="0" borderId="0" xfId="0" applyFont="1"/>
    <xf numFmtId="10" fontId="4" fillId="0" borderId="0" xfId="3" applyNumberFormat="1" applyFont="1"/>
    <xf numFmtId="164" fontId="4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left"/>
    </xf>
    <xf numFmtId="10" fontId="4" fillId="0" borderId="0" xfId="0" applyNumberFormat="1" applyFont="1"/>
    <xf numFmtId="10" fontId="89" fillId="0" borderId="0" xfId="0" applyNumberFormat="1" applyFont="1"/>
    <xf numFmtId="10" fontId="89" fillId="0" borderId="0" xfId="3" applyNumberFormat="1" applyFont="1"/>
    <xf numFmtId="0" fontId="3" fillId="0" borderId="0" xfId="0" quotePrefix="1" applyFont="1" applyAlignment="1">
      <alignment horizontal="center"/>
    </xf>
    <xf numFmtId="0" fontId="88" fillId="0" borderId="0" xfId="0" quotePrefix="1" applyFont="1" applyAlignment="1">
      <alignment horizontal="left"/>
    </xf>
    <xf numFmtId="164" fontId="4" fillId="0" borderId="0" xfId="0" applyNumberFormat="1" applyFont="1"/>
    <xf numFmtId="164" fontId="4" fillId="0" borderId="5" xfId="0" applyNumberFormat="1" applyFont="1" applyBorder="1"/>
    <xf numFmtId="0" fontId="88" fillId="0" borderId="0" xfId="0" applyFont="1"/>
    <xf numFmtId="164" fontId="4" fillId="0" borderId="2" xfId="0" applyNumberFormat="1" applyFont="1" applyBorder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91" fillId="0" borderId="0" xfId="0" applyFont="1" applyAlignment="1">
      <alignment horizontal="left"/>
    </xf>
    <xf numFmtId="0" fontId="92" fillId="0" borderId="0" xfId="6" applyFont="1"/>
    <xf numFmtId="0" fontId="93" fillId="0" borderId="0" xfId="0" applyFont="1" applyAlignment="1">
      <alignment horizontal="center"/>
    </xf>
    <xf numFmtId="164" fontId="94" fillId="0" borderId="0" xfId="5" applyNumberFormat="1" applyFont="1" applyAlignment="1">
      <alignment horizontal="center" wrapText="1"/>
    </xf>
    <xf numFmtId="164" fontId="95" fillId="0" borderId="0" xfId="5" applyNumberFormat="1" applyFont="1" applyAlignment="1">
      <alignment horizontal="right"/>
    </xf>
    <xf numFmtId="164" fontId="95" fillId="0" borderId="0" xfId="5" applyNumberFormat="1" applyFont="1" applyAlignment="1">
      <alignment horizontal="center"/>
    </xf>
    <xf numFmtId="164" fontId="94" fillId="0" borderId="0" xfId="5" quotePrefix="1" applyNumberFormat="1" applyFont="1" applyAlignment="1">
      <alignment horizontal="center" wrapText="1"/>
    </xf>
    <xf numFmtId="0" fontId="90" fillId="0" borderId="0" xfId="0" applyFont="1" applyAlignment="1">
      <alignment horizontal="center"/>
    </xf>
    <xf numFmtId="164" fontId="90" fillId="0" borderId="0" xfId="5" quotePrefix="1" applyNumberFormat="1" applyFont="1" applyAlignment="1">
      <alignment horizontal="center" wrapText="1"/>
    </xf>
    <xf numFmtId="164" fontId="90" fillId="0" borderId="0" xfId="5" applyNumberFormat="1" applyFont="1" applyAlignment="1">
      <alignment horizontal="center" wrapText="1"/>
    </xf>
    <xf numFmtId="164" fontId="95" fillId="0" borderId="0" xfId="5" applyNumberFormat="1" applyFont="1" applyAlignment="1">
      <alignment horizontal="center" wrapText="1"/>
    </xf>
    <xf numFmtId="0" fontId="90" fillId="0" borderId="0" xfId="0" applyFont="1" applyAlignment="1">
      <alignment horizontal="left"/>
    </xf>
    <xf numFmtId="0" fontId="95" fillId="0" borderId="0" xfId="0" applyFont="1" applyAlignment="1">
      <alignment horizontal="center"/>
    </xf>
    <xf numFmtId="164" fontId="95" fillId="0" borderId="0" xfId="5" applyNumberFormat="1" applyFont="1" applyAlignment="1">
      <alignment horizontal="left"/>
    </xf>
    <xf numFmtId="5" fontId="95" fillId="0" borderId="0" xfId="5" applyNumberFormat="1" applyFont="1"/>
    <xf numFmtId="164" fontId="95" fillId="0" borderId="0" xfId="5" applyNumberFormat="1" applyFont="1"/>
    <xf numFmtId="10" fontId="95" fillId="0" borderId="0" xfId="7" applyNumberFormat="1" applyFont="1"/>
    <xf numFmtId="164" fontId="95" fillId="0" borderId="0" xfId="8" applyNumberFormat="1" applyFont="1"/>
    <xf numFmtId="7" fontId="95" fillId="0" borderId="0" xfId="5" applyNumberFormat="1" applyFont="1"/>
    <xf numFmtId="5" fontId="95" fillId="0" borderId="1" xfId="5" applyNumberFormat="1" applyFont="1" applyBorder="1"/>
    <xf numFmtId="164" fontId="95" fillId="0" borderId="1" xfId="5" applyNumberFormat="1" applyFont="1" applyBorder="1"/>
    <xf numFmtId="0" fontId="96" fillId="0" borderId="0" xfId="6" applyFont="1"/>
    <xf numFmtId="5" fontId="95" fillId="0" borderId="2" xfId="5" applyNumberFormat="1" applyFont="1" applyBorder="1"/>
    <xf numFmtId="164" fontId="95" fillId="0" borderId="0" xfId="5" applyNumberFormat="1" applyFont="1" applyBorder="1"/>
    <xf numFmtId="10" fontId="95" fillId="0" borderId="2" xfId="7" applyNumberFormat="1" applyFont="1" applyBorder="1"/>
    <xf numFmtId="164" fontId="95" fillId="0" borderId="2" xfId="5" applyNumberFormat="1" applyFont="1" applyBorder="1"/>
    <xf numFmtId="10" fontId="96" fillId="0" borderId="0" xfId="7" applyNumberFormat="1" applyFont="1"/>
    <xf numFmtId="7" fontId="95" fillId="0" borderId="1" xfId="5" applyNumberFormat="1" applyFont="1" applyBorder="1"/>
    <xf numFmtId="0" fontId="93" fillId="0" borderId="0" xfId="0" applyFont="1"/>
    <xf numFmtId="0" fontId="95" fillId="0" borderId="0" xfId="0" applyFont="1"/>
    <xf numFmtId="37" fontId="90" fillId="0" borderId="0" xfId="0" applyNumberFormat="1" applyFont="1"/>
    <xf numFmtId="0" fontId="95" fillId="0" borderId="0" xfId="0" applyFont="1" applyFill="1" applyBorder="1"/>
    <xf numFmtId="0" fontId="90" fillId="0" borderId="0" xfId="0" applyFont="1" applyFill="1" applyBorder="1"/>
    <xf numFmtId="6" fontId="90" fillId="0" borderId="0" xfId="0" applyNumberFormat="1" applyFont="1" applyFill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90" fillId="0" borderId="0" xfId="0" quotePrefix="1" applyFont="1" applyFill="1" applyBorder="1" applyAlignment="1">
      <alignment horizontal="center"/>
    </xf>
    <xf numFmtId="0" fontId="97" fillId="0" borderId="0" xfId="0" applyFont="1" applyAlignment="1">
      <alignment horizontal="center"/>
    </xf>
    <xf numFmtId="0" fontId="97" fillId="0" borderId="0" xfId="0" applyFont="1" applyBorder="1" applyAlignment="1">
      <alignment horizontal="center"/>
    </xf>
    <xf numFmtId="0" fontId="97" fillId="0" borderId="0" xfId="0" quotePrefix="1" applyFont="1" applyBorder="1" applyAlignment="1">
      <alignment horizontal="center"/>
    </xf>
    <xf numFmtId="167" fontId="90" fillId="0" borderId="0" xfId="0" applyNumberFormat="1" applyFont="1" applyAlignment="1">
      <alignment horizontal="center"/>
    </xf>
    <xf numFmtId="165" fontId="95" fillId="0" borderId="0" xfId="2" applyNumberFormat="1" applyFont="1" applyFill="1" applyBorder="1"/>
    <xf numFmtId="165" fontId="95" fillId="0" borderId="0" xfId="2" applyNumberFormat="1" applyFont="1" applyFill="1" applyBorder="1" applyProtection="1"/>
    <xf numFmtId="0" fontId="97" fillId="0" borderId="0" xfId="0" applyFont="1" applyAlignment="1">
      <alignment horizontal="left"/>
    </xf>
    <xf numFmtId="0" fontId="95" fillId="0" borderId="0" xfId="0" quotePrefix="1" applyFont="1" applyAlignment="1">
      <alignment horizontal="left"/>
    </xf>
    <xf numFmtId="164" fontId="95" fillId="0" borderId="0" xfId="1" applyNumberFormat="1" applyFont="1"/>
    <xf numFmtId="164" fontId="95" fillId="0" borderId="1" xfId="1" applyNumberFormat="1" applyFont="1" applyBorder="1"/>
    <xf numFmtId="10" fontId="95" fillId="0" borderId="1" xfId="0" applyNumberFormat="1" applyFont="1" applyBorder="1"/>
    <xf numFmtId="164" fontId="95" fillId="0" borderId="1" xfId="0" applyNumberFormat="1" applyFont="1" applyBorder="1"/>
    <xf numFmtId="164" fontId="95" fillId="0" borderId="3" xfId="0" applyNumberFormat="1" applyFont="1" applyBorder="1"/>
    <xf numFmtId="166" fontId="95" fillId="0" borderId="0" xfId="3" applyNumberFormat="1" applyFont="1"/>
    <xf numFmtId="0" fontId="93" fillId="0" borderId="0" xfId="0" applyFont="1" applyAlignment="1">
      <alignment horizontal="right"/>
    </xf>
    <xf numFmtId="0" fontId="93" fillId="0" borderId="0" xfId="0" applyFont="1" applyAlignment="1">
      <alignment horizontal="left"/>
    </xf>
    <xf numFmtId="0" fontId="43" fillId="0" borderId="0" xfId="0" applyFont="1"/>
    <xf numFmtId="0" fontId="98" fillId="0" borderId="0" xfId="0" applyFont="1"/>
    <xf numFmtId="0" fontId="98" fillId="0" borderId="0" xfId="0" applyFont="1" applyAlignment="1">
      <alignment horizontal="center"/>
    </xf>
    <xf numFmtId="0" fontId="98" fillId="0" borderId="1" xfId="0" applyFont="1" applyBorder="1" applyAlignment="1">
      <alignment horizontal="center"/>
    </xf>
    <xf numFmtId="167" fontId="43" fillId="0" borderId="0" xfId="0" applyNumberFormat="1" applyFont="1" applyAlignment="1">
      <alignment horizontal="center"/>
    </xf>
    <xf numFmtId="167" fontId="43" fillId="0" borderId="0" xfId="0" applyNumberFormat="1" applyFont="1"/>
    <xf numFmtId="164" fontId="43" fillId="0" borderId="0" xfId="0" applyNumberFormat="1" applyFont="1"/>
    <xf numFmtId="168" fontId="43" fillId="0" borderId="0" xfId="0" applyNumberFormat="1" applyFont="1"/>
    <xf numFmtId="5" fontId="86" fillId="0" borderId="0" xfId="0" applyNumberFormat="1" applyFont="1"/>
    <xf numFmtId="5" fontId="86" fillId="0" borderId="0" xfId="0" applyNumberFormat="1" applyFont="1" applyBorder="1"/>
    <xf numFmtId="5" fontId="86" fillId="0" borderId="1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164" fontId="90" fillId="0" borderId="0" xfId="5" applyNumberFormat="1" applyFont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0" fontId="22" fillId="60" borderId="34" xfId="0" applyFont="1" applyFill="1" applyBorder="1" applyAlignment="1">
      <alignment horizontal="center" vertical="center" wrapText="1"/>
    </xf>
    <xf numFmtId="165" fontId="22" fillId="60" borderId="35" xfId="2" quotePrefix="1" applyNumberFormat="1" applyFont="1" applyFill="1" applyBorder="1" applyAlignment="1">
      <alignment horizontal="center" vertical="center" wrapText="1"/>
    </xf>
    <xf numFmtId="10" fontId="95" fillId="0" borderId="1" xfId="7" applyNumberFormat="1" applyFont="1" applyBorder="1"/>
    <xf numFmtId="0" fontId="90" fillId="0" borderId="0" xfId="0" applyFont="1" applyAlignment="1">
      <alignment horizontal="center"/>
    </xf>
    <xf numFmtId="0" fontId="90" fillId="0" borderId="0" xfId="0" quotePrefix="1" applyFont="1" applyAlignment="1">
      <alignment horizontal="center"/>
    </xf>
    <xf numFmtId="0" fontId="90" fillId="0" borderId="0" xfId="0" quotePrefix="1" applyFont="1" applyFill="1" applyBorder="1" applyAlignment="1">
      <alignment horizontal="center" vertical="center"/>
    </xf>
    <xf numFmtId="0" fontId="87" fillId="0" borderId="0" xfId="0" applyFont="1" applyAlignment="1">
      <alignment horizontal="center"/>
    </xf>
    <xf numFmtId="0" fontId="87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98" fillId="0" borderId="1" xfId="0" applyFont="1" applyBorder="1" applyAlignment="1">
      <alignment horizontal="center"/>
    </xf>
  </cellXfs>
  <cellStyles count="2385">
    <cellStyle name="20% - Accent1 10" xfId="12"/>
    <cellStyle name="20% - Accent1 11" xfId="13"/>
    <cellStyle name="20% - Accent1 12" xfId="14"/>
    <cellStyle name="20% - Accent1 13" xfId="15"/>
    <cellStyle name="20% - Accent1 14" xfId="16"/>
    <cellStyle name="20% - Accent1 15" xfId="17"/>
    <cellStyle name="20% - Accent1 15 2" xfId="18"/>
    <cellStyle name="20% - Accent1 15 3" xfId="19"/>
    <cellStyle name="20% - Accent1 15 4" xfId="20"/>
    <cellStyle name="20% - Accent1 15 5" xfId="21"/>
    <cellStyle name="20% - Accent1 16" xfId="22"/>
    <cellStyle name="20% - Accent1 16 2" xfId="23"/>
    <cellStyle name="20% - Accent1 16 3" xfId="24"/>
    <cellStyle name="20% - Accent1 16 4" xfId="25"/>
    <cellStyle name="20% - Accent1 16 5" xfId="26"/>
    <cellStyle name="20% - Accent1 17" xfId="27"/>
    <cellStyle name="20% - Accent1 17 2" xfId="28"/>
    <cellStyle name="20% - Accent1 17 3" xfId="29"/>
    <cellStyle name="20% - Accent1 17 4" xfId="30"/>
    <cellStyle name="20% - Accent1 17 5" xfId="31"/>
    <cellStyle name="20% - Accent1 18" xfId="32"/>
    <cellStyle name="20% - Accent1 19" xfId="33"/>
    <cellStyle name="20% - Accent1 2" xfId="34"/>
    <cellStyle name="20% - Accent1 2 10" xfId="35"/>
    <cellStyle name="20% - Accent1 2 2" xfId="36"/>
    <cellStyle name="20% - Accent1 2 2 2" xfId="37"/>
    <cellStyle name="20% - Accent1 2 2 2 2" xfId="38"/>
    <cellStyle name="20% - Accent1 2 2 2 2 2" xfId="39"/>
    <cellStyle name="20% - Accent1 2 2 2 2 3" xfId="40"/>
    <cellStyle name="20% - Accent1 2 2 2 3" xfId="41"/>
    <cellStyle name="20% - Accent1 2 2 2 4" xfId="42"/>
    <cellStyle name="20% - Accent1 2 2 2 5" xfId="43"/>
    <cellStyle name="20% - Accent1 2 2 2 6" xfId="44"/>
    <cellStyle name="20% - Accent1 2 2 3" xfId="45"/>
    <cellStyle name="20% - Accent1 2 2 4" xfId="46"/>
    <cellStyle name="20% - Accent1 2 2 5" xfId="47"/>
    <cellStyle name="20% - Accent1 2 2 6" xfId="48"/>
    <cellStyle name="20% - Accent1 2 3" xfId="49"/>
    <cellStyle name="20% - Accent1 2 4" xfId="50"/>
    <cellStyle name="20% - Accent1 2 5" xfId="51"/>
    <cellStyle name="20% - Accent1 2 6" xfId="52"/>
    <cellStyle name="20% - Accent1 2 7" xfId="53"/>
    <cellStyle name="20% - Accent1 2 8" xfId="54"/>
    <cellStyle name="20% - Accent1 2 9" xfId="55"/>
    <cellStyle name="20% - Accent1 20" xfId="56"/>
    <cellStyle name="20% - Accent1 21" xfId="57"/>
    <cellStyle name="20% - Accent1 22" xfId="58"/>
    <cellStyle name="20% - Accent1 23" xfId="59"/>
    <cellStyle name="20% - Accent1 24" xfId="60"/>
    <cellStyle name="20% - Accent1 25" xfId="61"/>
    <cellStyle name="20% - Accent1 26" xfId="62"/>
    <cellStyle name="20% - Accent1 27" xfId="63"/>
    <cellStyle name="20% - Accent1 28" xfId="64"/>
    <cellStyle name="20% - Accent1 29" xfId="65"/>
    <cellStyle name="20% - Accent1 3" xfId="66"/>
    <cellStyle name="20% - Accent1 30" xfId="67"/>
    <cellStyle name="20% - Accent1 31" xfId="68"/>
    <cellStyle name="20% - Accent1 32" xfId="69"/>
    <cellStyle name="20% - Accent1 33" xfId="70"/>
    <cellStyle name="20% - Accent1 34" xfId="71"/>
    <cellStyle name="20% - Accent1 35" xfId="72"/>
    <cellStyle name="20% - Accent1 36" xfId="73"/>
    <cellStyle name="20% - Accent1 4" xfId="74"/>
    <cellStyle name="20% - Accent1 5" xfId="75"/>
    <cellStyle name="20% - Accent1 6" xfId="76"/>
    <cellStyle name="20% - Accent1 7" xfId="77"/>
    <cellStyle name="20% - Accent1 8" xfId="78"/>
    <cellStyle name="20% - Accent1 9" xfId="79"/>
    <cellStyle name="20% - Accent2 10" xfId="80"/>
    <cellStyle name="20% - Accent2 11" xfId="81"/>
    <cellStyle name="20% - Accent2 12" xfId="82"/>
    <cellStyle name="20% - Accent2 13" xfId="83"/>
    <cellStyle name="20% - Accent2 14" xfId="84"/>
    <cellStyle name="20% - Accent2 15" xfId="85"/>
    <cellStyle name="20% - Accent2 15 2" xfId="86"/>
    <cellStyle name="20% - Accent2 15 3" xfId="87"/>
    <cellStyle name="20% - Accent2 15 4" xfId="88"/>
    <cellStyle name="20% - Accent2 15 5" xfId="89"/>
    <cellStyle name="20% - Accent2 16" xfId="90"/>
    <cellStyle name="20% - Accent2 16 2" xfId="91"/>
    <cellStyle name="20% - Accent2 16 3" xfId="92"/>
    <cellStyle name="20% - Accent2 16 4" xfId="93"/>
    <cellStyle name="20% - Accent2 16 5" xfId="94"/>
    <cellStyle name="20% - Accent2 17" xfId="95"/>
    <cellStyle name="20% - Accent2 17 2" xfId="96"/>
    <cellStyle name="20% - Accent2 17 3" xfId="97"/>
    <cellStyle name="20% - Accent2 17 4" xfId="98"/>
    <cellStyle name="20% - Accent2 17 5" xfId="99"/>
    <cellStyle name="20% - Accent2 18" xfId="100"/>
    <cellStyle name="20% - Accent2 19" xfId="101"/>
    <cellStyle name="20% - Accent2 2" xfId="102"/>
    <cellStyle name="20% - Accent2 2 10" xfId="103"/>
    <cellStyle name="20% - Accent2 2 2" xfId="104"/>
    <cellStyle name="20% - Accent2 2 2 2" xfId="105"/>
    <cellStyle name="20% - Accent2 2 2 2 2" xfId="106"/>
    <cellStyle name="20% - Accent2 2 2 2 2 2" xfId="107"/>
    <cellStyle name="20% - Accent2 2 2 2 2 3" xfId="108"/>
    <cellStyle name="20% - Accent2 2 2 2 3" xfId="109"/>
    <cellStyle name="20% - Accent2 2 2 2 4" xfId="110"/>
    <cellStyle name="20% - Accent2 2 2 2 5" xfId="111"/>
    <cellStyle name="20% - Accent2 2 2 2 6" xfId="112"/>
    <cellStyle name="20% - Accent2 2 2 3" xfId="113"/>
    <cellStyle name="20% - Accent2 2 2 4" xfId="114"/>
    <cellStyle name="20% - Accent2 2 2 5" xfId="115"/>
    <cellStyle name="20% - Accent2 2 2 6" xfId="116"/>
    <cellStyle name="20% - Accent2 2 3" xfId="117"/>
    <cellStyle name="20% - Accent2 2 4" xfId="118"/>
    <cellStyle name="20% - Accent2 2 5" xfId="119"/>
    <cellStyle name="20% - Accent2 2 6" xfId="120"/>
    <cellStyle name="20% - Accent2 2 7" xfId="121"/>
    <cellStyle name="20% - Accent2 2 8" xfId="122"/>
    <cellStyle name="20% - Accent2 2 9" xfId="123"/>
    <cellStyle name="20% - Accent2 20" xfId="124"/>
    <cellStyle name="20% - Accent2 21" xfId="125"/>
    <cellStyle name="20% - Accent2 22" xfId="126"/>
    <cellStyle name="20% - Accent2 23" xfId="127"/>
    <cellStyle name="20% - Accent2 24" xfId="128"/>
    <cellStyle name="20% - Accent2 25" xfId="129"/>
    <cellStyle name="20% - Accent2 26" xfId="130"/>
    <cellStyle name="20% - Accent2 27" xfId="131"/>
    <cellStyle name="20% - Accent2 28" xfId="132"/>
    <cellStyle name="20% - Accent2 29" xfId="133"/>
    <cellStyle name="20% - Accent2 3" xfId="134"/>
    <cellStyle name="20% - Accent2 30" xfId="135"/>
    <cellStyle name="20% - Accent2 31" xfId="136"/>
    <cellStyle name="20% - Accent2 32" xfId="137"/>
    <cellStyle name="20% - Accent2 33" xfId="138"/>
    <cellStyle name="20% - Accent2 34" xfId="139"/>
    <cellStyle name="20% - Accent2 35" xfId="140"/>
    <cellStyle name="20% - Accent2 36" xfId="141"/>
    <cellStyle name="20% - Accent2 4" xfId="142"/>
    <cellStyle name="20% - Accent2 5" xfId="143"/>
    <cellStyle name="20% - Accent2 6" xfId="144"/>
    <cellStyle name="20% - Accent2 7" xfId="145"/>
    <cellStyle name="20% - Accent2 8" xfId="146"/>
    <cellStyle name="20% - Accent2 9" xfId="147"/>
    <cellStyle name="20% - Accent3 10" xfId="148"/>
    <cellStyle name="20% - Accent3 11" xfId="149"/>
    <cellStyle name="20% - Accent3 12" xfId="150"/>
    <cellStyle name="20% - Accent3 13" xfId="151"/>
    <cellStyle name="20% - Accent3 14" xfId="152"/>
    <cellStyle name="20% - Accent3 15" xfId="153"/>
    <cellStyle name="20% - Accent3 15 2" xfId="154"/>
    <cellStyle name="20% - Accent3 15 3" xfId="155"/>
    <cellStyle name="20% - Accent3 15 4" xfId="156"/>
    <cellStyle name="20% - Accent3 15 5" xfId="157"/>
    <cellStyle name="20% - Accent3 16" xfId="158"/>
    <cellStyle name="20% - Accent3 16 2" xfId="159"/>
    <cellStyle name="20% - Accent3 16 3" xfId="160"/>
    <cellStyle name="20% - Accent3 16 4" xfId="161"/>
    <cellStyle name="20% - Accent3 16 5" xfId="162"/>
    <cellStyle name="20% - Accent3 17" xfId="163"/>
    <cellStyle name="20% - Accent3 17 2" xfId="164"/>
    <cellStyle name="20% - Accent3 17 3" xfId="165"/>
    <cellStyle name="20% - Accent3 17 4" xfId="166"/>
    <cellStyle name="20% - Accent3 17 5" xfId="167"/>
    <cellStyle name="20% - Accent3 18" xfId="168"/>
    <cellStyle name="20% - Accent3 19" xfId="169"/>
    <cellStyle name="20% - Accent3 2" xfId="170"/>
    <cellStyle name="20% - Accent3 2 10" xfId="171"/>
    <cellStyle name="20% - Accent3 2 2" xfId="172"/>
    <cellStyle name="20% - Accent3 2 2 2" xfId="173"/>
    <cellStyle name="20% - Accent3 2 2 2 2" xfId="174"/>
    <cellStyle name="20% - Accent3 2 2 2 2 2" xfId="175"/>
    <cellStyle name="20% - Accent3 2 2 2 2 3" xfId="176"/>
    <cellStyle name="20% - Accent3 2 2 2 3" xfId="177"/>
    <cellStyle name="20% - Accent3 2 2 2 4" xfId="178"/>
    <cellStyle name="20% - Accent3 2 2 2 5" xfId="179"/>
    <cellStyle name="20% - Accent3 2 2 2 6" xfId="180"/>
    <cellStyle name="20% - Accent3 2 2 3" xfId="181"/>
    <cellStyle name="20% - Accent3 2 2 4" xfId="182"/>
    <cellStyle name="20% - Accent3 2 2 5" xfId="183"/>
    <cellStyle name="20% - Accent3 2 2 6" xfId="184"/>
    <cellStyle name="20% - Accent3 2 3" xfId="185"/>
    <cellStyle name="20% - Accent3 2 4" xfId="186"/>
    <cellStyle name="20% - Accent3 2 5" xfId="187"/>
    <cellStyle name="20% - Accent3 2 6" xfId="188"/>
    <cellStyle name="20% - Accent3 2 7" xfId="189"/>
    <cellStyle name="20% - Accent3 2 8" xfId="190"/>
    <cellStyle name="20% - Accent3 2 9" xfId="191"/>
    <cellStyle name="20% - Accent3 20" xfId="192"/>
    <cellStyle name="20% - Accent3 21" xfId="193"/>
    <cellStyle name="20% - Accent3 22" xfId="194"/>
    <cellStyle name="20% - Accent3 23" xfId="195"/>
    <cellStyle name="20% - Accent3 24" xfId="196"/>
    <cellStyle name="20% - Accent3 25" xfId="197"/>
    <cellStyle name="20% - Accent3 26" xfId="198"/>
    <cellStyle name="20% - Accent3 27" xfId="199"/>
    <cellStyle name="20% - Accent3 28" xfId="200"/>
    <cellStyle name="20% - Accent3 29" xfId="201"/>
    <cellStyle name="20% - Accent3 3" xfId="202"/>
    <cellStyle name="20% - Accent3 30" xfId="203"/>
    <cellStyle name="20% - Accent3 31" xfId="204"/>
    <cellStyle name="20% - Accent3 32" xfId="205"/>
    <cellStyle name="20% - Accent3 33" xfId="206"/>
    <cellStyle name="20% - Accent3 34" xfId="207"/>
    <cellStyle name="20% - Accent3 35" xfId="208"/>
    <cellStyle name="20% - Accent3 36" xfId="209"/>
    <cellStyle name="20% - Accent3 4" xfId="210"/>
    <cellStyle name="20% - Accent3 5" xfId="211"/>
    <cellStyle name="20% - Accent3 6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5 2" xfId="222"/>
    <cellStyle name="20% - Accent4 15 3" xfId="223"/>
    <cellStyle name="20% - Accent4 15 4" xfId="224"/>
    <cellStyle name="20% - Accent4 15 5" xfId="225"/>
    <cellStyle name="20% - Accent4 16" xfId="226"/>
    <cellStyle name="20% - Accent4 16 2" xfId="227"/>
    <cellStyle name="20% - Accent4 16 3" xfId="228"/>
    <cellStyle name="20% - Accent4 16 4" xfId="229"/>
    <cellStyle name="20% - Accent4 16 5" xfId="230"/>
    <cellStyle name="20% - Accent4 17" xfId="231"/>
    <cellStyle name="20% - Accent4 17 2" xfId="232"/>
    <cellStyle name="20% - Accent4 17 3" xfId="233"/>
    <cellStyle name="20% - Accent4 17 4" xfId="234"/>
    <cellStyle name="20% - Accent4 17 5" xfId="235"/>
    <cellStyle name="20% - Accent4 18" xfId="236"/>
    <cellStyle name="20% - Accent4 19" xfId="237"/>
    <cellStyle name="20% - Accent4 2" xfId="238"/>
    <cellStyle name="20% - Accent4 2 10" xfId="239"/>
    <cellStyle name="20% - Accent4 2 2" xfId="240"/>
    <cellStyle name="20% - Accent4 2 2 2" xfId="241"/>
    <cellStyle name="20% - Accent4 2 2 2 2" xfId="242"/>
    <cellStyle name="20% - Accent4 2 2 2 2 2" xfId="243"/>
    <cellStyle name="20% - Accent4 2 2 2 2 3" xfId="244"/>
    <cellStyle name="20% - Accent4 2 2 2 3" xfId="245"/>
    <cellStyle name="20% - Accent4 2 2 2 4" xfId="246"/>
    <cellStyle name="20% - Accent4 2 2 2 5" xfId="247"/>
    <cellStyle name="20% - Accent4 2 2 2 6" xfId="248"/>
    <cellStyle name="20% - Accent4 2 2 3" xfId="249"/>
    <cellStyle name="20% - Accent4 2 2 4" xfId="250"/>
    <cellStyle name="20% - Accent4 2 2 5" xfId="251"/>
    <cellStyle name="20% - Accent4 2 2 6" xfId="252"/>
    <cellStyle name="20% - Accent4 2 3" xfId="253"/>
    <cellStyle name="20% - Accent4 2 4" xfId="254"/>
    <cellStyle name="20% - Accent4 2 5" xfId="255"/>
    <cellStyle name="20% - Accent4 2 6" xfId="256"/>
    <cellStyle name="20% - Accent4 2 7" xfId="257"/>
    <cellStyle name="20% - Accent4 2 8" xfId="258"/>
    <cellStyle name="20% - Accent4 2 9" xfId="259"/>
    <cellStyle name="20% - Accent4 20" xfId="260"/>
    <cellStyle name="20% - Accent4 21" xfId="261"/>
    <cellStyle name="20% - Accent4 22" xfId="262"/>
    <cellStyle name="20% - Accent4 23" xfId="263"/>
    <cellStyle name="20% - Accent4 24" xfId="264"/>
    <cellStyle name="20% - Accent4 25" xfId="265"/>
    <cellStyle name="20% - Accent4 26" xfId="266"/>
    <cellStyle name="20% - Accent4 27" xfId="267"/>
    <cellStyle name="20% - Accent4 28" xfId="268"/>
    <cellStyle name="20% - Accent4 29" xfId="269"/>
    <cellStyle name="20% - Accent4 3" xfId="270"/>
    <cellStyle name="20% - Accent4 30" xfId="271"/>
    <cellStyle name="20% - Accent4 31" xfId="272"/>
    <cellStyle name="20% - Accent4 32" xfId="273"/>
    <cellStyle name="20% - Accent4 33" xfId="274"/>
    <cellStyle name="20% - Accent4 34" xfId="275"/>
    <cellStyle name="20% - Accent4 35" xfId="276"/>
    <cellStyle name="20% - Accent4 36" xfId="277"/>
    <cellStyle name="20% - Accent4 4" xfId="278"/>
    <cellStyle name="20% - Accent4 5" xfId="279"/>
    <cellStyle name="20% - Accent4 6" xfId="280"/>
    <cellStyle name="20% - Accent4 7" xfId="281"/>
    <cellStyle name="20% - Accent4 8" xfId="282"/>
    <cellStyle name="20% - Accent4 9" xfId="283"/>
    <cellStyle name="20% - Accent5 10" xfId="284"/>
    <cellStyle name="20% - Accent5 11" xfId="285"/>
    <cellStyle name="20% - Accent5 12" xfId="286"/>
    <cellStyle name="20% - Accent5 13" xfId="287"/>
    <cellStyle name="20% - Accent5 14" xfId="288"/>
    <cellStyle name="20% - Accent5 15" xfId="289"/>
    <cellStyle name="20% - Accent5 15 2" xfId="290"/>
    <cellStyle name="20% - Accent5 15 3" xfId="291"/>
    <cellStyle name="20% - Accent5 15 4" xfId="292"/>
    <cellStyle name="20% - Accent5 15 5" xfId="293"/>
    <cellStyle name="20% - Accent5 16" xfId="294"/>
    <cellStyle name="20% - Accent5 16 2" xfId="295"/>
    <cellStyle name="20% - Accent5 16 3" xfId="296"/>
    <cellStyle name="20% - Accent5 16 4" xfId="297"/>
    <cellStyle name="20% - Accent5 16 5" xfId="298"/>
    <cellStyle name="20% - Accent5 17" xfId="299"/>
    <cellStyle name="20% - Accent5 17 2" xfId="300"/>
    <cellStyle name="20% - Accent5 17 3" xfId="301"/>
    <cellStyle name="20% - Accent5 17 4" xfId="302"/>
    <cellStyle name="20% - Accent5 17 5" xfId="303"/>
    <cellStyle name="20% - Accent5 18" xfId="304"/>
    <cellStyle name="20% - Accent5 19" xfId="305"/>
    <cellStyle name="20% - Accent5 2" xfId="306"/>
    <cellStyle name="20% - Accent5 2 10" xfId="307"/>
    <cellStyle name="20% - Accent5 2 2" xfId="308"/>
    <cellStyle name="20% - Accent5 2 2 2" xfId="309"/>
    <cellStyle name="20% - Accent5 2 2 2 2" xfId="310"/>
    <cellStyle name="20% - Accent5 2 2 2 2 2" xfId="311"/>
    <cellStyle name="20% - Accent5 2 2 2 2 3" xfId="312"/>
    <cellStyle name="20% - Accent5 2 2 2 3" xfId="313"/>
    <cellStyle name="20% - Accent5 2 2 2 4" xfId="314"/>
    <cellStyle name="20% - Accent5 2 2 2 5" xfId="315"/>
    <cellStyle name="20% - Accent5 2 2 2 6" xfId="316"/>
    <cellStyle name="20% - Accent5 2 2 3" xfId="317"/>
    <cellStyle name="20% - Accent5 2 2 4" xfId="318"/>
    <cellStyle name="20% - Accent5 2 2 5" xfId="319"/>
    <cellStyle name="20% - Accent5 2 2 6" xfId="320"/>
    <cellStyle name="20% - Accent5 2 3" xfId="321"/>
    <cellStyle name="20% - Accent5 2 4" xfId="322"/>
    <cellStyle name="20% - Accent5 2 5" xfId="323"/>
    <cellStyle name="20% - Accent5 2 6" xfId="324"/>
    <cellStyle name="20% - Accent5 2 7" xfId="325"/>
    <cellStyle name="20% - Accent5 2 8" xfId="326"/>
    <cellStyle name="20% - Accent5 2 9" xfId="327"/>
    <cellStyle name="20% - Accent5 20" xfId="328"/>
    <cellStyle name="20% - Accent5 21" xfId="329"/>
    <cellStyle name="20% - Accent5 22" xfId="330"/>
    <cellStyle name="20% - Accent5 23" xfId="331"/>
    <cellStyle name="20% - Accent5 24" xfId="332"/>
    <cellStyle name="20% - Accent5 25" xfId="333"/>
    <cellStyle name="20% - Accent5 26" xfId="334"/>
    <cellStyle name="20% - Accent5 27" xfId="335"/>
    <cellStyle name="20% - Accent5 28" xfId="336"/>
    <cellStyle name="20% - Accent5 29" xfId="337"/>
    <cellStyle name="20% - Accent5 3" xfId="338"/>
    <cellStyle name="20% - Accent5 30" xfId="339"/>
    <cellStyle name="20% - Accent5 31" xfId="340"/>
    <cellStyle name="20% - Accent5 32" xfId="341"/>
    <cellStyle name="20% - Accent5 33" xfId="342"/>
    <cellStyle name="20% - Accent5 34" xfId="343"/>
    <cellStyle name="20% - Accent5 35" xfId="344"/>
    <cellStyle name="20% - Accent5 36" xfId="345"/>
    <cellStyle name="20% - Accent5 4" xfId="346"/>
    <cellStyle name="20% - Accent5 5" xfId="347"/>
    <cellStyle name="20% - Accent5 6" xfId="348"/>
    <cellStyle name="20% - Accent5 7" xfId="349"/>
    <cellStyle name="20% - Accent5 8" xfId="350"/>
    <cellStyle name="20% - Accent5 9" xfId="351"/>
    <cellStyle name="20% - Accent6 10" xfId="352"/>
    <cellStyle name="20% - Accent6 11" xfId="353"/>
    <cellStyle name="20% - Accent6 12" xfId="354"/>
    <cellStyle name="20% - Accent6 13" xfId="355"/>
    <cellStyle name="20% - Accent6 14" xfId="356"/>
    <cellStyle name="20% - Accent6 15" xfId="357"/>
    <cellStyle name="20% - Accent6 15 2" xfId="358"/>
    <cellStyle name="20% - Accent6 15 3" xfId="359"/>
    <cellStyle name="20% - Accent6 15 4" xfId="360"/>
    <cellStyle name="20% - Accent6 15 5" xfId="361"/>
    <cellStyle name="20% - Accent6 16" xfId="362"/>
    <cellStyle name="20% - Accent6 16 2" xfId="363"/>
    <cellStyle name="20% - Accent6 16 3" xfId="364"/>
    <cellStyle name="20% - Accent6 16 4" xfId="365"/>
    <cellStyle name="20% - Accent6 16 5" xfId="366"/>
    <cellStyle name="20% - Accent6 17" xfId="367"/>
    <cellStyle name="20% - Accent6 17 2" xfId="368"/>
    <cellStyle name="20% - Accent6 17 3" xfId="369"/>
    <cellStyle name="20% - Accent6 17 4" xfId="370"/>
    <cellStyle name="20% - Accent6 17 5" xfId="371"/>
    <cellStyle name="20% - Accent6 18" xfId="372"/>
    <cellStyle name="20% - Accent6 19" xfId="373"/>
    <cellStyle name="20% - Accent6 2" xfId="374"/>
    <cellStyle name="20% - Accent6 2 10" xfId="375"/>
    <cellStyle name="20% - Accent6 2 2" xfId="376"/>
    <cellStyle name="20% - Accent6 2 2 2" xfId="377"/>
    <cellStyle name="20% - Accent6 2 2 2 2" xfId="378"/>
    <cellStyle name="20% - Accent6 2 2 2 2 2" xfId="379"/>
    <cellStyle name="20% - Accent6 2 2 2 2 3" xfId="380"/>
    <cellStyle name="20% - Accent6 2 2 2 3" xfId="381"/>
    <cellStyle name="20% - Accent6 2 2 2 4" xfId="382"/>
    <cellStyle name="20% - Accent6 2 2 2 5" xfId="383"/>
    <cellStyle name="20% - Accent6 2 2 2 6" xfId="384"/>
    <cellStyle name="20% - Accent6 2 2 3" xfId="385"/>
    <cellStyle name="20% - Accent6 2 2 4" xfId="386"/>
    <cellStyle name="20% - Accent6 2 2 5" xfId="387"/>
    <cellStyle name="20% - Accent6 2 2 6" xfId="388"/>
    <cellStyle name="20% - Accent6 2 3" xfId="389"/>
    <cellStyle name="20% - Accent6 2 4" xfId="390"/>
    <cellStyle name="20% - Accent6 2 5" xfId="391"/>
    <cellStyle name="20% - Accent6 2 6" xfId="392"/>
    <cellStyle name="20% - Accent6 2 7" xfId="393"/>
    <cellStyle name="20% - Accent6 2 8" xfId="394"/>
    <cellStyle name="20% - Accent6 2 9" xfId="395"/>
    <cellStyle name="20% - Accent6 20" xfId="396"/>
    <cellStyle name="20% - Accent6 21" xfId="397"/>
    <cellStyle name="20% - Accent6 22" xfId="398"/>
    <cellStyle name="20% - Accent6 23" xfId="399"/>
    <cellStyle name="20% - Accent6 24" xfId="400"/>
    <cellStyle name="20% - Accent6 25" xfId="401"/>
    <cellStyle name="20% - Accent6 26" xfId="402"/>
    <cellStyle name="20% - Accent6 27" xfId="403"/>
    <cellStyle name="20% - Accent6 28" xfId="404"/>
    <cellStyle name="20% - Accent6 29" xfId="405"/>
    <cellStyle name="20% - Accent6 3" xfId="406"/>
    <cellStyle name="20% - Accent6 30" xfId="407"/>
    <cellStyle name="20% - Accent6 31" xfId="408"/>
    <cellStyle name="20% - Accent6 32" xfId="409"/>
    <cellStyle name="20% - Accent6 33" xfId="410"/>
    <cellStyle name="20% - Accent6 34" xfId="411"/>
    <cellStyle name="20% - Accent6 35" xfId="412"/>
    <cellStyle name="20% - Accent6 36" xfId="413"/>
    <cellStyle name="20% - Accent6 4" xfId="414"/>
    <cellStyle name="20% - Accent6 5" xfId="415"/>
    <cellStyle name="20% - Accent6 6" xfId="416"/>
    <cellStyle name="20% - Accent6 7" xfId="417"/>
    <cellStyle name="20% - Accent6 8" xfId="418"/>
    <cellStyle name="20% - Accent6 9" xfId="419"/>
    <cellStyle name="40% - Accent1 10" xfId="420"/>
    <cellStyle name="40% - Accent1 11" xfId="421"/>
    <cellStyle name="40% - Accent1 12" xfId="422"/>
    <cellStyle name="40% - Accent1 13" xfId="423"/>
    <cellStyle name="40% - Accent1 14" xfId="424"/>
    <cellStyle name="40% - Accent1 15" xfId="425"/>
    <cellStyle name="40% - Accent1 15 2" xfId="426"/>
    <cellStyle name="40% - Accent1 15 3" xfId="427"/>
    <cellStyle name="40% - Accent1 15 4" xfId="428"/>
    <cellStyle name="40% - Accent1 15 5" xfId="429"/>
    <cellStyle name="40% - Accent1 16" xfId="430"/>
    <cellStyle name="40% - Accent1 16 2" xfId="431"/>
    <cellStyle name="40% - Accent1 16 3" xfId="432"/>
    <cellStyle name="40% - Accent1 16 4" xfId="433"/>
    <cellStyle name="40% - Accent1 16 5" xfId="434"/>
    <cellStyle name="40% - Accent1 17" xfId="435"/>
    <cellStyle name="40% - Accent1 17 2" xfId="436"/>
    <cellStyle name="40% - Accent1 17 3" xfId="437"/>
    <cellStyle name="40% - Accent1 17 4" xfId="438"/>
    <cellStyle name="40% - Accent1 17 5" xfId="439"/>
    <cellStyle name="40% - Accent1 18" xfId="440"/>
    <cellStyle name="40% - Accent1 19" xfId="441"/>
    <cellStyle name="40% - Accent1 2" xfId="442"/>
    <cellStyle name="40% - Accent1 2 10" xfId="443"/>
    <cellStyle name="40% - Accent1 2 2" xfId="444"/>
    <cellStyle name="40% - Accent1 2 2 2" xfId="445"/>
    <cellStyle name="40% - Accent1 2 2 2 2" xfId="446"/>
    <cellStyle name="40% - Accent1 2 2 2 2 2" xfId="447"/>
    <cellStyle name="40% - Accent1 2 2 2 2 3" xfId="448"/>
    <cellStyle name="40% - Accent1 2 2 2 3" xfId="449"/>
    <cellStyle name="40% - Accent1 2 2 2 4" xfId="450"/>
    <cellStyle name="40% - Accent1 2 2 2 5" xfId="451"/>
    <cellStyle name="40% - Accent1 2 2 2 6" xfId="452"/>
    <cellStyle name="40% - Accent1 2 2 3" xfId="453"/>
    <cellStyle name="40% - Accent1 2 2 4" xfId="454"/>
    <cellStyle name="40% - Accent1 2 2 5" xfId="455"/>
    <cellStyle name="40% - Accent1 2 2 6" xfId="456"/>
    <cellStyle name="40% - Accent1 2 3" xfId="457"/>
    <cellStyle name="40% - Accent1 2 4" xfId="458"/>
    <cellStyle name="40% - Accent1 2 5" xfId="459"/>
    <cellStyle name="40% - Accent1 2 6" xfId="460"/>
    <cellStyle name="40% - Accent1 2 7" xfId="461"/>
    <cellStyle name="40% - Accent1 2 8" xfId="462"/>
    <cellStyle name="40% - Accent1 2 9" xfId="463"/>
    <cellStyle name="40% - Accent1 20" xfId="464"/>
    <cellStyle name="40% - Accent1 21" xfId="465"/>
    <cellStyle name="40% - Accent1 22" xfId="466"/>
    <cellStyle name="40% - Accent1 23" xfId="467"/>
    <cellStyle name="40% - Accent1 24" xfId="468"/>
    <cellStyle name="40% - Accent1 25" xfId="469"/>
    <cellStyle name="40% - Accent1 26" xfId="470"/>
    <cellStyle name="40% - Accent1 27" xfId="471"/>
    <cellStyle name="40% - Accent1 28" xfId="472"/>
    <cellStyle name="40% - Accent1 29" xfId="473"/>
    <cellStyle name="40% - Accent1 3" xfId="474"/>
    <cellStyle name="40% - Accent1 30" xfId="475"/>
    <cellStyle name="40% - Accent1 31" xfId="476"/>
    <cellStyle name="40% - Accent1 32" xfId="477"/>
    <cellStyle name="40% - Accent1 33" xfId="478"/>
    <cellStyle name="40% - Accent1 34" xfId="479"/>
    <cellStyle name="40% - Accent1 35" xfId="480"/>
    <cellStyle name="40% - Accent1 36" xfId="481"/>
    <cellStyle name="40% - Accent1 4" xfId="482"/>
    <cellStyle name="40% - Accent1 5" xfId="483"/>
    <cellStyle name="40% - Accent1 6" xfId="484"/>
    <cellStyle name="40% - Accent1 7" xfId="485"/>
    <cellStyle name="40% - Accent1 8" xfId="486"/>
    <cellStyle name="40% - Accent1 9" xfId="487"/>
    <cellStyle name="40% - Accent2 10" xfId="488"/>
    <cellStyle name="40% - Accent2 11" xfId="489"/>
    <cellStyle name="40% - Accent2 12" xfId="490"/>
    <cellStyle name="40% - Accent2 13" xfId="491"/>
    <cellStyle name="40% - Accent2 14" xfId="492"/>
    <cellStyle name="40% - Accent2 15" xfId="493"/>
    <cellStyle name="40% - Accent2 15 2" xfId="494"/>
    <cellStyle name="40% - Accent2 15 3" xfId="495"/>
    <cellStyle name="40% - Accent2 15 4" xfId="496"/>
    <cellStyle name="40% - Accent2 15 5" xfId="497"/>
    <cellStyle name="40% - Accent2 16" xfId="498"/>
    <cellStyle name="40% - Accent2 16 2" xfId="499"/>
    <cellStyle name="40% - Accent2 16 3" xfId="500"/>
    <cellStyle name="40% - Accent2 16 4" xfId="501"/>
    <cellStyle name="40% - Accent2 16 5" xfId="502"/>
    <cellStyle name="40% - Accent2 17" xfId="503"/>
    <cellStyle name="40% - Accent2 17 2" xfId="504"/>
    <cellStyle name="40% - Accent2 17 3" xfId="505"/>
    <cellStyle name="40% - Accent2 17 4" xfId="506"/>
    <cellStyle name="40% - Accent2 17 5" xfId="507"/>
    <cellStyle name="40% - Accent2 18" xfId="508"/>
    <cellStyle name="40% - Accent2 19" xfId="509"/>
    <cellStyle name="40% - Accent2 2" xfId="510"/>
    <cellStyle name="40% - Accent2 2 10" xfId="511"/>
    <cellStyle name="40% - Accent2 2 2" xfId="512"/>
    <cellStyle name="40% - Accent2 2 2 2" xfId="513"/>
    <cellStyle name="40% - Accent2 2 2 2 2" xfId="514"/>
    <cellStyle name="40% - Accent2 2 2 2 2 2" xfId="515"/>
    <cellStyle name="40% - Accent2 2 2 2 2 3" xfId="516"/>
    <cellStyle name="40% - Accent2 2 2 2 3" xfId="517"/>
    <cellStyle name="40% - Accent2 2 2 2 4" xfId="518"/>
    <cellStyle name="40% - Accent2 2 2 2 5" xfId="519"/>
    <cellStyle name="40% - Accent2 2 2 2 6" xfId="520"/>
    <cellStyle name="40% - Accent2 2 2 3" xfId="521"/>
    <cellStyle name="40% - Accent2 2 2 4" xfId="522"/>
    <cellStyle name="40% - Accent2 2 2 5" xfId="523"/>
    <cellStyle name="40% - Accent2 2 2 6" xfId="524"/>
    <cellStyle name="40% - Accent2 2 3" xfId="525"/>
    <cellStyle name="40% - Accent2 2 4" xfId="526"/>
    <cellStyle name="40% - Accent2 2 5" xfId="527"/>
    <cellStyle name="40% - Accent2 2 6" xfId="528"/>
    <cellStyle name="40% - Accent2 2 7" xfId="529"/>
    <cellStyle name="40% - Accent2 2 8" xfId="530"/>
    <cellStyle name="40% - Accent2 2 9" xfId="531"/>
    <cellStyle name="40% - Accent2 20" xfId="532"/>
    <cellStyle name="40% - Accent2 21" xfId="533"/>
    <cellStyle name="40% - Accent2 22" xfId="534"/>
    <cellStyle name="40% - Accent2 23" xfId="535"/>
    <cellStyle name="40% - Accent2 24" xfId="536"/>
    <cellStyle name="40% - Accent2 25" xfId="537"/>
    <cellStyle name="40% - Accent2 26" xfId="538"/>
    <cellStyle name="40% - Accent2 27" xfId="539"/>
    <cellStyle name="40% - Accent2 28" xfId="540"/>
    <cellStyle name="40% - Accent2 29" xfId="541"/>
    <cellStyle name="40% - Accent2 3" xfId="542"/>
    <cellStyle name="40% - Accent2 30" xfId="543"/>
    <cellStyle name="40% - Accent2 31" xfId="544"/>
    <cellStyle name="40% - Accent2 32" xfId="545"/>
    <cellStyle name="40% - Accent2 33" xfId="546"/>
    <cellStyle name="40% - Accent2 34" xfId="547"/>
    <cellStyle name="40% - Accent2 35" xfId="548"/>
    <cellStyle name="40% - Accent2 36" xfId="549"/>
    <cellStyle name="40% - Accent2 4" xfId="550"/>
    <cellStyle name="40% - Accent2 5" xfId="551"/>
    <cellStyle name="40% - Accent2 6" xfId="552"/>
    <cellStyle name="40% - Accent2 7" xfId="553"/>
    <cellStyle name="40% - Accent2 8" xfId="554"/>
    <cellStyle name="40% - Accent2 9" xfId="555"/>
    <cellStyle name="40% - Accent3 10" xfId="556"/>
    <cellStyle name="40% - Accent3 11" xfId="557"/>
    <cellStyle name="40% - Accent3 12" xfId="558"/>
    <cellStyle name="40% - Accent3 13" xfId="559"/>
    <cellStyle name="40% - Accent3 14" xfId="560"/>
    <cellStyle name="40% - Accent3 15" xfId="561"/>
    <cellStyle name="40% - Accent3 15 2" xfId="562"/>
    <cellStyle name="40% - Accent3 15 3" xfId="563"/>
    <cellStyle name="40% - Accent3 15 4" xfId="564"/>
    <cellStyle name="40% - Accent3 15 5" xfId="565"/>
    <cellStyle name="40% - Accent3 16" xfId="566"/>
    <cellStyle name="40% - Accent3 16 2" xfId="567"/>
    <cellStyle name="40% - Accent3 16 3" xfId="568"/>
    <cellStyle name="40% - Accent3 16 4" xfId="569"/>
    <cellStyle name="40% - Accent3 16 5" xfId="570"/>
    <cellStyle name="40% - Accent3 17" xfId="571"/>
    <cellStyle name="40% - Accent3 17 2" xfId="572"/>
    <cellStyle name="40% - Accent3 17 3" xfId="573"/>
    <cellStyle name="40% - Accent3 17 4" xfId="574"/>
    <cellStyle name="40% - Accent3 17 5" xfId="575"/>
    <cellStyle name="40% - Accent3 18" xfId="576"/>
    <cellStyle name="40% - Accent3 19" xfId="577"/>
    <cellStyle name="40% - Accent3 2" xfId="578"/>
    <cellStyle name="40% - Accent3 2 10" xfId="579"/>
    <cellStyle name="40% - Accent3 2 2" xfId="580"/>
    <cellStyle name="40% - Accent3 2 2 2" xfId="581"/>
    <cellStyle name="40% - Accent3 2 2 2 2" xfId="582"/>
    <cellStyle name="40% - Accent3 2 2 2 2 2" xfId="583"/>
    <cellStyle name="40% - Accent3 2 2 2 2 3" xfId="584"/>
    <cellStyle name="40% - Accent3 2 2 2 3" xfId="585"/>
    <cellStyle name="40% - Accent3 2 2 2 4" xfId="586"/>
    <cellStyle name="40% - Accent3 2 2 2 5" xfId="587"/>
    <cellStyle name="40% - Accent3 2 2 2 6" xfId="588"/>
    <cellStyle name="40% - Accent3 2 2 3" xfId="589"/>
    <cellStyle name="40% - Accent3 2 2 4" xfId="590"/>
    <cellStyle name="40% - Accent3 2 2 5" xfId="591"/>
    <cellStyle name="40% - Accent3 2 2 6" xfId="592"/>
    <cellStyle name="40% - Accent3 2 3" xfId="593"/>
    <cellStyle name="40% - Accent3 2 4" xfId="594"/>
    <cellStyle name="40% - Accent3 2 5" xfId="595"/>
    <cellStyle name="40% - Accent3 2 6" xfId="596"/>
    <cellStyle name="40% - Accent3 2 7" xfId="597"/>
    <cellStyle name="40% - Accent3 2 8" xfId="598"/>
    <cellStyle name="40% - Accent3 2 9" xfId="599"/>
    <cellStyle name="40% - Accent3 20" xfId="600"/>
    <cellStyle name="40% - Accent3 21" xfId="601"/>
    <cellStyle name="40% - Accent3 22" xfId="602"/>
    <cellStyle name="40% - Accent3 23" xfId="603"/>
    <cellStyle name="40% - Accent3 24" xfId="604"/>
    <cellStyle name="40% - Accent3 25" xfId="605"/>
    <cellStyle name="40% - Accent3 26" xfId="606"/>
    <cellStyle name="40% - Accent3 27" xfId="607"/>
    <cellStyle name="40% - Accent3 28" xfId="608"/>
    <cellStyle name="40% - Accent3 29" xfId="609"/>
    <cellStyle name="40% - Accent3 3" xfId="610"/>
    <cellStyle name="40% - Accent3 30" xfId="611"/>
    <cellStyle name="40% - Accent3 31" xfId="612"/>
    <cellStyle name="40% - Accent3 32" xfId="613"/>
    <cellStyle name="40% - Accent3 33" xfId="614"/>
    <cellStyle name="40% - Accent3 34" xfId="615"/>
    <cellStyle name="40% - Accent3 35" xfId="616"/>
    <cellStyle name="40% - Accent3 36" xfId="617"/>
    <cellStyle name="40% - Accent3 4" xfId="618"/>
    <cellStyle name="40% - Accent3 5" xfId="619"/>
    <cellStyle name="40% - Accent3 6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10" xfId="647"/>
    <cellStyle name="40% - Accent4 2 2" xfId="648"/>
    <cellStyle name="40% - Accent4 2 2 2" xfId="649"/>
    <cellStyle name="40% - Accent4 2 2 2 2" xfId="650"/>
    <cellStyle name="40% - Accent4 2 2 2 2 2" xfId="651"/>
    <cellStyle name="40% - Accent4 2 2 2 2 3" xfId="652"/>
    <cellStyle name="40% - Accent4 2 2 2 3" xfId="653"/>
    <cellStyle name="40% - Accent4 2 2 2 4" xfId="654"/>
    <cellStyle name="40% - Accent4 2 2 2 5" xfId="655"/>
    <cellStyle name="40% - Accent4 2 2 2 6" xfId="656"/>
    <cellStyle name="40% - Accent4 2 2 3" xfId="657"/>
    <cellStyle name="40% - Accent4 2 2 4" xfId="658"/>
    <cellStyle name="40% - Accent4 2 2 5" xfId="659"/>
    <cellStyle name="40% - Accent4 2 2 6" xfId="660"/>
    <cellStyle name="40% - Accent4 2 3" xfId="661"/>
    <cellStyle name="40% - Accent4 2 4" xfId="662"/>
    <cellStyle name="40% - Accent4 2 5" xfId="663"/>
    <cellStyle name="40% - Accent4 2 6" xfId="664"/>
    <cellStyle name="40% - Accent4 2 7" xfId="665"/>
    <cellStyle name="40% - Accent4 2 8" xfId="666"/>
    <cellStyle name="40% - Accent4 2 9" xfId="667"/>
    <cellStyle name="40% - Accent4 20" xfId="668"/>
    <cellStyle name="40% - Accent4 21" xfId="669"/>
    <cellStyle name="40% - Accent4 22" xfId="670"/>
    <cellStyle name="40% - Accent4 23" xfId="671"/>
    <cellStyle name="40% - Accent4 24" xfId="672"/>
    <cellStyle name="40% - Accent4 25" xfId="673"/>
    <cellStyle name="40% - Accent4 26" xfId="674"/>
    <cellStyle name="40% - Accent4 27" xfId="675"/>
    <cellStyle name="40% - Accent4 28" xfId="676"/>
    <cellStyle name="40% - Accent4 29" xfId="677"/>
    <cellStyle name="40% - Accent4 3" xfId="678"/>
    <cellStyle name="40% - Accent4 30" xfId="679"/>
    <cellStyle name="40% - Accent4 31" xfId="680"/>
    <cellStyle name="40% - Accent4 32" xfId="681"/>
    <cellStyle name="40% - Accent4 33" xfId="682"/>
    <cellStyle name="40% - Accent4 34" xfId="683"/>
    <cellStyle name="40% - Accent4 35" xfId="684"/>
    <cellStyle name="40% - Accent4 36" xfId="685"/>
    <cellStyle name="40% - Accent4 4" xfId="686"/>
    <cellStyle name="40% - Accent4 5" xfId="687"/>
    <cellStyle name="40% - Accent4 6" xfId="688"/>
    <cellStyle name="40% - Accent4 7" xfId="689"/>
    <cellStyle name="40% - Accent4 8" xfId="690"/>
    <cellStyle name="40% - Accent4 9" xfId="691"/>
    <cellStyle name="40% - Accent5 10" xfId="692"/>
    <cellStyle name="40% - Accent5 11" xfId="693"/>
    <cellStyle name="40% - Accent5 12" xfId="694"/>
    <cellStyle name="40% - Accent5 13" xfId="695"/>
    <cellStyle name="40% - Accent5 14" xfId="696"/>
    <cellStyle name="40% - Accent5 15" xfId="697"/>
    <cellStyle name="40% - Accent5 15 2" xfId="698"/>
    <cellStyle name="40% - Accent5 15 3" xfId="699"/>
    <cellStyle name="40% - Accent5 15 4" xfId="700"/>
    <cellStyle name="40% - Accent5 15 5" xfId="701"/>
    <cellStyle name="40% - Accent5 16" xfId="702"/>
    <cellStyle name="40% - Accent5 16 2" xfId="703"/>
    <cellStyle name="40% - Accent5 16 3" xfId="704"/>
    <cellStyle name="40% - Accent5 16 4" xfId="705"/>
    <cellStyle name="40% - Accent5 16 5" xfId="706"/>
    <cellStyle name="40% - Accent5 17" xfId="707"/>
    <cellStyle name="40% - Accent5 17 2" xfId="708"/>
    <cellStyle name="40% - Accent5 17 3" xfId="709"/>
    <cellStyle name="40% - Accent5 17 4" xfId="710"/>
    <cellStyle name="40% - Accent5 17 5" xfId="711"/>
    <cellStyle name="40% - Accent5 18" xfId="712"/>
    <cellStyle name="40% - Accent5 19" xfId="713"/>
    <cellStyle name="40% - Accent5 2" xfId="714"/>
    <cellStyle name="40% - Accent5 2 10" xfId="715"/>
    <cellStyle name="40% - Accent5 2 2" xfId="716"/>
    <cellStyle name="40% - Accent5 2 2 2" xfId="717"/>
    <cellStyle name="40% - Accent5 2 2 2 2" xfId="718"/>
    <cellStyle name="40% - Accent5 2 2 2 2 2" xfId="719"/>
    <cellStyle name="40% - Accent5 2 2 2 2 3" xfId="720"/>
    <cellStyle name="40% - Accent5 2 2 2 3" xfId="721"/>
    <cellStyle name="40% - Accent5 2 2 2 4" xfId="722"/>
    <cellStyle name="40% - Accent5 2 2 2 5" xfId="723"/>
    <cellStyle name="40% - Accent5 2 2 2 6" xfId="724"/>
    <cellStyle name="40% - Accent5 2 2 3" xfId="725"/>
    <cellStyle name="40% - Accent5 2 2 4" xfId="726"/>
    <cellStyle name="40% - Accent5 2 2 5" xfId="727"/>
    <cellStyle name="40% - Accent5 2 2 6" xfId="728"/>
    <cellStyle name="40% - Accent5 2 3" xfId="729"/>
    <cellStyle name="40% - Accent5 2 4" xfId="730"/>
    <cellStyle name="40% - Accent5 2 5" xfId="731"/>
    <cellStyle name="40% - Accent5 2 6" xfId="732"/>
    <cellStyle name="40% - Accent5 2 7" xfId="733"/>
    <cellStyle name="40% - Accent5 2 8" xfId="734"/>
    <cellStyle name="40% - Accent5 2 9" xfId="735"/>
    <cellStyle name="40% - Accent5 20" xfId="736"/>
    <cellStyle name="40% - Accent5 21" xfId="737"/>
    <cellStyle name="40% - Accent5 22" xfId="738"/>
    <cellStyle name="40% - Accent5 23" xfId="739"/>
    <cellStyle name="40% - Accent5 24" xfId="740"/>
    <cellStyle name="40% - Accent5 25" xfId="741"/>
    <cellStyle name="40% - Accent5 26" xfId="742"/>
    <cellStyle name="40% - Accent5 27" xfId="743"/>
    <cellStyle name="40% - Accent5 28" xfId="744"/>
    <cellStyle name="40% - Accent5 29" xfId="745"/>
    <cellStyle name="40% - Accent5 3" xfId="746"/>
    <cellStyle name="40% - Accent5 30" xfId="747"/>
    <cellStyle name="40% - Accent5 31" xfId="748"/>
    <cellStyle name="40% - Accent5 32" xfId="749"/>
    <cellStyle name="40% - Accent5 33" xfId="750"/>
    <cellStyle name="40% - Accent5 34" xfId="751"/>
    <cellStyle name="40% - Accent5 35" xfId="752"/>
    <cellStyle name="40% - Accent5 36" xfId="753"/>
    <cellStyle name="40% - Accent5 4" xfId="754"/>
    <cellStyle name="40% - Accent5 5" xfId="755"/>
    <cellStyle name="40% - Accent5 6" xfId="756"/>
    <cellStyle name="40% - Accent5 7" xfId="757"/>
    <cellStyle name="40% - Accent5 8" xfId="758"/>
    <cellStyle name="40% - Accent5 9" xfId="759"/>
    <cellStyle name="40% - Accent6 10" xfId="760"/>
    <cellStyle name="40% - Accent6 11" xfId="761"/>
    <cellStyle name="40% - Accent6 12" xfId="762"/>
    <cellStyle name="40% - Accent6 13" xfId="763"/>
    <cellStyle name="40% - Accent6 14" xfId="764"/>
    <cellStyle name="40% - Accent6 15" xfId="765"/>
    <cellStyle name="40% - Accent6 15 2" xfId="766"/>
    <cellStyle name="40% - Accent6 15 3" xfId="767"/>
    <cellStyle name="40% - Accent6 15 4" xfId="768"/>
    <cellStyle name="40% - Accent6 15 5" xfId="769"/>
    <cellStyle name="40% - Accent6 16" xfId="770"/>
    <cellStyle name="40% - Accent6 16 2" xfId="771"/>
    <cellStyle name="40% - Accent6 16 3" xfId="772"/>
    <cellStyle name="40% - Accent6 16 4" xfId="773"/>
    <cellStyle name="40% - Accent6 16 5" xfId="774"/>
    <cellStyle name="40% - Accent6 17" xfId="775"/>
    <cellStyle name="40% - Accent6 17 2" xfId="776"/>
    <cellStyle name="40% - Accent6 17 3" xfId="777"/>
    <cellStyle name="40% - Accent6 17 4" xfId="778"/>
    <cellStyle name="40% - Accent6 17 5" xfId="779"/>
    <cellStyle name="40% - Accent6 18" xfId="780"/>
    <cellStyle name="40% - Accent6 19" xfId="781"/>
    <cellStyle name="40% - Accent6 2" xfId="782"/>
    <cellStyle name="40% - Accent6 2 10" xfId="783"/>
    <cellStyle name="40% - Accent6 2 2" xfId="784"/>
    <cellStyle name="40% - Accent6 2 2 2" xfId="785"/>
    <cellStyle name="40% - Accent6 2 2 2 2" xfId="786"/>
    <cellStyle name="40% - Accent6 2 2 2 2 2" xfId="787"/>
    <cellStyle name="40% - Accent6 2 2 2 2 3" xfId="788"/>
    <cellStyle name="40% - Accent6 2 2 2 3" xfId="789"/>
    <cellStyle name="40% - Accent6 2 2 2 4" xfId="790"/>
    <cellStyle name="40% - Accent6 2 2 2 5" xfId="791"/>
    <cellStyle name="40% - Accent6 2 2 2 6" xfId="792"/>
    <cellStyle name="40% - Accent6 2 2 3" xfId="793"/>
    <cellStyle name="40% - Accent6 2 2 4" xfId="794"/>
    <cellStyle name="40% - Accent6 2 2 5" xfId="795"/>
    <cellStyle name="40% - Accent6 2 2 6" xfId="796"/>
    <cellStyle name="40% - Accent6 2 3" xfId="797"/>
    <cellStyle name="40% - Accent6 2 4" xfId="798"/>
    <cellStyle name="40% - Accent6 2 5" xfId="799"/>
    <cellStyle name="40% - Accent6 2 6" xfId="800"/>
    <cellStyle name="40% - Accent6 2 7" xfId="801"/>
    <cellStyle name="40% - Accent6 2 8" xfId="802"/>
    <cellStyle name="40% - Accent6 2 9" xfId="803"/>
    <cellStyle name="40% - Accent6 20" xfId="804"/>
    <cellStyle name="40% - Accent6 21" xfId="805"/>
    <cellStyle name="40% - Accent6 22" xfId="806"/>
    <cellStyle name="40% - Accent6 23" xfId="807"/>
    <cellStyle name="40% - Accent6 24" xfId="808"/>
    <cellStyle name="40% - Accent6 25" xfId="809"/>
    <cellStyle name="40% - Accent6 26" xfId="810"/>
    <cellStyle name="40% - Accent6 27" xfId="811"/>
    <cellStyle name="40% - Accent6 28" xfId="812"/>
    <cellStyle name="40% - Accent6 29" xfId="813"/>
    <cellStyle name="40% - Accent6 3" xfId="814"/>
    <cellStyle name="40% - Accent6 30" xfId="815"/>
    <cellStyle name="40% - Accent6 31" xfId="816"/>
    <cellStyle name="40% - Accent6 32" xfId="817"/>
    <cellStyle name="40% - Accent6 33" xfId="818"/>
    <cellStyle name="40% - Accent6 34" xfId="819"/>
    <cellStyle name="40% - Accent6 35" xfId="820"/>
    <cellStyle name="40% - Accent6 36" xfId="821"/>
    <cellStyle name="40% - Accent6 4" xfId="822"/>
    <cellStyle name="40% - Accent6 5" xfId="823"/>
    <cellStyle name="40% - Accent6 6" xfId="824"/>
    <cellStyle name="40% - Accent6 7" xfId="825"/>
    <cellStyle name="40% - Accent6 8" xfId="826"/>
    <cellStyle name="40% - Accent6 9" xfId="827"/>
    <cellStyle name="60% - Accent1 10" xfId="828"/>
    <cellStyle name="60% - Accent1 11" xfId="829"/>
    <cellStyle name="60% - Accent1 12" xfId="830"/>
    <cellStyle name="60% - Accent1 13" xfId="831"/>
    <cellStyle name="60% - Accent1 14" xfId="832"/>
    <cellStyle name="60% - Accent1 15" xfId="833"/>
    <cellStyle name="60% - Accent1 16" xfId="834"/>
    <cellStyle name="60% - Accent1 17" xfId="835"/>
    <cellStyle name="60% - Accent1 18" xfId="836"/>
    <cellStyle name="60% - Accent1 19" xfId="837"/>
    <cellStyle name="60% - Accent1 2" xfId="838"/>
    <cellStyle name="60% - Accent1 2 10" xfId="839"/>
    <cellStyle name="60% - Accent1 2 2" xfId="840"/>
    <cellStyle name="60% - Accent1 2 2 2" xfId="841"/>
    <cellStyle name="60% - Accent1 2 2 2 2" xfId="842"/>
    <cellStyle name="60% - Accent1 2 2 2 2 2" xfId="843"/>
    <cellStyle name="60% - Accent1 2 2 2 2 3" xfId="844"/>
    <cellStyle name="60% - Accent1 2 2 2 3" xfId="845"/>
    <cellStyle name="60% - Accent1 2 2 2 4" xfId="846"/>
    <cellStyle name="60% - Accent1 2 2 2 5" xfId="847"/>
    <cellStyle name="60% - Accent1 2 2 2 6" xfId="848"/>
    <cellStyle name="60% - Accent1 2 2 3" xfId="849"/>
    <cellStyle name="60% - Accent1 2 2 4" xfId="850"/>
    <cellStyle name="60% - Accent1 2 2 5" xfId="851"/>
    <cellStyle name="60% - Accent1 2 2 6" xfId="852"/>
    <cellStyle name="60% - Accent1 2 3" xfId="853"/>
    <cellStyle name="60% - Accent1 2 4" xfId="854"/>
    <cellStyle name="60% - Accent1 2 5" xfId="855"/>
    <cellStyle name="60% - Accent1 2 6" xfId="856"/>
    <cellStyle name="60% - Accent1 2 7" xfId="857"/>
    <cellStyle name="60% - Accent1 2 8" xfId="858"/>
    <cellStyle name="60% - Accent1 2 9" xfId="859"/>
    <cellStyle name="60% - Accent1 20" xfId="860"/>
    <cellStyle name="60% - Accent1 21" xfId="861"/>
    <cellStyle name="60% - Accent1 22" xfId="862"/>
    <cellStyle name="60% - Accent1 23" xfId="863"/>
    <cellStyle name="60% - Accent1 3" xfId="864"/>
    <cellStyle name="60% - Accent1 4" xfId="865"/>
    <cellStyle name="60% - Accent1 5" xfId="866"/>
    <cellStyle name="60% - Accent1 6" xfId="867"/>
    <cellStyle name="60% - Accent1 7" xfId="868"/>
    <cellStyle name="60% - Accent1 8" xfId="869"/>
    <cellStyle name="60% - Accent1 9" xfId="870"/>
    <cellStyle name="60% - Accent2 10" xfId="871"/>
    <cellStyle name="60% - Accent2 11" xfId="872"/>
    <cellStyle name="60% - Accent2 12" xfId="873"/>
    <cellStyle name="60% - Accent2 13" xfId="874"/>
    <cellStyle name="60% - Accent2 14" xfId="875"/>
    <cellStyle name="60% - Accent2 15" xfId="876"/>
    <cellStyle name="60% - Accent2 16" xfId="877"/>
    <cellStyle name="60% - Accent2 17" xfId="878"/>
    <cellStyle name="60% - Accent2 18" xfId="879"/>
    <cellStyle name="60% - Accent2 19" xfId="880"/>
    <cellStyle name="60% - Accent2 2" xfId="881"/>
    <cellStyle name="60% - Accent2 2 10" xfId="882"/>
    <cellStyle name="60% - Accent2 2 2" xfId="883"/>
    <cellStyle name="60% - Accent2 2 2 2" xfId="884"/>
    <cellStyle name="60% - Accent2 2 2 2 2" xfId="885"/>
    <cellStyle name="60% - Accent2 2 2 2 2 2" xfId="886"/>
    <cellStyle name="60% - Accent2 2 2 2 2 3" xfId="887"/>
    <cellStyle name="60% - Accent2 2 2 2 3" xfId="888"/>
    <cellStyle name="60% - Accent2 2 2 2 4" xfId="889"/>
    <cellStyle name="60% - Accent2 2 2 2 5" xfId="890"/>
    <cellStyle name="60% - Accent2 2 2 2 6" xfId="891"/>
    <cellStyle name="60% - Accent2 2 2 3" xfId="892"/>
    <cellStyle name="60% - Accent2 2 2 4" xfId="893"/>
    <cellStyle name="60% - Accent2 2 2 5" xfId="894"/>
    <cellStyle name="60% - Accent2 2 2 6" xfId="895"/>
    <cellStyle name="60% - Accent2 2 3" xfId="896"/>
    <cellStyle name="60% - Accent2 2 4" xfId="897"/>
    <cellStyle name="60% - Accent2 2 5" xfId="898"/>
    <cellStyle name="60% - Accent2 2 6" xfId="899"/>
    <cellStyle name="60% - Accent2 2 7" xfId="900"/>
    <cellStyle name="60% - Accent2 2 8" xfId="901"/>
    <cellStyle name="60% - Accent2 2 9" xfId="902"/>
    <cellStyle name="60% - Accent2 20" xfId="903"/>
    <cellStyle name="60% - Accent2 21" xfId="904"/>
    <cellStyle name="60% - Accent2 22" xfId="905"/>
    <cellStyle name="60% - Accent2 23" xfId="906"/>
    <cellStyle name="60% - Accent2 3" xfId="907"/>
    <cellStyle name="60% - Accent2 4" xfId="908"/>
    <cellStyle name="60% - Accent2 5" xfId="909"/>
    <cellStyle name="60% - Accent2 6" xfId="910"/>
    <cellStyle name="60% - Accent2 7" xfId="911"/>
    <cellStyle name="60% - Accent2 8" xfId="912"/>
    <cellStyle name="60% - Accent2 9" xfId="913"/>
    <cellStyle name="60% - Accent3 10" xfId="914"/>
    <cellStyle name="60% - Accent3 11" xfId="915"/>
    <cellStyle name="60% - Accent3 12" xfId="916"/>
    <cellStyle name="60% - Accent3 13" xfId="917"/>
    <cellStyle name="60% - Accent3 14" xfId="918"/>
    <cellStyle name="60% - Accent3 15" xfId="919"/>
    <cellStyle name="60% - Accent3 16" xfId="920"/>
    <cellStyle name="60% - Accent3 17" xfId="921"/>
    <cellStyle name="60% - Accent3 18" xfId="922"/>
    <cellStyle name="60% - Accent3 19" xfId="923"/>
    <cellStyle name="60% - Accent3 2" xfId="924"/>
    <cellStyle name="60% - Accent3 2 10" xfId="925"/>
    <cellStyle name="60% - Accent3 2 2" xfId="926"/>
    <cellStyle name="60% - Accent3 2 2 2" xfId="927"/>
    <cellStyle name="60% - Accent3 2 2 2 2" xfId="928"/>
    <cellStyle name="60% - Accent3 2 2 2 2 2" xfId="929"/>
    <cellStyle name="60% - Accent3 2 2 2 2 3" xfId="930"/>
    <cellStyle name="60% - Accent3 2 2 2 3" xfId="931"/>
    <cellStyle name="60% - Accent3 2 2 2 4" xfId="932"/>
    <cellStyle name="60% - Accent3 2 2 2 5" xfId="933"/>
    <cellStyle name="60% - Accent3 2 2 2 6" xfId="934"/>
    <cellStyle name="60% - Accent3 2 2 3" xfId="935"/>
    <cellStyle name="60% - Accent3 2 2 4" xfId="936"/>
    <cellStyle name="60% - Accent3 2 2 5" xfId="937"/>
    <cellStyle name="60% - Accent3 2 2 6" xfId="938"/>
    <cellStyle name="60% - Accent3 2 3" xfId="939"/>
    <cellStyle name="60% - Accent3 2 4" xfId="940"/>
    <cellStyle name="60% - Accent3 2 5" xfId="941"/>
    <cellStyle name="60% - Accent3 2 6" xfId="942"/>
    <cellStyle name="60% - Accent3 2 7" xfId="943"/>
    <cellStyle name="60% - Accent3 2 8" xfId="944"/>
    <cellStyle name="60% - Accent3 2 9" xfId="945"/>
    <cellStyle name="60% - Accent3 20" xfId="946"/>
    <cellStyle name="60% - Accent3 21" xfId="947"/>
    <cellStyle name="60% - Accent3 22" xfId="948"/>
    <cellStyle name="60% - Accent3 23" xfId="949"/>
    <cellStyle name="60% - Accent3 3" xfId="950"/>
    <cellStyle name="60% - Accent3 4" xfId="951"/>
    <cellStyle name="60% - Accent3 5" xfId="952"/>
    <cellStyle name="60% - Accent3 6" xfId="953"/>
    <cellStyle name="60% - Accent3 7" xfId="954"/>
    <cellStyle name="60% - Accent3 8" xfId="955"/>
    <cellStyle name="60% - Accent3 9" xfId="956"/>
    <cellStyle name="60% - Accent4 10" xfId="957"/>
    <cellStyle name="60% - Accent4 11" xfId="958"/>
    <cellStyle name="60% - Accent4 12" xfId="959"/>
    <cellStyle name="60% - Accent4 13" xfId="960"/>
    <cellStyle name="60% - Accent4 14" xfId="961"/>
    <cellStyle name="60% - Accent4 15" xfId="962"/>
    <cellStyle name="60% - Accent4 16" xfId="963"/>
    <cellStyle name="60% - Accent4 17" xfId="964"/>
    <cellStyle name="60% - Accent4 18" xfId="965"/>
    <cellStyle name="60% - Accent4 19" xfId="966"/>
    <cellStyle name="60% - Accent4 2" xfId="967"/>
    <cellStyle name="60% - Accent4 2 10" xfId="968"/>
    <cellStyle name="60% - Accent4 2 2" xfId="969"/>
    <cellStyle name="60% - Accent4 2 2 2" xfId="970"/>
    <cellStyle name="60% - Accent4 2 2 2 2" xfId="971"/>
    <cellStyle name="60% - Accent4 2 2 2 2 2" xfId="972"/>
    <cellStyle name="60% - Accent4 2 2 2 2 3" xfId="973"/>
    <cellStyle name="60% - Accent4 2 2 2 3" xfId="974"/>
    <cellStyle name="60% - Accent4 2 2 2 4" xfId="975"/>
    <cellStyle name="60% - Accent4 2 2 2 5" xfId="976"/>
    <cellStyle name="60% - Accent4 2 2 2 6" xfId="977"/>
    <cellStyle name="60% - Accent4 2 2 3" xfId="978"/>
    <cellStyle name="60% - Accent4 2 2 4" xfId="979"/>
    <cellStyle name="60% - Accent4 2 2 5" xfId="980"/>
    <cellStyle name="60% - Accent4 2 2 6" xfId="981"/>
    <cellStyle name="60% - Accent4 2 3" xfId="982"/>
    <cellStyle name="60% - Accent4 2 4" xfId="983"/>
    <cellStyle name="60% - Accent4 2 5" xfId="984"/>
    <cellStyle name="60% - Accent4 2 6" xfId="985"/>
    <cellStyle name="60% - Accent4 2 7" xfId="986"/>
    <cellStyle name="60% - Accent4 2 8" xfId="987"/>
    <cellStyle name="60% - Accent4 2 9" xfId="988"/>
    <cellStyle name="60% - Accent4 20" xfId="989"/>
    <cellStyle name="60% - Accent4 21" xfId="990"/>
    <cellStyle name="60% - Accent4 22" xfId="991"/>
    <cellStyle name="60% - Accent4 23" xfId="992"/>
    <cellStyle name="60% - Accent4 3" xfId="993"/>
    <cellStyle name="60% - Accent4 4" xfId="994"/>
    <cellStyle name="60% - Accent4 5" xfId="995"/>
    <cellStyle name="60% - Accent4 6" xfId="996"/>
    <cellStyle name="60% - Accent4 7" xfId="997"/>
    <cellStyle name="60% - Accent4 8" xfId="998"/>
    <cellStyle name="60% - Accent4 9" xfId="999"/>
    <cellStyle name="60% - Accent5 10" xfId="1000"/>
    <cellStyle name="60% - Accent5 11" xfId="1001"/>
    <cellStyle name="60% - Accent5 12" xfId="1002"/>
    <cellStyle name="60% - Accent5 13" xfId="1003"/>
    <cellStyle name="60% - Accent5 14" xfId="1004"/>
    <cellStyle name="60% - Accent5 15" xfId="1005"/>
    <cellStyle name="60% - Accent5 16" xfId="1006"/>
    <cellStyle name="60% - Accent5 17" xfId="1007"/>
    <cellStyle name="60% - Accent5 18" xfId="1008"/>
    <cellStyle name="60% - Accent5 19" xfId="1009"/>
    <cellStyle name="60% - Accent5 2" xfId="1010"/>
    <cellStyle name="60% - Accent5 2 10" xfId="1011"/>
    <cellStyle name="60% - Accent5 2 2" xfId="1012"/>
    <cellStyle name="60% - Accent5 2 2 2" xfId="1013"/>
    <cellStyle name="60% - Accent5 2 2 2 2" xfId="1014"/>
    <cellStyle name="60% - Accent5 2 2 2 2 2" xfId="1015"/>
    <cellStyle name="60% - Accent5 2 2 2 2 3" xfId="1016"/>
    <cellStyle name="60% - Accent5 2 2 2 3" xfId="1017"/>
    <cellStyle name="60% - Accent5 2 2 2 4" xfId="1018"/>
    <cellStyle name="60% - Accent5 2 2 2 5" xfId="1019"/>
    <cellStyle name="60% - Accent5 2 2 2 6" xfId="1020"/>
    <cellStyle name="60% - Accent5 2 2 3" xfId="1021"/>
    <cellStyle name="60% - Accent5 2 2 4" xfId="1022"/>
    <cellStyle name="60% - Accent5 2 2 5" xfId="1023"/>
    <cellStyle name="60% - Accent5 2 2 6" xfId="1024"/>
    <cellStyle name="60% - Accent5 2 3" xfId="1025"/>
    <cellStyle name="60% - Accent5 2 4" xfId="1026"/>
    <cellStyle name="60% - Accent5 2 5" xfId="1027"/>
    <cellStyle name="60% - Accent5 2 6" xfId="1028"/>
    <cellStyle name="60% - Accent5 2 7" xfId="1029"/>
    <cellStyle name="60% - Accent5 2 8" xfId="1030"/>
    <cellStyle name="60% - Accent5 2 9" xfId="1031"/>
    <cellStyle name="60% - Accent5 20" xfId="1032"/>
    <cellStyle name="60% - Accent5 21" xfId="1033"/>
    <cellStyle name="60% - Accent5 22" xfId="1034"/>
    <cellStyle name="60% - Accent5 23" xfId="1035"/>
    <cellStyle name="60% - Accent5 3" xfId="1036"/>
    <cellStyle name="60% - Accent5 4" xfId="1037"/>
    <cellStyle name="60% - Accent5 5" xfId="1038"/>
    <cellStyle name="60% - Accent5 6" xfId="1039"/>
    <cellStyle name="60% - Accent5 7" xfId="1040"/>
    <cellStyle name="60% - Accent5 8" xfId="1041"/>
    <cellStyle name="60% - Accent5 9" xfId="1042"/>
    <cellStyle name="60% - Accent6 10" xfId="1043"/>
    <cellStyle name="60% - Accent6 11" xfId="1044"/>
    <cellStyle name="60% - Accent6 12" xfId="1045"/>
    <cellStyle name="60% - Accent6 13" xfId="1046"/>
    <cellStyle name="60% - Accent6 14" xfId="1047"/>
    <cellStyle name="60% - Accent6 15" xfId="1048"/>
    <cellStyle name="60% - Accent6 16" xfId="1049"/>
    <cellStyle name="60% - Accent6 17" xfId="1050"/>
    <cellStyle name="60% - Accent6 18" xfId="1051"/>
    <cellStyle name="60% - Accent6 19" xfId="1052"/>
    <cellStyle name="60% - Accent6 2" xfId="1053"/>
    <cellStyle name="60% - Accent6 2 10" xfId="1054"/>
    <cellStyle name="60% - Accent6 2 2" xfId="1055"/>
    <cellStyle name="60% - Accent6 2 2 2" xfId="1056"/>
    <cellStyle name="60% - Accent6 2 2 2 2" xfId="1057"/>
    <cellStyle name="60% - Accent6 2 2 2 2 2" xfId="1058"/>
    <cellStyle name="60% - Accent6 2 2 2 2 3" xfId="1059"/>
    <cellStyle name="60% - Accent6 2 2 2 3" xfId="1060"/>
    <cellStyle name="60% - Accent6 2 2 2 4" xfId="1061"/>
    <cellStyle name="60% - Accent6 2 2 2 5" xfId="1062"/>
    <cellStyle name="60% - Accent6 2 2 2 6" xfId="1063"/>
    <cellStyle name="60% - Accent6 2 2 3" xfId="1064"/>
    <cellStyle name="60% - Accent6 2 2 4" xfId="1065"/>
    <cellStyle name="60% - Accent6 2 2 5" xfId="1066"/>
    <cellStyle name="60% - Accent6 2 2 6" xfId="1067"/>
    <cellStyle name="60% - Accent6 2 3" xfId="1068"/>
    <cellStyle name="60% - Accent6 2 4" xfId="1069"/>
    <cellStyle name="60% - Accent6 2 5" xfId="1070"/>
    <cellStyle name="60% - Accent6 2 6" xfId="1071"/>
    <cellStyle name="60% - Accent6 2 7" xfId="1072"/>
    <cellStyle name="60% - Accent6 2 8" xfId="1073"/>
    <cellStyle name="60% - Accent6 2 9" xfId="1074"/>
    <cellStyle name="60% - Accent6 20" xfId="1075"/>
    <cellStyle name="60% - Accent6 21" xfId="1076"/>
    <cellStyle name="60% - Accent6 22" xfId="1077"/>
    <cellStyle name="60% - Accent6 23" xfId="1078"/>
    <cellStyle name="60% - Accent6 3" xfId="1079"/>
    <cellStyle name="60% - Accent6 4" xfId="1080"/>
    <cellStyle name="60% - Accent6 5" xfId="1081"/>
    <cellStyle name="60% - Accent6 6" xfId="1082"/>
    <cellStyle name="60% - Accent6 7" xfId="1083"/>
    <cellStyle name="60% - Accent6 8" xfId="1084"/>
    <cellStyle name="60% - Accent6 9" xfId="1085"/>
    <cellStyle name="Accent1 10" xfId="1086"/>
    <cellStyle name="Accent1 11" xfId="1087"/>
    <cellStyle name="Accent1 12" xfId="1088"/>
    <cellStyle name="Accent1 13" xfId="1089"/>
    <cellStyle name="Accent1 14" xfId="1090"/>
    <cellStyle name="Accent1 15" xfId="1091"/>
    <cellStyle name="Accent1 16" xfId="1092"/>
    <cellStyle name="Accent1 17" xfId="1093"/>
    <cellStyle name="Accent1 18" xfId="1094"/>
    <cellStyle name="Accent1 19" xfId="1095"/>
    <cellStyle name="Accent1 2" xfId="1096"/>
    <cellStyle name="Accent1 2 10" xfId="1097"/>
    <cellStyle name="Accent1 2 2" xfId="1098"/>
    <cellStyle name="Accent1 2 2 2" xfId="1099"/>
    <cellStyle name="Accent1 2 2 2 2" xfId="1100"/>
    <cellStyle name="Accent1 2 2 2 2 2" xfId="1101"/>
    <cellStyle name="Accent1 2 2 2 2 3" xfId="1102"/>
    <cellStyle name="Accent1 2 2 2 3" xfId="1103"/>
    <cellStyle name="Accent1 2 2 2 4" xfId="1104"/>
    <cellStyle name="Accent1 2 2 2 5" xfId="1105"/>
    <cellStyle name="Accent1 2 2 2 6" xfId="1106"/>
    <cellStyle name="Accent1 2 2 3" xfId="1107"/>
    <cellStyle name="Accent1 2 2 4" xfId="1108"/>
    <cellStyle name="Accent1 2 2 5" xfId="1109"/>
    <cellStyle name="Accent1 2 2 6" xfId="1110"/>
    <cellStyle name="Accent1 2 3" xfId="1111"/>
    <cellStyle name="Accent1 2 4" xfId="1112"/>
    <cellStyle name="Accent1 2 5" xfId="1113"/>
    <cellStyle name="Accent1 2 6" xfId="1114"/>
    <cellStyle name="Accent1 2 7" xfId="1115"/>
    <cellStyle name="Accent1 2 8" xfId="1116"/>
    <cellStyle name="Accent1 2 9" xfId="1117"/>
    <cellStyle name="Accent1 20" xfId="1118"/>
    <cellStyle name="Accent1 21" xfId="1119"/>
    <cellStyle name="Accent1 22" xfId="1120"/>
    <cellStyle name="Accent1 23" xfId="1121"/>
    <cellStyle name="Accent1 3" xfId="1122"/>
    <cellStyle name="Accent1 4" xfId="1123"/>
    <cellStyle name="Accent1 5" xfId="1124"/>
    <cellStyle name="Accent1 6" xfId="1125"/>
    <cellStyle name="Accent1 7" xfId="1126"/>
    <cellStyle name="Accent1 8" xfId="1127"/>
    <cellStyle name="Accent1 9" xfId="1128"/>
    <cellStyle name="Accent2 10" xfId="1129"/>
    <cellStyle name="Accent2 11" xfId="1130"/>
    <cellStyle name="Accent2 12" xfId="1131"/>
    <cellStyle name="Accent2 13" xfId="1132"/>
    <cellStyle name="Accent2 14" xfId="1133"/>
    <cellStyle name="Accent2 15" xfId="1134"/>
    <cellStyle name="Accent2 16" xfId="1135"/>
    <cellStyle name="Accent2 17" xfId="1136"/>
    <cellStyle name="Accent2 18" xfId="1137"/>
    <cellStyle name="Accent2 19" xfId="1138"/>
    <cellStyle name="Accent2 2" xfId="1139"/>
    <cellStyle name="Accent2 2 10" xfId="1140"/>
    <cellStyle name="Accent2 2 2" xfId="1141"/>
    <cellStyle name="Accent2 2 2 2" xfId="1142"/>
    <cellStyle name="Accent2 2 2 2 2" xfId="1143"/>
    <cellStyle name="Accent2 2 2 2 2 2" xfId="1144"/>
    <cellStyle name="Accent2 2 2 2 2 3" xfId="1145"/>
    <cellStyle name="Accent2 2 2 2 3" xfId="1146"/>
    <cellStyle name="Accent2 2 2 2 4" xfId="1147"/>
    <cellStyle name="Accent2 2 2 2 5" xfId="1148"/>
    <cellStyle name="Accent2 2 2 2 6" xfId="1149"/>
    <cellStyle name="Accent2 2 2 3" xfId="1150"/>
    <cellStyle name="Accent2 2 2 4" xfId="1151"/>
    <cellStyle name="Accent2 2 2 5" xfId="1152"/>
    <cellStyle name="Accent2 2 2 6" xfId="1153"/>
    <cellStyle name="Accent2 2 3" xfId="1154"/>
    <cellStyle name="Accent2 2 4" xfId="1155"/>
    <cellStyle name="Accent2 2 5" xfId="1156"/>
    <cellStyle name="Accent2 2 6" xfId="1157"/>
    <cellStyle name="Accent2 2 7" xfId="1158"/>
    <cellStyle name="Accent2 2 8" xfId="1159"/>
    <cellStyle name="Accent2 2 9" xfId="1160"/>
    <cellStyle name="Accent2 20" xfId="1161"/>
    <cellStyle name="Accent2 21" xfId="1162"/>
    <cellStyle name="Accent2 22" xfId="1163"/>
    <cellStyle name="Accent2 23" xfId="1164"/>
    <cellStyle name="Accent2 3" xfId="1165"/>
    <cellStyle name="Accent2 4" xfId="1166"/>
    <cellStyle name="Accent2 5" xfId="1167"/>
    <cellStyle name="Accent2 6" xfId="1168"/>
    <cellStyle name="Accent2 7" xfId="1169"/>
    <cellStyle name="Accent2 8" xfId="1170"/>
    <cellStyle name="Accent2 9" xfId="1171"/>
    <cellStyle name="Accent3 10" xfId="1172"/>
    <cellStyle name="Accent3 11" xfId="1173"/>
    <cellStyle name="Accent3 12" xfId="1174"/>
    <cellStyle name="Accent3 13" xfId="1175"/>
    <cellStyle name="Accent3 14" xfId="1176"/>
    <cellStyle name="Accent3 15" xfId="1177"/>
    <cellStyle name="Accent3 16" xfId="1178"/>
    <cellStyle name="Accent3 17" xfId="1179"/>
    <cellStyle name="Accent3 18" xfId="1180"/>
    <cellStyle name="Accent3 19" xfId="1181"/>
    <cellStyle name="Accent3 2" xfId="1182"/>
    <cellStyle name="Accent3 2 10" xfId="1183"/>
    <cellStyle name="Accent3 2 2" xfId="1184"/>
    <cellStyle name="Accent3 2 2 2" xfId="1185"/>
    <cellStyle name="Accent3 2 2 2 2" xfId="1186"/>
    <cellStyle name="Accent3 2 2 2 2 2" xfId="1187"/>
    <cellStyle name="Accent3 2 2 2 2 3" xfId="1188"/>
    <cellStyle name="Accent3 2 2 2 3" xfId="1189"/>
    <cellStyle name="Accent3 2 2 2 4" xfId="1190"/>
    <cellStyle name="Accent3 2 2 2 5" xfId="1191"/>
    <cellStyle name="Accent3 2 2 2 6" xfId="1192"/>
    <cellStyle name="Accent3 2 2 3" xfId="1193"/>
    <cellStyle name="Accent3 2 2 4" xfId="1194"/>
    <cellStyle name="Accent3 2 2 5" xfId="1195"/>
    <cellStyle name="Accent3 2 2 6" xfId="1196"/>
    <cellStyle name="Accent3 2 3" xfId="1197"/>
    <cellStyle name="Accent3 2 4" xfId="1198"/>
    <cellStyle name="Accent3 2 5" xfId="1199"/>
    <cellStyle name="Accent3 2 6" xfId="1200"/>
    <cellStyle name="Accent3 2 7" xfId="1201"/>
    <cellStyle name="Accent3 2 8" xfId="1202"/>
    <cellStyle name="Accent3 2 9" xfId="1203"/>
    <cellStyle name="Accent3 20" xfId="1204"/>
    <cellStyle name="Accent3 21" xfId="1205"/>
    <cellStyle name="Accent3 22" xfId="1206"/>
    <cellStyle name="Accent3 23" xfId="1207"/>
    <cellStyle name="Accent3 3" xfId="1208"/>
    <cellStyle name="Accent3 4" xfId="1209"/>
    <cellStyle name="Accent3 5" xfId="1210"/>
    <cellStyle name="Accent3 6" xfId="1211"/>
    <cellStyle name="Accent3 7" xfId="1212"/>
    <cellStyle name="Accent3 8" xfId="1213"/>
    <cellStyle name="Accent3 9" xfId="1214"/>
    <cellStyle name="Accent4 10" xfId="1215"/>
    <cellStyle name="Accent4 11" xfId="1216"/>
    <cellStyle name="Accent4 12" xfId="1217"/>
    <cellStyle name="Accent4 13" xfId="1218"/>
    <cellStyle name="Accent4 14" xfId="1219"/>
    <cellStyle name="Accent4 15" xfId="1220"/>
    <cellStyle name="Accent4 16" xfId="1221"/>
    <cellStyle name="Accent4 17" xfId="1222"/>
    <cellStyle name="Accent4 18" xfId="1223"/>
    <cellStyle name="Accent4 19" xfId="1224"/>
    <cellStyle name="Accent4 2" xfId="1225"/>
    <cellStyle name="Accent4 2 10" xfId="1226"/>
    <cellStyle name="Accent4 2 2" xfId="1227"/>
    <cellStyle name="Accent4 2 2 2" xfId="1228"/>
    <cellStyle name="Accent4 2 2 2 2" xfId="1229"/>
    <cellStyle name="Accent4 2 2 2 2 2" xfId="1230"/>
    <cellStyle name="Accent4 2 2 2 2 3" xfId="1231"/>
    <cellStyle name="Accent4 2 2 2 3" xfId="1232"/>
    <cellStyle name="Accent4 2 2 2 4" xfId="1233"/>
    <cellStyle name="Accent4 2 2 2 5" xfId="1234"/>
    <cellStyle name="Accent4 2 2 2 6" xfId="1235"/>
    <cellStyle name="Accent4 2 2 3" xfId="1236"/>
    <cellStyle name="Accent4 2 2 4" xfId="1237"/>
    <cellStyle name="Accent4 2 2 5" xfId="1238"/>
    <cellStyle name="Accent4 2 2 6" xfId="1239"/>
    <cellStyle name="Accent4 2 3" xfId="1240"/>
    <cellStyle name="Accent4 2 4" xfId="1241"/>
    <cellStyle name="Accent4 2 5" xfId="1242"/>
    <cellStyle name="Accent4 2 6" xfId="1243"/>
    <cellStyle name="Accent4 2 7" xfId="1244"/>
    <cellStyle name="Accent4 2 8" xfId="1245"/>
    <cellStyle name="Accent4 2 9" xfId="1246"/>
    <cellStyle name="Accent4 20" xfId="1247"/>
    <cellStyle name="Accent4 21" xfId="1248"/>
    <cellStyle name="Accent4 22" xfId="1249"/>
    <cellStyle name="Accent4 23" xfId="1250"/>
    <cellStyle name="Accent4 3" xfId="1251"/>
    <cellStyle name="Accent4 4" xfId="1252"/>
    <cellStyle name="Accent4 5" xfId="1253"/>
    <cellStyle name="Accent4 6" xfId="1254"/>
    <cellStyle name="Accent4 7" xfId="1255"/>
    <cellStyle name="Accent4 8" xfId="1256"/>
    <cellStyle name="Accent4 9" xfId="1257"/>
    <cellStyle name="Accent5 10" xfId="1258"/>
    <cellStyle name="Accent5 11" xfId="1259"/>
    <cellStyle name="Accent5 12" xfId="1260"/>
    <cellStyle name="Accent5 13" xfId="1261"/>
    <cellStyle name="Accent5 14" xfId="1262"/>
    <cellStyle name="Accent5 15" xfId="1263"/>
    <cellStyle name="Accent5 16" xfId="1264"/>
    <cellStyle name="Accent5 17" xfId="1265"/>
    <cellStyle name="Accent5 18" xfId="1266"/>
    <cellStyle name="Accent5 19" xfId="1267"/>
    <cellStyle name="Accent5 2" xfId="1268"/>
    <cellStyle name="Accent5 2 10" xfId="1269"/>
    <cellStyle name="Accent5 2 2" xfId="1270"/>
    <cellStyle name="Accent5 2 2 2" xfId="1271"/>
    <cellStyle name="Accent5 2 2 2 2" xfId="1272"/>
    <cellStyle name="Accent5 2 2 2 2 2" xfId="1273"/>
    <cellStyle name="Accent5 2 2 2 2 3" xfId="1274"/>
    <cellStyle name="Accent5 2 2 2 3" xfId="1275"/>
    <cellStyle name="Accent5 2 2 2 4" xfId="1276"/>
    <cellStyle name="Accent5 2 2 2 5" xfId="1277"/>
    <cellStyle name="Accent5 2 2 2 6" xfId="1278"/>
    <cellStyle name="Accent5 2 2 3" xfId="1279"/>
    <cellStyle name="Accent5 2 2 4" xfId="1280"/>
    <cellStyle name="Accent5 2 2 5" xfId="1281"/>
    <cellStyle name="Accent5 2 2 6" xfId="1282"/>
    <cellStyle name="Accent5 2 3" xfId="1283"/>
    <cellStyle name="Accent5 2 4" xfId="1284"/>
    <cellStyle name="Accent5 2 5" xfId="1285"/>
    <cellStyle name="Accent5 2 6" xfId="1286"/>
    <cellStyle name="Accent5 2 7" xfId="1287"/>
    <cellStyle name="Accent5 2 8" xfId="1288"/>
    <cellStyle name="Accent5 2 9" xfId="1289"/>
    <cellStyle name="Accent5 20" xfId="1290"/>
    <cellStyle name="Accent5 21" xfId="1291"/>
    <cellStyle name="Accent5 22" xfId="1292"/>
    <cellStyle name="Accent5 23" xfId="1293"/>
    <cellStyle name="Accent5 3" xfId="1294"/>
    <cellStyle name="Accent5 4" xfId="1295"/>
    <cellStyle name="Accent5 5" xfId="1296"/>
    <cellStyle name="Accent5 6" xfId="1297"/>
    <cellStyle name="Accent5 7" xfId="1298"/>
    <cellStyle name="Accent5 8" xfId="1299"/>
    <cellStyle name="Accent5 9" xfId="1300"/>
    <cellStyle name="Accent6 10" xfId="1301"/>
    <cellStyle name="Accent6 11" xfId="1302"/>
    <cellStyle name="Accent6 12" xfId="1303"/>
    <cellStyle name="Accent6 13" xfId="1304"/>
    <cellStyle name="Accent6 14" xfId="1305"/>
    <cellStyle name="Accent6 15" xfId="1306"/>
    <cellStyle name="Accent6 16" xfId="1307"/>
    <cellStyle name="Accent6 17" xfId="1308"/>
    <cellStyle name="Accent6 18" xfId="1309"/>
    <cellStyle name="Accent6 19" xfId="1310"/>
    <cellStyle name="Accent6 2" xfId="1311"/>
    <cellStyle name="Accent6 2 10" xfId="1312"/>
    <cellStyle name="Accent6 2 2" xfId="1313"/>
    <cellStyle name="Accent6 2 2 2" xfId="1314"/>
    <cellStyle name="Accent6 2 2 2 2" xfId="1315"/>
    <cellStyle name="Accent6 2 2 2 2 2" xfId="1316"/>
    <cellStyle name="Accent6 2 2 2 2 3" xfId="1317"/>
    <cellStyle name="Accent6 2 2 2 3" xfId="1318"/>
    <cellStyle name="Accent6 2 2 2 4" xfId="1319"/>
    <cellStyle name="Accent6 2 2 2 5" xfId="1320"/>
    <cellStyle name="Accent6 2 2 2 6" xfId="1321"/>
    <cellStyle name="Accent6 2 2 3" xfId="1322"/>
    <cellStyle name="Accent6 2 2 4" xfId="1323"/>
    <cellStyle name="Accent6 2 2 5" xfId="1324"/>
    <cellStyle name="Accent6 2 2 6" xfId="1325"/>
    <cellStyle name="Accent6 2 3" xfId="1326"/>
    <cellStyle name="Accent6 2 4" xfId="1327"/>
    <cellStyle name="Accent6 2 5" xfId="1328"/>
    <cellStyle name="Accent6 2 6" xfId="1329"/>
    <cellStyle name="Accent6 2 7" xfId="1330"/>
    <cellStyle name="Accent6 2 8" xfId="1331"/>
    <cellStyle name="Accent6 2 9" xfId="1332"/>
    <cellStyle name="Accent6 20" xfId="1333"/>
    <cellStyle name="Accent6 21" xfId="1334"/>
    <cellStyle name="Accent6 22" xfId="1335"/>
    <cellStyle name="Accent6 23" xfId="1336"/>
    <cellStyle name="Accent6 3" xfId="1337"/>
    <cellStyle name="Accent6 4" xfId="1338"/>
    <cellStyle name="Accent6 5" xfId="1339"/>
    <cellStyle name="Accent6 6" xfId="1340"/>
    <cellStyle name="Accent6 7" xfId="1341"/>
    <cellStyle name="Accent6 8" xfId="1342"/>
    <cellStyle name="Accent6 9" xfId="1343"/>
    <cellStyle name="Bad 10" xfId="1344"/>
    <cellStyle name="Bad 11" xfId="1345"/>
    <cellStyle name="Bad 12" xfId="1346"/>
    <cellStyle name="Bad 13" xfId="1347"/>
    <cellStyle name="Bad 14" xfId="1348"/>
    <cellStyle name="Bad 15" xfId="1349"/>
    <cellStyle name="Bad 16" xfId="1350"/>
    <cellStyle name="Bad 17" xfId="1351"/>
    <cellStyle name="Bad 18" xfId="1352"/>
    <cellStyle name="Bad 19" xfId="1353"/>
    <cellStyle name="Bad 2" xfId="1354"/>
    <cellStyle name="Bad 2 10" xfId="1355"/>
    <cellStyle name="Bad 2 2" xfId="1356"/>
    <cellStyle name="Bad 2 2 2" xfId="1357"/>
    <cellStyle name="Bad 2 2 2 2" xfId="1358"/>
    <cellStyle name="Bad 2 2 2 2 2" xfId="1359"/>
    <cellStyle name="Bad 2 2 2 2 3" xfId="1360"/>
    <cellStyle name="Bad 2 2 2 3" xfId="1361"/>
    <cellStyle name="Bad 2 2 2 4" xfId="1362"/>
    <cellStyle name="Bad 2 2 2 5" xfId="1363"/>
    <cellStyle name="Bad 2 2 2 6" xfId="1364"/>
    <cellStyle name="Bad 2 2 3" xfId="1365"/>
    <cellStyle name="Bad 2 2 4" xfId="1366"/>
    <cellStyle name="Bad 2 2 5" xfId="1367"/>
    <cellStyle name="Bad 2 2 6" xfId="1368"/>
    <cellStyle name="Bad 2 3" xfId="1369"/>
    <cellStyle name="Bad 2 4" xfId="1370"/>
    <cellStyle name="Bad 2 5" xfId="1371"/>
    <cellStyle name="Bad 2 6" xfId="1372"/>
    <cellStyle name="Bad 2 7" xfId="1373"/>
    <cellStyle name="Bad 2 8" xfId="1374"/>
    <cellStyle name="Bad 2 9" xfId="1375"/>
    <cellStyle name="Bad 20" xfId="1376"/>
    <cellStyle name="Bad 21" xfId="1377"/>
    <cellStyle name="Bad 22" xfId="1378"/>
    <cellStyle name="Bad 23" xfId="1379"/>
    <cellStyle name="Bad 3" xfId="1380"/>
    <cellStyle name="Bad 4" xfId="1381"/>
    <cellStyle name="Bad 5" xfId="1382"/>
    <cellStyle name="Bad 6" xfId="1383"/>
    <cellStyle name="Bad 7" xfId="1384"/>
    <cellStyle name="Bad 8" xfId="1385"/>
    <cellStyle name="Bad 9" xfId="1386"/>
    <cellStyle name="Calculation 10" xfId="1387"/>
    <cellStyle name="Calculation 11" xfId="1388"/>
    <cellStyle name="Calculation 12" xfId="1389"/>
    <cellStyle name="Calculation 13" xfId="1390"/>
    <cellStyle name="Calculation 14" xfId="1391"/>
    <cellStyle name="Calculation 15" xfId="1392"/>
    <cellStyle name="Calculation 16" xfId="1393"/>
    <cellStyle name="Calculation 17" xfId="1394"/>
    <cellStyle name="Calculation 18" xfId="1395"/>
    <cellStyle name="Calculation 19" xfId="1396"/>
    <cellStyle name="Calculation 2" xfId="1397"/>
    <cellStyle name="Calculation 2 10" xfId="1398"/>
    <cellStyle name="Calculation 2 2" xfId="1399"/>
    <cellStyle name="Calculation 2 2 2" xfId="1400"/>
    <cellStyle name="Calculation 2 2 2 2" xfId="1401"/>
    <cellStyle name="Calculation 2 2 2 2 2" xfId="1402"/>
    <cellStyle name="Calculation 2 2 2 2 3" xfId="1403"/>
    <cellStyle name="Calculation 2 2 2 3" xfId="1404"/>
    <cellStyle name="Calculation 2 2 2 4" xfId="1405"/>
    <cellStyle name="Calculation 2 2 2 5" xfId="1406"/>
    <cellStyle name="Calculation 2 2 2 6" xfId="1407"/>
    <cellStyle name="Calculation 2 2 3" xfId="1408"/>
    <cellStyle name="Calculation 2 2 4" xfId="1409"/>
    <cellStyle name="Calculation 2 2 5" xfId="1410"/>
    <cellStyle name="Calculation 2 2 6" xfId="1411"/>
    <cellStyle name="Calculation 2 3" xfId="1412"/>
    <cellStyle name="Calculation 2 4" xfId="1413"/>
    <cellStyle name="Calculation 2 5" xfId="1414"/>
    <cellStyle name="Calculation 2 6" xfId="1415"/>
    <cellStyle name="Calculation 2 7" xfId="1416"/>
    <cellStyle name="Calculation 2 8" xfId="1417"/>
    <cellStyle name="Calculation 2 9" xfId="1418"/>
    <cellStyle name="Calculation 20" xfId="1419"/>
    <cellStyle name="Calculation 21" xfId="1420"/>
    <cellStyle name="Calculation 22" xfId="1421"/>
    <cellStyle name="Calculation 23" xfId="1422"/>
    <cellStyle name="Calculation 3" xfId="1423"/>
    <cellStyle name="Calculation 4" xfId="1424"/>
    <cellStyle name="Calculation 5" xfId="1425"/>
    <cellStyle name="Calculation 6" xfId="1426"/>
    <cellStyle name="Calculation 7" xfId="1427"/>
    <cellStyle name="Calculation 8" xfId="1428"/>
    <cellStyle name="Calculation 9" xfId="1429"/>
    <cellStyle name="Check Cell 10" xfId="1430"/>
    <cellStyle name="Check Cell 11" xfId="1431"/>
    <cellStyle name="Check Cell 12" xfId="1432"/>
    <cellStyle name="Check Cell 13" xfId="1433"/>
    <cellStyle name="Check Cell 14" xfId="1434"/>
    <cellStyle name="Check Cell 15" xfId="1435"/>
    <cellStyle name="Check Cell 16" xfId="1436"/>
    <cellStyle name="Check Cell 17" xfId="1437"/>
    <cellStyle name="Check Cell 18" xfId="1438"/>
    <cellStyle name="Check Cell 19" xfId="1439"/>
    <cellStyle name="Check Cell 2" xfId="1440"/>
    <cellStyle name="Check Cell 2 10" xfId="1441"/>
    <cellStyle name="Check Cell 2 2" xfId="1442"/>
    <cellStyle name="Check Cell 2 2 2" xfId="1443"/>
    <cellStyle name="Check Cell 2 2 2 2" xfId="1444"/>
    <cellStyle name="Check Cell 2 2 2 2 2" xfId="1445"/>
    <cellStyle name="Check Cell 2 2 2 2 3" xfId="1446"/>
    <cellStyle name="Check Cell 2 2 2 3" xfId="1447"/>
    <cellStyle name="Check Cell 2 2 2 4" xfId="1448"/>
    <cellStyle name="Check Cell 2 2 2 5" xfId="1449"/>
    <cellStyle name="Check Cell 2 2 2 6" xfId="1450"/>
    <cellStyle name="Check Cell 2 2 3" xfId="1451"/>
    <cellStyle name="Check Cell 2 2 4" xfId="1452"/>
    <cellStyle name="Check Cell 2 2 5" xfId="1453"/>
    <cellStyle name="Check Cell 2 2 6" xfId="1454"/>
    <cellStyle name="Check Cell 2 3" xfId="1455"/>
    <cellStyle name="Check Cell 2 4" xfId="1456"/>
    <cellStyle name="Check Cell 2 5" xfId="1457"/>
    <cellStyle name="Check Cell 2 6" xfId="1458"/>
    <cellStyle name="Check Cell 2 7" xfId="1459"/>
    <cellStyle name="Check Cell 2 8" xfId="1460"/>
    <cellStyle name="Check Cell 2 9" xfId="1461"/>
    <cellStyle name="Check Cell 20" xfId="1462"/>
    <cellStyle name="Check Cell 21" xfId="1463"/>
    <cellStyle name="Check Cell 22" xfId="1464"/>
    <cellStyle name="Check Cell 23" xfId="1465"/>
    <cellStyle name="Check Cell 3" xfId="1466"/>
    <cellStyle name="Check Cell 4" xfId="1467"/>
    <cellStyle name="Check Cell 5" xfId="1468"/>
    <cellStyle name="Check Cell 6" xfId="1469"/>
    <cellStyle name="Check Cell 7" xfId="1470"/>
    <cellStyle name="Check Cell 8" xfId="1471"/>
    <cellStyle name="Check Cell 9" xfId="1472"/>
    <cellStyle name="ColumnAttributeAbovePrompt" xfId="1473"/>
    <cellStyle name="ColumnAttributePrompt" xfId="1474"/>
    <cellStyle name="ColumnAttributeValue" xfId="1475"/>
    <cellStyle name="ColumnHeadingPrompt" xfId="1476"/>
    <cellStyle name="ColumnHeadingValue" xfId="1477"/>
    <cellStyle name="Comma" xfId="1" builtinId="3"/>
    <cellStyle name="Comma 10" xfId="1478"/>
    <cellStyle name="Comma 11" xfId="1479"/>
    <cellStyle name="Comma 12" xfId="1480"/>
    <cellStyle name="Comma 13" xfId="1481"/>
    <cellStyle name="Comma 14" xfId="1482"/>
    <cellStyle name="Comma 15" xfId="1483"/>
    <cellStyle name="Comma 16" xfId="1484"/>
    <cellStyle name="Comma 17" xfId="1485"/>
    <cellStyle name="Comma 18" xfId="8"/>
    <cellStyle name="Comma 2" xfId="5"/>
    <cellStyle name="Comma 2 10" xfId="1486"/>
    <cellStyle name="Comma 2 11" xfId="1487"/>
    <cellStyle name="Comma 2 12" xfId="1488"/>
    <cellStyle name="Comma 2 13" xfId="1489"/>
    <cellStyle name="Comma 2 14" xfId="1490"/>
    <cellStyle name="Comma 2 15" xfId="1491"/>
    <cellStyle name="Comma 2 16" xfId="1492"/>
    <cellStyle name="Comma 2 17" xfId="1493"/>
    <cellStyle name="Comma 2 18" xfId="1494"/>
    <cellStyle name="Comma 2 19" xfId="1495"/>
    <cellStyle name="Comma 2 2" xfId="1496"/>
    <cellStyle name="Comma 2 20" xfId="1497"/>
    <cellStyle name="Comma 2 21" xfId="1498"/>
    <cellStyle name="Comma 2 22" xfId="1499"/>
    <cellStyle name="Comma 2 3" xfId="1500"/>
    <cellStyle name="Comma 2 4" xfId="1501"/>
    <cellStyle name="Comma 2 5" xfId="1502"/>
    <cellStyle name="Comma 2 6" xfId="1503"/>
    <cellStyle name="Comma 2 7" xfId="1504"/>
    <cellStyle name="Comma 2 8" xfId="1505"/>
    <cellStyle name="Comma 2 9" xfId="1506"/>
    <cellStyle name="Comma 3" xfId="10"/>
    <cellStyle name="Comma 3 2" xfId="1507"/>
    <cellStyle name="Comma 3 3" xfId="1508"/>
    <cellStyle name="Comma 3 4" xfId="1509"/>
    <cellStyle name="Comma 3 5" xfId="1510"/>
    <cellStyle name="Comma 4" xfId="1511"/>
    <cellStyle name="Comma 4 2" xfId="1512"/>
    <cellStyle name="Comma 4 3" xfId="1513"/>
    <cellStyle name="Comma 4 4" xfId="1514"/>
    <cellStyle name="Comma 4 5" xfId="1515"/>
    <cellStyle name="Comma 5" xfId="1516"/>
    <cellStyle name="Comma 6" xfId="1517"/>
    <cellStyle name="Comma 7" xfId="1518"/>
    <cellStyle name="Comma 8" xfId="1519"/>
    <cellStyle name="Comma 9" xfId="1520"/>
    <cellStyle name="Comma0" xfId="1521"/>
    <cellStyle name="Currency" xfId="2" builtinId="4"/>
    <cellStyle name="Currency 2" xfId="11"/>
    <cellStyle name="Currency 2 2" xfId="1522"/>
    <cellStyle name="Currency 2 2 2" xfId="1523"/>
    <cellStyle name="Currency 2 2 3" xfId="1524"/>
    <cellStyle name="Currency 2 3" xfId="1525"/>
    <cellStyle name="Currency 2 4" xfId="1526"/>
    <cellStyle name="Currency 2 5" xfId="1527"/>
    <cellStyle name="Currency 2 6" xfId="1528"/>
    <cellStyle name="Currency 3" xfId="1529"/>
    <cellStyle name="Currency 3 2" xfId="1530"/>
    <cellStyle name="Currency 3 3" xfId="1531"/>
    <cellStyle name="Currency 3 4" xfId="1532"/>
    <cellStyle name="Currency 3 5" xfId="1533"/>
    <cellStyle name="Currency 4" xfId="1534"/>
    <cellStyle name="Currency 5" xfId="2384"/>
    <cellStyle name="Currency0" xfId="1535"/>
    <cellStyle name="Date" xfId="1536"/>
    <cellStyle name="Euro" xfId="1537"/>
    <cellStyle name="Explanatory Text 10" xfId="1538"/>
    <cellStyle name="Explanatory Text 11" xfId="1539"/>
    <cellStyle name="Explanatory Text 12" xfId="1540"/>
    <cellStyle name="Explanatory Text 13" xfId="1541"/>
    <cellStyle name="Explanatory Text 14" xfId="1542"/>
    <cellStyle name="Explanatory Text 15" xfId="1543"/>
    <cellStyle name="Explanatory Text 16" xfId="1544"/>
    <cellStyle name="Explanatory Text 17" xfId="1545"/>
    <cellStyle name="Explanatory Text 18" xfId="1546"/>
    <cellStyle name="Explanatory Text 19" xfId="1547"/>
    <cellStyle name="Explanatory Text 2" xfId="1548"/>
    <cellStyle name="Explanatory Text 2 10" xfId="1549"/>
    <cellStyle name="Explanatory Text 2 2" xfId="1550"/>
    <cellStyle name="Explanatory Text 2 2 2" xfId="1551"/>
    <cellStyle name="Explanatory Text 2 2 2 2" xfId="1552"/>
    <cellStyle name="Explanatory Text 2 2 2 2 2" xfId="1553"/>
    <cellStyle name="Explanatory Text 2 2 2 2 3" xfId="1554"/>
    <cellStyle name="Explanatory Text 2 2 2 3" xfId="1555"/>
    <cellStyle name="Explanatory Text 2 2 2 4" xfId="1556"/>
    <cellStyle name="Explanatory Text 2 2 2 5" xfId="1557"/>
    <cellStyle name="Explanatory Text 2 2 2 6" xfId="1558"/>
    <cellStyle name="Explanatory Text 2 2 3" xfId="1559"/>
    <cellStyle name="Explanatory Text 2 2 4" xfId="1560"/>
    <cellStyle name="Explanatory Text 2 2 5" xfId="1561"/>
    <cellStyle name="Explanatory Text 2 2 6" xfId="1562"/>
    <cellStyle name="Explanatory Text 2 3" xfId="1563"/>
    <cellStyle name="Explanatory Text 2 4" xfId="1564"/>
    <cellStyle name="Explanatory Text 2 5" xfId="1565"/>
    <cellStyle name="Explanatory Text 2 6" xfId="1566"/>
    <cellStyle name="Explanatory Text 2 7" xfId="1567"/>
    <cellStyle name="Explanatory Text 2 8" xfId="1568"/>
    <cellStyle name="Explanatory Text 2 9" xfId="1569"/>
    <cellStyle name="Explanatory Text 20" xfId="1570"/>
    <cellStyle name="Explanatory Text 21" xfId="1571"/>
    <cellStyle name="Explanatory Text 22" xfId="1572"/>
    <cellStyle name="Explanatory Text 23" xfId="1573"/>
    <cellStyle name="Explanatory Text 3" xfId="1574"/>
    <cellStyle name="Explanatory Text 4" xfId="1575"/>
    <cellStyle name="Explanatory Text 5" xfId="1576"/>
    <cellStyle name="Explanatory Text 6" xfId="1577"/>
    <cellStyle name="Explanatory Text 7" xfId="1578"/>
    <cellStyle name="Explanatory Text 8" xfId="1579"/>
    <cellStyle name="Explanatory Text 9" xfId="1580"/>
    <cellStyle name="F2" xfId="1581"/>
    <cellStyle name="F2 2" xfId="1582"/>
    <cellStyle name="F2 3" xfId="1583"/>
    <cellStyle name="F2 4" xfId="1584"/>
    <cellStyle name="F2 5" xfId="1585"/>
    <cellStyle name="F2 6" xfId="1586"/>
    <cellStyle name="F2 7" xfId="1587"/>
    <cellStyle name="F3" xfId="1588"/>
    <cellStyle name="F3 2" xfId="1589"/>
    <cellStyle name="F3 3" xfId="1590"/>
    <cellStyle name="F3 4" xfId="1591"/>
    <cellStyle name="F3 5" xfId="1592"/>
    <cellStyle name="F3 6" xfId="1593"/>
    <cellStyle name="F3 7" xfId="1594"/>
    <cellStyle name="F4" xfId="1595"/>
    <cellStyle name="F4 2" xfId="1596"/>
    <cellStyle name="F4 3" xfId="1597"/>
    <cellStyle name="F4 4" xfId="1598"/>
    <cellStyle name="F4 5" xfId="1599"/>
    <cellStyle name="F4 6" xfId="1600"/>
    <cellStyle name="F4 7" xfId="1601"/>
    <cellStyle name="F5" xfId="1602"/>
    <cellStyle name="F5 2" xfId="1603"/>
    <cellStyle name="F5 3" xfId="1604"/>
    <cellStyle name="F5 4" xfId="1605"/>
    <cellStyle name="F5 5" xfId="1606"/>
    <cellStyle name="F5 6" xfId="1607"/>
    <cellStyle name="F5 7" xfId="1608"/>
    <cellStyle name="F6" xfId="1609"/>
    <cellStyle name="F6 2" xfId="1610"/>
    <cellStyle name="F6 3" xfId="1611"/>
    <cellStyle name="F6 4" xfId="1612"/>
    <cellStyle name="F6 5" xfId="1613"/>
    <cellStyle name="F6 6" xfId="1614"/>
    <cellStyle name="F6 7" xfId="1615"/>
    <cellStyle name="F7" xfId="1616"/>
    <cellStyle name="F7 2" xfId="1617"/>
    <cellStyle name="F7 3" xfId="1618"/>
    <cellStyle name="F7 4" xfId="1619"/>
    <cellStyle name="F7 5" xfId="1620"/>
    <cellStyle name="F7 6" xfId="1621"/>
    <cellStyle name="F7 7" xfId="1622"/>
    <cellStyle name="F8" xfId="1623"/>
    <cellStyle name="F8 2" xfId="1624"/>
    <cellStyle name="F8 3" xfId="1625"/>
    <cellStyle name="F8 4" xfId="1626"/>
    <cellStyle name="F8 5" xfId="1627"/>
    <cellStyle name="F8 6" xfId="1628"/>
    <cellStyle name="F8 7" xfId="1629"/>
    <cellStyle name="Fixed" xfId="1630"/>
    <cellStyle name="Good 10" xfId="1631"/>
    <cellStyle name="Good 11" xfId="1632"/>
    <cellStyle name="Good 12" xfId="1633"/>
    <cellStyle name="Good 13" xfId="1634"/>
    <cellStyle name="Good 14" xfId="1635"/>
    <cellStyle name="Good 15" xfId="1636"/>
    <cellStyle name="Good 16" xfId="1637"/>
    <cellStyle name="Good 17" xfId="1638"/>
    <cellStyle name="Good 18" xfId="1639"/>
    <cellStyle name="Good 19" xfId="1640"/>
    <cellStyle name="Good 2" xfId="1641"/>
    <cellStyle name="Good 2 10" xfId="1642"/>
    <cellStyle name="Good 2 2" xfId="1643"/>
    <cellStyle name="Good 2 2 2" xfId="1644"/>
    <cellStyle name="Good 2 2 2 2" xfId="1645"/>
    <cellStyle name="Good 2 2 2 2 2" xfId="1646"/>
    <cellStyle name="Good 2 2 2 2 3" xfId="1647"/>
    <cellStyle name="Good 2 2 2 3" xfId="1648"/>
    <cellStyle name="Good 2 2 2 4" xfId="1649"/>
    <cellStyle name="Good 2 2 2 5" xfId="1650"/>
    <cellStyle name="Good 2 2 2 6" xfId="1651"/>
    <cellStyle name="Good 2 2 3" xfId="1652"/>
    <cellStyle name="Good 2 2 4" xfId="1653"/>
    <cellStyle name="Good 2 2 5" xfId="1654"/>
    <cellStyle name="Good 2 2 6" xfId="1655"/>
    <cellStyle name="Good 2 3" xfId="1656"/>
    <cellStyle name="Good 2 4" xfId="1657"/>
    <cellStyle name="Good 2 5" xfId="1658"/>
    <cellStyle name="Good 2 6" xfId="1659"/>
    <cellStyle name="Good 2 7" xfId="1660"/>
    <cellStyle name="Good 2 8" xfId="1661"/>
    <cellStyle name="Good 2 9" xfId="1662"/>
    <cellStyle name="Good 20" xfId="1663"/>
    <cellStyle name="Good 21" xfId="1664"/>
    <cellStyle name="Good 22" xfId="1665"/>
    <cellStyle name="Good 23" xfId="1666"/>
    <cellStyle name="Good 3" xfId="1667"/>
    <cellStyle name="Good 4" xfId="1668"/>
    <cellStyle name="Good 5" xfId="1669"/>
    <cellStyle name="Good 6" xfId="1670"/>
    <cellStyle name="Good 7" xfId="1671"/>
    <cellStyle name="Good 8" xfId="1672"/>
    <cellStyle name="Good 9" xfId="1673"/>
    <cellStyle name="Heading 1 10" xfId="1674"/>
    <cellStyle name="Heading 1 11" xfId="1675"/>
    <cellStyle name="Heading 1 12" xfId="1676"/>
    <cellStyle name="Heading 1 13" xfId="1677"/>
    <cellStyle name="Heading 1 14" xfId="1678"/>
    <cellStyle name="Heading 1 15" xfId="1679"/>
    <cellStyle name="Heading 1 16" xfId="1680"/>
    <cellStyle name="Heading 1 17" xfId="1681"/>
    <cellStyle name="Heading 1 18" xfId="1682"/>
    <cellStyle name="Heading 1 19" xfId="1683"/>
    <cellStyle name="Heading 1 2" xfId="1684"/>
    <cellStyle name="Heading 1 2 10" xfId="1685"/>
    <cellStyle name="Heading 1 2 2" xfId="1686"/>
    <cellStyle name="Heading 1 2 2 2" xfId="1687"/>
    <cellStyle name="Heading 1 2 2 2 2" xfId="1688"/>
    <cellStyle name="Heading 1 2 2 2 2 2" xfId="1689"/>
    <cellStyle name="Heading 1 2 2 2 2 3" xfId="1690"/>
    <cellStyle name="Heading 1 2 2 2 3" xfId="1691"/>
    <cellStyle name="Heading 1 2 2 2 4" xfId="1692"/>
    <cellStyle name="Heading 1 2 2 2 5" xfId="1693"/>
    <cellStyle name="Heading 1 2 2 2 6" xfId="1694"/>
    <cellStyle name="Heading 1 2 2 3" xfId="1695"/>
    <cellStyle name="Heading 1 2 2 4" xfId="1696"/>
    <cellStyle name="Heading 1 2 2 5" xfId="1697"/>
    <cellStyle name="Heading 1 2 2 6" xfId="1698"/>
    <cellStyle name="Heading 1 2 3" xfId="1699"/>
    <cellStyle name="Heading 1 2 4" xfId="1700"/>
    <cellStyle name="Heading 1 2 5" xfId="1701"/>
    <cellStyle name="Heading 1 2 6" xfId="1702"/>
    <cellStyle name="Heading 1 2 7" xfId="1703"/>
    <cellStyle name="Heading 1 2 8" xfId="1704"/>
    <cellStyle name="Heading 1 2 9" xfId="1705"/>
    <cellStyle name="Heading 1 20" xfId="1706"/>
    <cellStyle name="Heading 1 21" xfId="1707"/>
    <cellStyle name="Heading 1 22" xfId="1708"/>
    <cellStyle name="Heading 1 23" xfId="1709"/>
    <cellStyle name="Heading 1 24" xfId="1710"/>
    <cellStyle name="Heading 1 25" xfId="1711"/>
    <cellStyle name="Heading 1 3" xfId="1712"/>
    <cellStyle name="Heading 1 4" xfId="1713"/>
    <cellStyle name="Heading 1 5" xfId="1714"/>
    <cellStyle name="Heading 1 6" xfId="1715"/>
    <cellStyle name="Heading 1 7" xfId="1716"/>
    <cellStyle name="Heading 1 8" xfId="1717"/>
    <cellStyle name="Heading 1 9" xfId="1718"/>
    <cellStyle name="Heading 2 10" xfId="1719"/>
    <cellStyle name="Heading 2 11" xfId="1720"/>
    <cellStyle name="Heading 2 12" xfId="1721"/>
    <cellStyle name="Heading 2 13" xfId="1722"/>
    <cellStyle name="Heading 2 14" xfId="1723"/>
    <cellStyle name="Heading 2 15" xfId="1724"/>
    <cellStyle name="Heading 2 16" xfId="1725"/>
    <cellStyle name="Heading 2 17" xfId="1726"/>
    <cellStyle name="Heading 2 18" xfId="1727"/>
    <cellStyle name="Heading 2 19" xfId="1728"/>
    <cellStyle name="Heading 2 2" xfId="1729"/>
    <cellStyle name="Heading 2 2 10" xfId="1730"/>
    <cellStyle name="Heading 2 2 2" xfId="1731"/>
    <cellStyle name="Heading 2 2 2 2" xfId="1732"/>
    <cellStyle name="Heading 2 2 2 2 2" xfId="1733"/>
    <cellStyle name="Heading 2 2 2 2 2 2" xfId="1734"/>
    <cellStyle name="Heading 2 2 2 2 2 3" xfId="1735"/>
    <cellStyle name="Heading 2 2 2 2 3" xfId="1736"/>
    <cellStyle name="Heading 2 2 2 2 4" xfId="1737"/>
    <cellStyle name="Heading 2 2 2 2 5" xfId="1738"/>
    <cellStyle name="Heading 2 2 2 2 6" xfId="1739"/>
    <cellStyle name="Heading 2 2 2 3" xfId="1740"/>
    <cellStyle name="Heading 2 2 2 4" xfId="1741"/>
    <cellStyle name="Heading 2 2 2 5" xfId="1742"/>
    <cellStyle name="Heading 2 2 2 6" xfId="1743"/>
    <cellStyle name="Heading 2 2 3" xfId="1744"/>
    <cellStyle name="Heading 2 2 4" xfId="1745"/>
    <cellStyle name="Heading 2 2 5" xfId="1746"/>
    <cellStyle name="Heading 2 2 6" xfId="1747"/>
    <cellStyle name="Heading 2 2 7" xfId="1748"/>
    <cellStyle name="Heading 2 2 8" xfId="1749"/>
    <cellStyle name="Heading 2 2 9" xfId="1750"/>
    <cellStyle name="Heading 2 20" xfId="1751"/>
    <cellStyle name="Heading 2 21" xfId="1752"/>
    <cellStyle name="Heading 2 22" xfId="1753"/>
    <cellStyle name="Heading 2 23" xfId="1754"/>
    <cellStyle name="Heading 2 24" xfId="1755"/>
    <cellStyle name="Heading 2 25" xfId="1756"/>
    <cellStyle name="Heading 2 3" xfId="1757"/>
    <cellStyle name="Heading 2 4" xfId="1758"/>
    <cellStyle name="Heading 2 5" xfId="1759"/>
    <cellStyle name="Heading 2 6" xfId="1760"/>
    <cellStyle name="Heading 2 7" xfId="1761"/>
    <cellStyle name="Heading 2 8" xfId="1762"/>
    <cellStyle name="Heading 2 9" xfId="1763"/>
    <cellStyle name="Heading 3 10" xfId="1764"/>
    <cellStyle name="Heading 3 11" xfId="1765"/>
    <cellStyle name="Heading 3 12" xfId="1766"/>
    <cellStyle name="Heading 3 13" xfId="1767"/>
    <cellStyle name="Heading 3 14" xfId="1768"/>
    <cellStyle name="Heading 3 15" xfId="1769"/>
    <cellStyle name="Heading 3 16" xfId="1770"/>
    <cellStyle name="Heading 3 17" xfId="1771"/>
    <cellStyle name="Heading 3 18" xfId="1772"/>
    <cellStyle name="Heading 3 19" xfId="1773"/>
    <cellStyle name="Heading 3 2" xfId="1774"/>
    <cellStyle name="Heading 3 2 10" xfId="1775"/>
    <cellStyle name="Heading 3 2 2" xfId="1776"/>
    <cellStyle name="Heading 3 2 2 2" xfId="1777"/>
    <cellStyle name="Heading 3 2 2 2 2" xfId="1778"/>
    <cellStyle name="Heading 3 2 2 2 2 2" xfId="1779"/>
    <cellStyle name="Heading 3 2 2 2 2 3" xfId="1780"/>
    <cellStyle name="Heading 3 2 2 2 3" xfId="1781"/>
    <cellStyle name="Heading 3 2 2 2 4" xfId="1782"/>
    <cellStyle name="Heading 3 2 2 2 5" xfId="1783"/>
    <cellStyle name="Heading 3 2 2 2 6" xfId="1784"/>
    <cellStyle name="Heading 3 2 2 3" xfId="1785"/>
    <cellStyle name="Heading 3 2 2 4" xfId="1786"/>
    <cellStyle name="Heading 3 2 2 5" xfId="1787"/>
    <cellStyle name="Heading 3 2 2 6" xfId="1788"/>
    <cellStyle name="Heading 3 2 3" xfId="1789"/>
    <cellStyle name="Heading 3 2 4" xfId="1790"/>
    <cellStyle name="Heading 3 2 5" xfId="1791"/>
    <cellStyle name="Heading 3 2 6" xfId="1792"/>
    <cellStyle name="Heading 3 2 7" xfId="1793"/>
    <cellStyle name="Heading 3 2 8" xfId="1794"/>
    <cellStyle name="Heading 3 2 9" xfId="1795"/>
    <cellStyle name="Heading 3 20" xfId="1796"/>
    <cellStyle name="Heading 3 21" xfId="1797"/>
    <cellStyle name="Heading 3 22" xfId="1798"/>
    <cellStyle name="Heading 3 23" xfId="1799"/>
    <cellStyle name="Heading 3 3" xfId="1800"/>
    <cellStyle name="Heading 3 4" xfId="1801"/>
    <cellStyle name="Heading 3 5" xfId="1802"/>
    <cellStyle name="Heading 3 6" xfId="1803"/>
    <cellStyle name="Heading 3 7" xfId="1804"/>
    <cellStyle name="Heading 3 8" xfId="1805"/>
    <cellStyle name="Heading 3 9" xfId="1806"/>
    <cellStyle name="Heading 4 10" xfId="1807"/>
    <cellStyle name="Heading 4 11" xfId="1808"/>
    <cellStyle name="Heading 4 12" xfId="1809"/>
    <cellStyle name="Heading 4 13" xfId="1810"/>
    <cellStyle name="Heading 4 14" xfId="1811"/>
    <cellStyle name="Heading 4 15" xfId="1812"/>
    <cellStyle name="Heading 4 16" xfId="1813"/>
    <cellStyle name="Heading 4 17" xfId="1814"/>
    <cellStyle name="Heading 4 18" xfId="1815"/>
    <cellStyle name="Heading 4 19" xfId="1816"/>
    <cellStyle name="Heading 4 2" xfId="1817"/>
    <cellStyle name="Heading 4 2 10" xfId="1818"/>
    <cellStyle name="Heading 4 2 2" xfId="1819"/>
    <cellStyle name="Heading 4 2 2 2" xfId="1820"/>
    <cellStyle name="Heading 4 2 2 2 2" xfId="1821"/>
    <cellStyle name="Heading 4 2 2 2 2 2" xfId="1822"/>
    <cellStyle name="Heading 4 2 2 2 2 3" xfId="1823"/>
    <cellStyle name="Heading 4 2 2 2 3" xfId="1824"/>
    <cellStyle name="Heading 4 2 2 2 4" xfId="1825"/>
    <cellStyle name="Heading 4 2 2 2 5" xfId="1826"/>
    <cellStyle name="Heading 4 2 2 2 6" xfId="1827"/>
    <cellStyle name="Heading 4 2 2 3" xfId="1828"/>
    <cellStyle name="Heading 4 2 2 4" xfId="1829"/>
    <cellStyle name="Heading 4 2 2 5" xfId="1830"/>
    <cellStyle name="Heading 4 2 2 6" xfId="1831"/>
    <cellStyle name="Heading 4 2 3" xfId="1832"/>
    <cellStyle name="Heading 4 2 4" xfId="1833"/>
    <cellStyle name="Heading 4 2 5" xfId="1834"/>
    <cellStyle name="Heading 4 2 6" xfId="1835"/>
    <cellStyle name="Heading 4 2 7" xfId="1836"/>
    <cellStyle name="Heading 4 2 8" xfId="1837"/>
    <cellStyle name="Heading 4 2 9" xfId="1838"/>
    <cellStyle name="Heading 4 20" xfId="1839"/>
    <cellStyle name="Heading 4 21" xfId="1840"/>
    <cellStyle name="Heading 4 22" xfId="1841"/>
    <cellStyle name="Heading 4 23" xfId="1842"/>
    <cellStyle name="Heading 4 3" xfId="1843"/>
    <cellStyle name="Heading 4 4" xfId="1844"/>
    <cellStyle name="Heading 4 5" xfId="1845"/>
    <cellStyle name="Heading 4 6" xfId="1846"/>
    <cellStyle name="Heading 4 7" xfId="1847"/>
    <cellStyle name="Heading 4 8" xfId="1848"/>
    <cellStyle name="Heading 4 9" xfId="1849"/>
    <cellStyle name="Input 10" xfId="1850"/>
    <cellStyle name="Input 11" xfId="1851"/>
    <cellStyle name="Input 12" xfId="1852"/>
    <cellStyle name="Input 13" xfId="1853"/>
    <cellStyle name="Input 14" xfId="1854"/>
    <cellStyle name="Input 15" xfId="1855"/>
    <cellStyle name="Input 16" xfId="1856"/>
    <cellStyle name="Input 17" xfId="1857"/>
    <cellStyle name="Input 18" xfId="1858"/>
    <cellStyle name="Input 19" xfId="1859"/>
    <cellStyle name="Input 2" xfId="1860"/>
    <cellStyle name="Input 2 10" xfId="1861"/>
    <cellStyle name="Input 2 2" xfId="1862"/>
    <cellStyle name="Input 2 2 2" xfId="1863"/>
    <cellStyle name="Input 2 2 2 2" xfId="1864"/>
    <cellStyle name="Input 2 2 2 2 2" xfId="1865"/>
    <cellStyle name="Input 2 2 2 2 3" xfId="1866"/>
    <cellStyle name="Input 2 2 2 3" xfId="1867"/>
    <cellStyle name="Input 2 2 2 4" xfId="1868"/>
    <cellStyle name="Input 2 2 2 5" xfId="1869"/>
    <cellStyle name="Input 2 2 2 6" xfId="1870"/>
    <cellStyle name="Input 2 2 3" xfId="1871"/>
    <cellStyle name="Input 2 2 4" xfId="1872"/>
    <cellStyle name="Input 2 2 5" xfId="1873"/>
    <cellStyle name="Input 2 2 6" xfId="1874"/>
    <cellStyle name="Input 2 3" xfId="1875"/>
    <cellStyle name="Input 2 4" xfId="1876"/>
    <cellStyle name="Input 2 5" xfId="1877"/>
    <cellStyle name="Input 2 6" xfId="1878"/>
    <cellStyle name="Input 2 7" xfId="1879"/>
    <cellStyle name="Input 2 8" xfId="1880"/>
    <cellStyle name="Input 2 9" xfId="1881"/>
    <cellStyle name="Input 20" xfId="1882"/>
    <cellStyle name="Input 21" xfId="1883"/>
    <cellStyle name="Input 22" xfId="1884"/>
    <cellStyle name="Input 23" xfId="1885"/>
    <cellStyle name="Input 3" xfId="1886"/>
    <cellStyle name="Input 4" xfId="1887"/>
    <cellStyle name="Input 5" xfId="1888"/>
    <cellStyle name="Input 6" xfId="1889"/>
    <cellStyle name="Input 7" xfId="1890"/>
    <cellStyle name="Input 8" xfId="1891"/>
    <cellStyle name="Input 9" xfId="1892"/>
    <cellStyle name="LineItemPrompt" xfId="1893"/>
    <cellStyle name="LineItemValue" xfId="1894"/>
    <cellStyle name="Linked Cell 10" xfId="1895"/>
    <cellStyle name="Linked Cell 11" xfId="1896"/>
    <cellStyle name="Linked Cell 12" xfId="1897"/>
    <cellStyle name="Linked Cell 13" xfId="1898"/>
    <cellStyle name="Linked Cell 14" xfId="1899"/>
    <cellStyle name="Linked Cell 15" xfId="1900"/>
    <cellStyle name="Linked Cell 16" xfId="1901"/>
    <cellStyle name="Linked Cell 17" xfId="1902"/>
    <cellStyle name="Linked Cell 18" xfId="1903"/>
    <cellStyle name="Linked Cell 19" xfId="1904"/>
    <cellStyle name="Linked Cell 2" xfId="1905"/>
    <cellStyle name="Linked Cell 2 10" xfId="1906"/>
    <cellStyle name="Linked Cell 2 2" xfId="1907"/>
    <cellStyle name="Linked Cell 2 2 2" xfId="1908"/>
    <cellStyle name="Linked Cell 2 2 2 2" xfId="1909"/>
    <cellStyle name="Linked Cell 2 2 2 2 2" xfId="1910"/>
    <cellStyle name="Linked Cell 2 2 2 2 3" xfId="1911"/>
    <cellStyle name="Linked Cell 2 2 2 3" xfId="1912"/>
    <cellStyle name="Linked Cell 2 2 2 4" xfId="1913"/>
    <cellStyle name="Linked Cell 2 2 2 5" xfId="1914"/>
    <cellStyle name="Linked Cell 2 2 2 6" xfId="1915"/>
    <cellStyle name="Linked Cell 2 2 3" xfId="1916"/>
    <cellStyle name="Linked Cell 2 2 4" xfId="1917"/>
    <cellStyle name="Linked Cell 2 2 5" xfId="1918"/>
    <cellStyle name="Linked Cell 2 2 6" xfId="1919"/>
    <cellStyle name="Linked Cell 2 3" xfId="1920"/>
    <cellStyle name="Linked Cell 2 4" xfId="1921"/>
    <cellStyle name="Linked Cell 2 5" xfId="1922"/>
    <cellStyle name="Linked Cell 2 6" xfId="1923"/>
    <cellStyle name="Linked Cell 2 7" xfId="1924"/>
    <cellStyle name="Linked Cell 2 8" xfId="1925"/>
    <cellStyle name="Linked Cell 2 9" xfId="1926"/>
    <cellStyle name="Linked Cell 20" xfId="1927"/>
    <cellStyle name="Linked Cell 21" xfId="1928"/>
    <cellStyle name="Linked Cell 22" xfId="1929"/>
    <cellStyle name="Linked Cell 23" xfId="1930"/>
    <cellStyle name="Linked Cell 3" xfId="1931"/>
    <cellStyle name="Linked Cell 4" xfId="1932"/>
    <cellStyle name="Linked Cell 5" xfId="1933"/>
    <cellStyle name="Linked Cell 6" xfId="1934"/>
    <cellStyle name="Linked Cell 7" xfId="1935"/>
    <cellStyle name="Linked Cell 8" xfId="1936"/>
    <cellStyle name="Linked Cell 9" xfId="1937"/>
    <cellStyle name="Neutral 10" xfId="1938"/>
    <cellStyle name="Neutral 11" xfId="1939"/>
    <cellStyle name="Neutral 12" xfId="1940"/>
    <cellStyle name="Neutral 13" xfId="1941"/>
    <cellStyle name="Neutral 14" xfId="1942"/>
    <cellStyle name="Neutral 15" xfId="1943"/>
    <cellStyle name="Neutral 16" xfId="1944"/>
    <cellStyle name="Neutral 17" xfId="1945"/>
    <cellStyle name="Neutral 18" xfId="1946"/>
    <cellStyle name="Neutral 19" xfId="1947"/>
    <cellStyle name="Neutral 2" xfId="1948"/>
    <cellStyle name="Neutral 2 10" xfId="1949"/>
    <cellStyle name="Neutral 2 2" xfId="1950"/>
    <cellStyle name="Neutral 2 2 2" xfId="1951"/>
    <cellStyle name="Neutral 2 2 2 2" xfId="1952"/>
    <cellStyle name="Neutral 2 2 2 2 2" xfId="1953"/>
    <cellStyle name="Neutral 2 2 2 2 3" xfId="1954"/>
    <cellStyle name="Neutral 2 2 2 3" xfId="1955"/>
    <cellStyle name="Neutral 2 2 2 4" xfId="1956"/>
    <cellStyle name="Neutral 2 2 2 5" xfId="1957"/>
    <cellStyle name="Neutral 2 2 2 6" xfId="1958"/>
    <cellStyle name="Neutral 2 2 3" xfId="1959"/>
    <cellStyle name="Neutral 2 2 4" xfId="1960"/>
    <cellStyle name="Neutral 2 2 5" xfId="1961"/>
    <cellStyle name="Neutral 2 2 6" xfId="1962"/>
    <cellStyle name="Neutral 2 3" xfId="1963"/>
    <cellStyle name="Neutral 2 4" xfId="1964"/>
    <cellStyle name="Neutral 2 5" xfId="1965"/>
    <cellStyle name="Neutral 2 6" xfId="1966"/>
    <cellStyle name="Neutral 2 7" xfId="1967"/>
    <cellStyle name="Neutral 2 8" xfId="1968"/>
    <cellStyle name="Neutral 2 9" xfId="1969"/>
    <cellStyle name="Neutral 20" xfId="1970"/>
    <cellStyle name="Neutral 21" xfId="1971"/>
    <cellStyle name="Neutral 22" xfId="1972"/>
    <cellStyle name="Neutral 23" xfId="1973"/>
    <cellStyle name="Neutral 3" xfId="1974"/>
    <cellStyle name="Neutral 4" xfId="1975"/>
    <cellStyle name="Neutral 5" xfId="1976"/>
    <cellStyle name="Neutral 6" xfId="1977"/>
    <cellStyle name="Neutral 7" xfId="1978"/>
    <cellStyle name="Neutral 8" xfId="1979"/>
    <cellStyle name="Neutral 9" xfId="1980"/>
    <cellStyle name="Normal" xfId="0" builtinId="0"/>
    <cellStyle name="Normal 10" xfId="1981"/>
    <cellStyle name="Normal 11" xfId="1982"/>
    <cellStyle name="Normal 11 2" xfId="1983"/>
    <cellStyle name="Normal 11 3" xfId="1984"/>
    <cellStyle name="Normal 11 4" xfId="1985"/>
    <cellStyle name="Normal 11 5" xfId="1986"/>
    <cellStyle name="Normal 12" xfId="1987"/>
    <cellStyle name="Normal 13" xfId="1988"/>
    <cellStyle name="Normal 13 2" xfId="1989"/>
    <cellStyle name="Normal 13 3" xfId="1990"/>
    <cellStyle name="Normal 13 4" xfId="1991"/>
    <cellStyle name="Normal 13 5" xfId="1992"/>
    <cellStyle name="Normal 14" xfId="1993"/>
    <cellStyle name="Normal 15" xfId="1994"/>
    <cellStyle name="Normal 16" xfId="1995"/>
    <cellStyle name="Normal 17" xfId="1996"/>
    <cellStyle name="Normal 18" xfId="1997"/>
    <cellStyle name="Normal 19" xfId="1998"/>
    <cellStyle name="Normal 2" xfId="6"/>
    <cellStyle name="Normal 2 10" xfId="1999"/>
    <cellStyle name="Normal 2 11" xfId="2000"/>
    <cellStyle name="Normal 2 12" xfId="2001"/>
    <cellStyle name="Normal 2 13" xfId="2002"/>
    <cellStyle name="Normal 2 14" xfId="2003"/>
    <cellStyle name="Normal 2 15" xfId="2004"/>
    <cellStyle name="Normal 2 16" xfId="2005"/>
    <cellStyle name="Normal 2 17" xfId="2006"/>
    <cellStyle name="Normal 2 18" xfId="2007"/>
    <cellStyle name="Normal 2 19" xfId="2008"/>
    <cellStyle name="Normal 2 19 2" xfId="2009"/>
    <cellStyle name="Normal 2 19 3" xfId="2010"/>
    <cellStyle name="Normal 2 19 4" xfId="2011"/>
    <cellStyle name="Normal 2 19 5" xfId="2012"/>
    <cellStyle name="Normal 2 2" xfId="9"/>
    <cellStyle name="Normal 2 2 2" xfId="2013"/>
    <cellStyle name="Normal 2 2 2 2" xfId="2014"/>
    <cellStyle name="Normal 2 2 2 3" xfId="2015"/>
    <cellStyle name="Normal 2 2 3" xfId="2016"/>
    <cellStyle name="Normal 2 20" xfId="2017"/>
    <cellStyle name="Normal 2 21" xfId="2018"/>
    <cellStyle name="Normal 2 22" xfId="2019"/>
    <cellStyle name="Normal 2 23" xfId="2020"/>
    <cellStyle name="Normal 2 24" xfId="2021"/>
    <cellStyle name="Normal 2 25" xfId="2022"/>
    <cellStyle name="Normal 2 26" xfId="2023"/>
    <cellStyle name="Normal 2 3" xfId="2024"/>
    <cellStyle name="Normal 2 4" xfId="2025"/>
    <cellStyle name="Normal 2 5" xfId="2026"/>
    <cellStyle name="Normal 2 6" xfId="2027"/>
    <cellStyle name="Normal 2 7" xfId="2028"/>
    <cellStyle name="Normal 2 8" xfId="2029"/>
    <cellStyle name="Normal 2 9" xfId="2030"/>
    <cellStyle name="Normal 20" xfId="2031"/>
    <cellStyle name="Normal 20 2" xfId="2032"/>
    <cellStyle name="Normal 20 3" xfId="2033"/>
    <cellStyle name="Normal 20 4" xfId="2034"/>
    <cellStyle name="Normal 20 5" xfId="2035"/>
    <cellStyle name="Normal 21" xfId="2036"/>
    <cellStyle name="Normal 22" xfId="2037"/>
    <cellStyle name="Normal 23" xfId="2038"/>
    <cellStyle name="Normal 24" xfId="2039"/>
    <cellStyle name="Normal 25" xfId="2040"/>
    <cellStyle name="Normal 26" xfId="2041"/>
    <cellStyle name="Normal 27" xfId="2042"/>
    <cellStyle name="Normal 28" xfId="2043"/>
    <cellStyle name="Normal 29" xfId="2044"/>
    <cellStyle name="Normal 3" xfId="4"/>
    <cellStyle name="Normal 3 10" xfId="2045"/>
    <cellStyle name="Normal 3 11" xfId="2046"/>
    <cellStyle name="Normal 3 12" xfId="2047"/>
    <cellStyle name="Normal 3 13" xfId="2048"/>
    <cellStyle name="Normal 3 14" xfId="2049"/>
    <cellStyle name="Normal 3 15" xfId="2050"/>
    <cellStyle name="Normal 3 16" xfId="2051"/>
    <cellStyle name="Normal 3 17" xfId="2052"/>
    <cellStyle name="Normal 3 18" xfId="2053"/>
    <cellStyle name="Normal 3 2" xfId="2054"/>
    <cellStyle name="Normal 3 3" xfId="2055"/>
    <cellStyle name="Normal 3 4" xfId="2056"/>
    <cellStyle name="Normal 3 5" xfId="2057"/>
    <cellStyle name="Normal 3 6" xfId="2058"/>
    <cellStyle name="Normal 3 7" xfId="2059"/>
    <cellStyle name="Normal 3 8" xfId="2060"/>
    <cellStyle name="Normal 3 9" xfId="2061"/>
    <cellStyle name="Normal 30" xfId="2062"/>
    <cellStyle name="Normal 31" xfId="2063"/>
    <cellStyle name="Normal 31 2" xfId="2064"/>
    <cellStyle name="Normal 31 3" xfId="2065"/>
    <cellStyle name="Normal 31 4" xfId="2066"/>
    <cellStyle name="Normal 31 5" xfId="2067"/>
    <cellStyle name="Normal 32" xfId="2068"/>
    <cellStyle name="Normal 33" xfId="2069"/>
    <cellStyle name="Normal 34" xfId="2070"/>
    <cellStyle name="Normal 35" xfId="2071"/>
    <cellStyle name="Normal 36" xfId="2383"/>
    <cellStyle name="Normal 36 2" xfId="2072"/>
    <cellStyle name="Normal 36 3" xfId="2073"/>
    <cellStyle name="Normal 36 4" xfId="2074"/>
    <cellStyle name="Normal 36 5" xfId="2075"/>
    <cellStyle name="Normal 37" xfId="2076"/>
    <cellStyle name="Normal 38" xfId="2077"/>
    <cellStyle name="Normal 4" xfId="2078"/>
    <cellStyle name="Normal 40" xfId="2079"/>
    <cellStyle name="Normal 42" xfId="2080"/>
    <cellStyle name="Normal 43" xfId="2081"/>
    <cellStyle name="Normal 45" xfId="2082"/>
    <cellStyle name="Normal 46" xfId="2083"/>
    <cellStyle name="Normal 48" xfId="2084"/>
    <cellStyle name="Normal 49" xfId="2085"/>
    <cellStyle name="Normal 5" xfId="2086"/>
    <cellStyle name="Normal 50" xfId="2087"/>
    <cellStyle name="Normal 51" xfId="2088"/>
    <cellStyle name="Normal 52" xfId="2089"/>
    <cellStyle name="Normal 6" xfId="2090"/>
    <cellStyle name="Normal 7" xfId="2091"/>
    <cellStyle name="Normal 8" xfId="2092"/>
    <cellStyle name="Normal 9" xfId="2093"/>
    <cellStyle name="Note 10" xfId="2094"/>
    <cellStyle name="Note 10 2" xfId="2095"/>
    <cellStyle name="Note 10 3" xfId="2096"/>
    <cellStyle name="Note 10 4" xfId="2097"/>
    <cellStyle name="Note 10 5" xfId="2098"/>
    <cellStyle name="Note 11" xfId="2099"/>
    <cellStyle name="Note 11 2" xfId="2100"/>
    <cellStyle name="Note 11 3" xfId="2101"/>
    <cellStyle name="Note 11 4" xfId="2102"/>
    <cellStyle name="Note 11 5" xfId="2103"/>
    <cellStyle name="Note 12" xfId="2104"/>
    <cellStyle name="Note 13" xfId="2105"/>
    <cellStyle name="Note 14" xfId="2106"/>
    <cellStyle name="Note 15" xfId="2107"/>
    <cellStyle name="Note 15 2" xfId="2108"/>
    <cellStyle name="Note 15 3" xfId="2109"/>
    <cellStyle name="Note 15 4" xfId="2110"/>
    <cellStyle name="Note 15 5" xfId="2111"/>
    <cellStyle name="Note 16" xfId="2112"/>
    <cellStyle name="Note 16 2" xfId="2113"/>
    <cellStyle name="Note 16 3" xfId="2114"/>
    <cellStyle name="Note 16 4" xfId="2115"/>
    <cellStyle name="Note 16 5" xfId="2116"/>
    <cellStyle name="Note 17" xfId="2117"/>
    <cellStyle name="Note 18" xfId="2118"/>
    <cellStyle name="Note 18 2" xfId="2119"/>
    <cellStyle name="Note 18 3" xfId="2120"/>
    <cellStyle name="Note 18 4" xfId="2121"/>
    <cellStyle name="Note 18 5" xfId="2122"/>
    <cellStyle name="Note 19" xfId="2123"/>
    <cellStyle name="Note 2" xfId="2124"/>
    <cellStyle name="Note 2 2" xfId="2125"/>
    <cellStyle name="Note 2 2 2" xfId="2126"/>
    <cellStyle name="Note 2 2 3" xfId="2127"/>
    <cellStyle name="Note 2 3" xfId="2128"/>
    <cellStyle name="Note 20" xfId="2129"/>
    <cellStyle name="Note 21" xfId="2130"/>
    <cellStyle name="Note 22" xfId="2131"/>
    <cellStyle name="Note 23" xfId="2132"/>
    <cellStyle name="Note 24" xfId="2133"/>
    <cellStyle name="Note 25" xfId="2134"/>
    <cellStyle name="Note 26" xfId="2135"/>
    <cellStyle name="Note 27" xfId="2136"/>
    <cellStyle name="Note 28" xfId="2137"/>
    <cellStyle name="Note 29" xfId="2138"/>
    <cellStyle name="Note 3" xfId="2139"/>
    <cellStyle name="Note 30" xfId="2140"/>
    <cellStyle name="Note 31" xfId="2141"/>
    <cellStyle name="Note 32" xfId="2142"/>
    <cellStyle name="Note 33" xfId="2143"/>
    <cellStyle name="Note 34" xfId="2144"/>
    <cellStyle name="Note 35" xfId="2145"/>
    <cellStyle name="Note 4" xfId="2146"/>
    <cellStyle name="Note 5" xfId="2147"/>
    <cellStyle name="Note 6" xfId="2148"/>
    <cellStyle name="Note 7" xfId="2149"/>
    <cellStyle name="Note 8" xfId="2150"/>
    <cellStyle name="Note 9" xfId="2151"/>
    <cellStyle name="Note 9 2" xfId="2152"/>
    <cellStyle name="Note 9 3" xfId="2153"/>
    <cellStyle name="Note 9 4" xfId="2154"/>
    <cellStyle name="Note 9 5" xfId="2155"/>
    <cellStyle name="Output 10" xfId="2156"/>
    <cellStyle name="Output 11" xfId="2157"/>
    <cellStyle name="Output 12" xfId="2158"/>
    <cellStyle name="Output 13" xfId="2159"/>
    <cellStyle name="Output 14" xfId="2160"/>
    <cellStyle name="Output 15" xfId="2161"/>
    <cellStyle name="Output 16" xfId="2162"/>
    <cellStyle name="Output 17" xfId="2163"/>
    <cellStyle name="Output 18" xfId="2164"/>
    <cellStyle name="Output 19" xfId="2165"/>
    <cellStyle name="Output 2" xfId="2166"/>
    <cellStyle name="Output 2 10" xfId="2167"/>
    <cellStyle name="Output 2 2" xfId="2168"/>
    <cellStyle name="Output 2 2 2" xfId="2169"/>
    <cellStyle name="Output 2 2 2 2" xfId="2170"/>
    <cellStyle name="Output 2 2 2 2 2" xfId="2171"/>
    <cellStyle name="Output 2 2 2 2 3" xfId="2172"/>
    <cellStyle name="Output 2 2 2 3" xfId="2173"/>
    <cellStyle name="Output 2 2 2 4" xfId="2174"/>
    <cellStyle name="Output 2 2 2 5" xfId="2175"/>
    <cellStyle name="Output 2 2 2 6" xfId="2176"/>
    <cellStyle name="Output 2 2 3" xfId="2177"/>
    <cellStyle name="Output 2 2 4" xfId="2178"/>
    <cellStyle name="Output 2 2 5" xfId="2179"/>
    <cellStyle name="Output 2 2 6" xfId="2180"/>
    <cellStyle name="Output 2 3" xfId="2181"/>
    <cellStyle name="Output 2 4" xfId="2182"/>
    <cellStyle name="Output 2 5" xfId="2183"/>
    <cellStyle name="Output 2 6" xfId="2184"/>
    <cellStyle name="Output 2 7" xfId="2185"/>
    <cellStyle name="Output 2 8" xfId="2186"/>
    <cellStyle name="Output 2 9" xfId="2187"/>
    <cellStyle name="Output 20" xfId="2188"/>
    <cellStyle name="Output 21" xfId="2189"/>
    <cellStyle name="Output 22" xfId="2190"/>
    <cellStyle name="Output 23" xfId="2191"/>
    <cellStyle name="Output 3" xfId="2192"/>
    <cellStyle name="Output 4" xfId="2193"/>
    <cellStyle name="Output 5" xfId="2194"/>
    <cellStyle name="Output 6" xfId="2195"/>
    <cellStyle name="Output 7" xfId="2196"/>
    <cellStyle name="Output 8" xfId="2197"/>
    <cellStyle name="Output 9" xfId="2198"/>
    <cellStyle name="Output Amounts" xfId="2199"/>
    <cellStyle name="Output Column Headings" xfId="2200"/>
    <cellStyle name="Output Column Headings 2" xfId="2201"/>
    <cellStyle name="Output Column Headings 3" xfId="2202"/>
    <cellStyle name="Output Column Headings 4" xfId="2203"/>
    <cellStyle name="Output Column Headings 5" xfId="2204"/>
    <cellStyle name="Output Column Headings 6" xfId="2205"/>
    <cellStyle name="Output Column Headings 7" xfId="2206"/>
    <cellStyle name="Output Line Items" xfId="2207"/>
    <cellStyle name="Output Line Items 2" xfId="2208"/>
    <cellStyle name="Output Line Items 3" xfId="2209"/>
    <cellStyle name="Output Line Items 4" xfId="2210"/>
    <cellStyle name="Output Line Items 5" xfId="2211"/>
    <cellStyle name="Output Line Items 6" xfId="2212"/>
    <cellStyle name="Output Line Items 7" xfId="2213"/>
    <cellStyle name="Output Report Heading" xfId="2214"/>
    <cellStyle name="Output Report Heading 2" xfId="2215"/>
    <cellStyle name="Output Report Heading 3" xfId="2216"/>
    <cellStyle name="Output Report Heading 4" xfId="2217"/>
    <cellStyle name="Output Report Heading 5" xfId="2218"/>
    <cellStyle name="Output Report Heading 6" xfId="2219"/>
    <cellStyle name="Output Report Heading 7" xfId="2220"/>
    <cellStyle name="Output Report Title" xfId="2221"/>
    <cellStyle name="Output Report Title 2" xfId="2222"/>
    <cellStyle name="Output Report Title 3" xfId="2223"/>
    <cellStyle name="Output Report Title 4" xfId="2224"/>
    <cellStyle name="Output Report Title 5" xfId="2225"/>
    <cellStyle name="Output Report Title 6" xfId="2226"/>
    <cellStyle name="Output Report Title 7" xfId="2227"/>
    <cellStyle name="Percent" xfId="3" builtinId="5"/>
    <cellStyle name="Percent 2" xfId="7"/>
    <cellStyle name="Percent 2 2" xfId="2228"/>
    <cellStyle name="Percent 2 3" xfId="2229"/>
    <cellStyle name="Percent 2 4" xfId="2230"/>
    <cellStyle name="Percent 2 5" xfId="2231"/>
    <cellStyle name="Percent 2 6" xfId="2232"/>
    <cellStyle name="ReportTitlePrompt" xfId="2233"/>
    <cellStyle name="ReportTitleValue" xfId="2234"/>
    <cellStyle name="RowAcctAbovePrompt" xfId="2235"/>
    <cellStyle name="RowAcctSOBAbovePrompt" xfId="2236"/>
    <cellStyle name="RowAcctSOBValue" xfId="2237"/>
    <cellStyle name="RowAcctValue" xfId="2238"/>
    <cellStyle name="RowAttrAbovePrompt" xfId="2239"/>
    <cellStyle name="RowAttrValue" xfId="2240"/>
    <cellStyle name="RowColSetAbovePrompt" xfId="2241"/>
    <cellStyle name="RowColSetLeftPrompt" xfId="2242"/>
    <cellStyle name="RowColSetValue" xfId="2243"/>
    <cellStyle name="RowLeftPrompt" xfId="2244"/>
    <cellStyle name="SampleUsingFormatMask" xfId="2245"/>
    <cellStyle name="SampleWithNoFormatMask" xfId="2246"/>
    <cellStyle name="STYL5 - Style5" xfId="2247"/>
    <cellStyle name="STYL6 - Style6" xfId="2248"/>
    <cellStyle name="STYLE1 - Style1" xfId="2249"/>
    <cellStyle name="STYLE2 - Style2" xfId="2250"/>
    <cellStyle name="STYLE3 - Style3" xfId="2251"/>
    <cellStyle name="STYLE4 - Style4" xfId="2252"/>
    <cellStyle name="Title 10" xfId="2253"/>
    <cellStyle name="Title 11" xfId="2254"/>
    <cellStyle name="Title 12" xfId="2255"/>
    <cellStyle name="Title 13" xfId="2256"/>
    <cellStyle name="Title 14" xfId="2257"/>
    <cellStyle name="Title 15" xfId="2258"/>
    <cellStyle name="Title 16" xfId="2259"/>
    <cellStyle name="Title 17" xfId="2260"/>
    <cellStyle name="Title 17 2" xfId="2261"/>
    <cellStyle name="Title 17 3" xfId="2262"/>
    <cellStyle name="Title 17 4" xfId="2263"/>
    <cellStyle name="Title 17 5" xfId="2264"/>
    <cellStyle name="Title 18" xfId="2265"/>
    <cellStyle name="Title 19" xfId="2266"/>
    <cellStyle name="Title 2" xfId="2267"/>
    <cellStyle name="Title 2 2" xfId="2268"/>
    <cellStyle name="Title 2 2 2" xfId="2269"/>
    <cellStyle name="Title 2 2 2 2" xfId="2270"/>
    <cellStyle name="Title 2 2 2 3" xfId="2271"/>
    <cellStyle name="Title 2 2 3" xfId="2272"/>
    <cellStyle name="Title 2 2 4" xfId="2273"/>
    <cellStyle name="Title 2 2 5" xfId="2274"/>
    <cellStyle name="Title 2 2 6" xfId="2275"/>
    <cellStyle name="Title 2 3" xfId="2276"/>
    <cellStyle name="Title 2 4" xfId="2277"/>
    <cellStyle name="Title 2 5" xfId="2278"/>
    <cellStyle name="Title 2 6" xfId="2279"/>
    <cellStyle name="Title 2 7" xfId="2280"/>
    <cellStyle name="Title 2 8" xfId="2281"/>
    <cellStyle name="Title 2 9" xfId="2282"/>
    <cellStyle name="Title 20" xfId="2283"/>
    <cellStyle name="Title 21" xfId="2284"/>
    <cellStyle name="Title 22" xfId="2285"/>
    <cellStyle name="Title 23" xfId="2286"/>
    <cellStyle name="Title 3" xfId="2287"/>
    <cellStyle name="Title 4" xfId="2288"/>
    <cellStyle name="Title 5" xfId="2289"/>
    <cellStyle name="Title 6" xfId="2290"/>
    <cellStyle name="Title 7" xfId="2291"/>
    <cellStyle name="Title 8" xfId="2292"/>
    <cellStyle name="Title 9" xfId="2293"/>
    <cellStyle name="Total 10" xfId="2294"/>
    <cellStyle name="Total 11" xfId="2295"/>
    <cellStyle name="Total 12" xfId="2296"/>
    <cellStyle name="Total 13" xfId="2297"/>
    <cellStyle name="Total 14" xfId="2298"/>
    <cellStyle name="Total 15" xfId="2299"/>
    <cellStyle name="Total 16" xfId="2300"/>
    <cellStyle name="Total 17" xfId="2301"/>
    <cellStyle name="Total 18" xfId="2302"/>
    <cellStyle name="Total 19" xfId="2303"/>
    <cellStyle name="Total 2" xfId="2304"/>
    <cellStyle name="Total 2 10" xfId="2305"/>
    <cellStyle name="Total 2 2" xfId="2306"/>
    <cellStyle name="Total 2 2 2" xfId="2307"/>
    <cellStyle name="Total 2 2 2 2" xfId="2308"/>
    <cellStyle name="Total 2 2 2 2 2" xfId="2309"/>
    <cellStyle name="Total 2 2 2 2 3" xfId="2310"/>
    <cellStyle name="Total 2 2 2 3" xfId="2311"/>
    <cellStyle name="Total 2 2 2 4" xfId="2312"/>
    <cellStyle name="Total 2 2 2 5" xfId="2313"/>
    <cellStyle name="Total 2 2 2 6" xfId="2314"/>
    <cellStyle name="Total 2 2 3" xfId="2315"/>
    <cellStyle name="Total 2 2 4" xfId="2316"/>
    <cellStyle name="Total 2 2 5" xfId="2317"/>
    <cellStyle name="Total 2 2 6" xfId="2318"/>
    <cellStyle name="Total 2 3" xfId="2319"/>
    <cellStyle name="Total 2 4" xfId="2320"/>
    <cellStyle name="Total 2 5" xfId="2321"/>
    <cellStyle name="Total 2 6" xfId="2322"/>
    <cellStyle name="Total 2 7" xfId="2323"/>
    <cellStyle name="Total 2 8" xfId="2324"/>
    <cellStyle name="Total 2 9" xfId="2325"/>
    <cellStyle name="Total 20" xfId="2326"/>
    <cellStyle name="Total 21" xfId="2327"/>
    <cellStyle name="Total 22" xfId="2328"/>
    <cellStyle name="Total 23" xfId="2329"/>
    <cellStyle name="Total 24" xfId="2330"/>
    <cellStyle name="Total 25" xfId="2331"/>
    <cellStyle name="Total 3" xfId="2332"/>
    <cellStyle name="Total 4" xfId="2333"/>
    <cellStyle name="Total 5" xfId="2334"/>
    <cellStyle name="Total 6" xfId="2335"/>
    <cellStyle name="Total 7" xfId="2336"/>
    <cellStyle name="Total 8" xfId="2337"/>
    <cellStyle name="Total 9" xfId="2338"/>
    <cellStyle name="UploadThisRowValue" xfId="2339"/>
    <cellStyle name="Warning Text 10" xfId="2340"/>
    <cellStyle name="Warning Text 11" xfId="2341"/>
    <cellStyle name="Warning Text 12" xfId="2342"/>
    <cellStyle name="Warning Text 13" xfId="2343"/>
    <cellStyle name="Warning Text 14" xfId="2344"/>
    <cellStyle name="Warning Text 15" xfId="2345"/>
    <cellStyle name="Warning Text 16" xfId="2346"/>
    <cellStyle name="Warning Text 17" xfId="2347"/>
    <cellStyle name="Warning Text 18" xfId="2348"/>
    <cellStyle name="Warning Text 19" xfId="2349"/>
    <cellStyle name="Warning Text 2" xfId="2350"/>
    <cellStyle name="Warning Text 2 10" xfId="2351"/>
    <cellStyle name="Warning Text 2 2" xfId="2352"/>
    <cellStyle name="Warning Text 2 2 2" xfId="2353"/>
    <cellStyle name="Warning Text 2 2 2 2" xfId="2354"/>
    <cellStyle name="Warning Text 2 2 2 2 2" xfId="2355"/>
    <cellStyle name="Warning Text 2 2 2 2 3" xfId="2356"/>
    <cellStyle name="Warning Text 2 2 2 3" xfId="2357"/>
    <cellStyle name="Warning Text 2 2 2 4" xfId="2358"/>
    <cellStyle name="Warning Text 2 2 2 5" xfId="2359"/>
    <cellStyle name="Warning Text 2 2 2 6" xfId="2360"/>
    <cellStyle name="Warning Text 2 2 3" xfId="2361"/>
    <cellStyle name="Warning Text 2 2 4" xfId="2362"/>
    <cellStyle name="Warning Text 2 2 5" xfId="2363"/>
    <cellStyle name="Warning Text 2 2 6" xfId="2364"/>
    <cellStyle name="Warning Text 2 3" xfId="2365"/>
    <cellStyle name="Warning Text 2 4" xfId="2366"/>
    <cellStyle name="Warning Text 2 5" xfId="2367"/>
    <cellStyle name="Warning Text 2 6" xfId="2368"/>
    <cellStyle name="Warning Text 2 7" xfId="2369"/>
    <cellStyle name="Warning Text 2 8" xfId="2370"/>
    <cellStyle name="Warning Text 2 9" xfId="2371"/>
    <cellStyle name="Warning Text 20" xfId="2372"/>
    <cellStyle name="Warning Text 21" xfId="2373"/>
    <cellStyle name="Warning Text 22" xfId="2374"/>
    <cellStyle name="Warning Text 23" xfId="2375"/>
    <cellStyle name="Warning Text 3" xfId="2376"/>
    <cellStyle name="Warning Text 4" xfId="2377"/>
    <cellStyle name="Warning Text 5" xfId="2378"/>
    <cellStyle name="Warning Text 6" xfId="2379"/>
    <cellStyle name="Warning Text 7" xfId="2380"/>
    <cellStyle name="Warning Text 8" xfId="2381"/>
    <cellStyle name="Warning Text 9" xfId="23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%5e@%2038.9%25" TargetMode="External"/><Relationship Id="rId1" Type="http://schemas.openxmlformats.org/officeDocument/2006/relationships/hyperlink" Target="mailto:%5e@%2038.9%25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BreakPreview" zoomScale="70" zoomScaleNormal="70" zoomScaleSheetLayoutView="70" workbookViewId="0">
      <selection activeCell="C27" sqref="C27"/>
    </sheetView>
  </sheetViews>
  <sheetFormatPr defaultRowHeight="20.25"/>
  <cols>
    <col min="1" max="1" width="9.5703125" style="35" bestFit="1" customWidth="1"/>
    <col min="2" max="2" width="67.140625" style="34" bestFit="1" customWidth="1"/>
    <col min="3" max="3" width="29.42578125" style="34" customWidth="1"/>
    <col min="4" max="4" width="2.42578125" style="34" customWidth="1"/>
    <col min="5" max="5" width="19.42578125" style="34" customWidth="1"/>
    <col min="6" max="6" width="2.42578125" style="34" customWidth="1"/>
    <col min="7" max="7" width="23.140625" style="34" bestFit="1" customWidth="1"/>
    <col min="8" max="8" width="2.28515625" style="34" customWidth="1"/>
    <col min="9" max="9" width="22.85546875" style="34" customWidth="1"/>
    <col min="10" max="10" width="2.5703125" style="34" customWidth="1"/>
    <col min="11" max="11" width="21.5703125" style="34" customWidth="1"/>
    <col min="12" max="12" width="9.140625" style="34" customWidth="1"/>
    <col min="13" max="16384" width="9.140625" style="34"/>
  </cols>
  <sheetData>
    <row r="1" spans="1:15">
      <c r="A1" s="108" t="s">
        <v>84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5">
      <c r="A2" s="109" t="s">
        <v>107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40"/>
      <c r="M2" s="40"/>
      <c r="N2" s="40"/>
      <c r="O2" s="40"/>
    </row>
    <row r="3" spans="1:15">
      <c r="A3" s="108" t="s">
        <v>97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5">
      <c r="A4" s="33"/>
    </row>
    <row r="6" spans="1:15" s="54" customFormat="1" ht="99">
      <c r="A6" s="36" t="s">
        <v>83</v>
      </c>
      <c r="B6" s="36" t="s">
        <v>82</v>
      </c>
      <c r="C6" s="36" t="s">
        <v>104</v>
      </c>
      <c r="D6" s="37"/>
      <c r="E6" s="36" t="s">
        <v>78</v>
      </c>
      <c r="F6" s="37"/>
      <c r="G6" s="36" t="s">
        <v>79</v>
      </c>
      <c r="H6" s="37"/>
      <c r="I6" s="36" t="s">
        <v>80</v>
      </c>
      <c r="J6" s="38"/>
      <c r="K6" s="39" t="s">
        <v>81</v>
      </c>
    </row>
    <row r="7" spans="1:15" s="54" customFormat="1">
      <c r="A7" s="40"/>
      <c r="B7" s="38"/>
      <c r="C7" s="41"/>
      <c r="D7" s="37"/>
      <c r="E7" s="42"/>
      <c r="F7" s="37"/>
      <c r="G7" s="42"/>
      <c r="H7" s="37"/>
      <c r="I7" s="43"/>
      <c r="J7" s="38"/>
      <c r="K7" s="43"/>
    </row>
    <row r="8" spans="1:15" s="54" customFormat="1">
      <c r="B8" s="44">
        <v>2013</v>
      </c>
      <c r="C8" s="41"/>
      <c r="D8" s="37"/>
      <c r="E8" s="42"/>
      <c r="F8" s="37"/>
      <c r="G8" s="42"/>
      <c r="H8" s="37"/>
      <c r="I8" s="43"/>
      <c r="J8" s="38"/>
      <c r="K8" s="43"/>
    </row>
    <row r="9" spans="1:15" s="54" customFormat="1">
      <c r="A9" s="45">
        <v>1</v>
      </c>
      <c r="B9" s="46" t="s">
        <v>106</v>
      </c>
      <c r="C9" s="47">
        <v>157968419.60900003</v>
      </c>
      <c r="D9" s="48"/>
      <c r="E9" s="49">
        <f>C9/$C$13</f>
        <v>0.67762429862963103</v>
      </c>
      <c r="F9" s="48"/>
      <c r="G9" s="47">
        <f>E9*G$13</f>
        <v>8200650.1085283142</v>
      </c>
      <c r="H9" s="48"/>
      <c r="I9" s="48">
        <v>3492362</v>
      </c>
      <c r="J9" s="50"/>
      <c r="K9" s="51">
        <f>G9/I9</f>
        <v>2.3481672600172359</v>
      </c>
    </row>
    <row r="10" spans="1:15" s="54" customFormat="1">
      <c r="A10" s="45">
        <v>2</v>
      </c>
      <c r="B10" s="46" t="s">
        <v>75</v>
      </c>
      <c r="C10" s="47">
        <v>68978405.94107002</v>
      </c>
      <c r="D10" s="48"/>
      <c r="E10" s="49">
        <f t="shared" ref="E10:E12" si="0">C10/$C$13</f>
        <v>0.29589106520215208</v>
      </c>
      <c r="F10" s="48"/>
      <c r="G10" s="47">
        <f>E10*G$13</f>
        <v>3580891.5070928382</v>
      </c>
      <c r="H10" s="48"/>
      <c r="I10" s="48">
        <f>295931+12650+7-12</f>
        <v>308576</v>
      </c>
      <c r="J10" s="50"/>
      <c r="K10" s="51">
        <f t="shared" ref="K10:K12" si="1">G10/I10</f>
        <v>11.60456907566641</v>
      </c>
    </row>
    <row r="11" spans="1:15" s="54" customFormat="1">
      <c r="A11" s="45">
        <v>3</v>
      </c>
      <c r="B11" s="46" t="s">
        <v>76</v>
      </c>
      <c r="C11" s="47">
        <v>4668468.5553563787</v>
      </c>
      <c r="D11" s="48"/>
      <c r="E11" s="49">
        <f t="shared" si="0"/>
        <v>2.002595036607949E-2</v>
      </c>
      <c r="F11" s="48"/>
      <c r="G11" s="47">
        <f>E11*G$13</f>
        <v>242355.25847447992</v>
      </c>
      <c r="H11" s="48"/>
      <c r="I11" s="48">
        <f>1358+1229+24-12</f>
        <v>2599</v>
      </c>
      <c r="J11" s="50"/>
      <c r="K11" s="51">
        <f t="shared" si="1"/>
        <v>93.249426115613673</v>
      </c>
    </row>
    <row r="12" spans="1:15" s="54" customFormat="1">
      <c r="A12" s="45">
        <v>4</v>
      </c>
      <c r="B12" s="46" t="s">
        <v>77</v>
      </c>
      <c r="C12" s="52">
        <v>1505654.9639350651</v>
      </c>
      <c r="D12" s="48"/>
      <c r="E12" s="107">
        <f t="shared" si="0"/>
        <v>6.458685802137331E-3</v>
      </c>
      <c r="F12" s="48"/>
      <c r="G12" s="52">
        <f>E12*G$13</f>
        <v>78163.404900562877</v>
      </c>
      <c r="H12" s="48"/>
      <c r="I12" s="53">
        <f>164-12</f>
        <v>152</v>
      </c>
      <c r="J12" s="50"/>
      <c r="K12" s="51">
        <f t="shared" si="1"/>
        <v>514.23292697738736</v>
      </c>
    </row>
    <row r="13" spans="1:15" s="54" customFormat="1" ht="21" thickBot="1">
      <c r="A13" s="45">
        <v>5</v>
      </c>
      <c r="B13" s="101" t="s">
        <v>4</v>
      </c>
      <c r="C13" s="55">
        <f>SUM(C9:C12)</f>
        <v>233120949.06936151</v>
      </c>
      <c r="D13" s="56"/>
      <c r="E13" s="57">
        <f>SUM(E9:E12)</f>
        <v>0.99999999999999989</v>
      </c>
      <c r="F13" s="56"/>
      <c r="G13" s="55">
        <f>'pg 2 Rev Req'!G30</f>
        <v>12102060.278996196</v>
      </c>
      <c r="H13" s="56"/>
      <c r="I13" s="58">
        <f>SUM(I9:I12)</f>
        <v>3803689</v>
      </c>
      <c r="J13" s="56"/>
      <c r="K13" s="56"/>
    </row>
    <row r="14" spans="1:15" s="54" customFormat="1" ht="21" thickTop="1">
      <c r="A14" s="45"/>
      <c r="E14" s="59"/>
      <c r="G14" s="59"/>
    </row>
    <row r="15" spans="1:15" s="54" customFormat="1">
      <c r="B15" s="44">
        <v>2014</v>
      </c>
      <c r="C15" s="41"/>
      <c r="D15" s="37"/>
      <c r="E15" s="42"/>
      <c r="F15" s="37"/>
      <c r="G15" s="42"/>
      <c r="H15" s="37"/>
      <c r="I15" s="43"/>
      <c r="J15" s="38"/>
      <c r="K15" s="43"/>
    </row>
    <row r="16" spans="1:15" s="54" customFormat="1">
      <c r="A16" s="45">
        <v>6</v>
      </c>
      <c r="B16" s="46" t="s">
        <v>74</v>
      </c>
      <c r="C16" s="47">
        <v>157968419.60900003</v>
      </c>
      <c r="D16" s="48"/>
      <c r="E16" s="49">
        <f>C16/$C$13</f>
        <v>0.67762429862963103</v>
      </c>
      <c r="F16" s="48"/>
      <c r="G16" s="47">
        <f>E16*G$20</f>
        <v>11694975.543173838</v>
      </c>
      <c r="H16" s="48"/>
      <c r="I16" s="48">
        <v>3492362</v>
      </c>
      <c r="J16" s="50"/>
      <c r="K16" s="51">
        <f>G16/I16</f>
        <v>3.3487294682435094</v>
      </c>
    </row>
    <row r="17" spans="1:11" s="54" customFormat="1">
      <c r="A17" s="45">
        <v>7</v>
      </c>
      <c r="B17" s="46" t="s">
        <v>75</v>
      </c>
      <c r="C17" s="47">
        <v>68978405.94107002</v>
      </c>
      <c r="D17" s="48"/>
      <c r="E17" s="49">
        <f t="shared" ref="E17:E19" si="2">C17/$C$13</f>
        <v>0.29589106520215208</v>
      </c>
      <c r="F17" s="48"/>
      <c r="G17" s="47">
        <f>E17*G$20</f>
        <v>5106721.7896124991</v>
      </c>
      <c r="H17" s="48"/>
      <c r="I17" s="48">
        <f>295931+12650+7-12</f>
        <v>308576</v>
      </c>
      <c r="J17" s="50"/>
      <c r="K17" s="51">
        <f t="shared" ref="K17:K19" si="3">G17/I17</f>
        <v>16.549316180171171</v>
      </c>
    </row>
    <row r="18" spans="1:11" s="54" customFormat="1">
      <c r="A18" s="45">
        <v>8</v>
      </c>
      <c r="B18" s="46" t="s">
        <v>76</v>
      </c>
      <c r="C18" s="47">
        <v>4668468.5553563787</v>
      </c>
      <c r="D18" s="48"/>
      <c r="E18" s="49">
        <f t="shared" si="2"/>
        <v>2.002595036607949E-2</v>
      </c>
      <c r="F18" s="48"/>
      <c r="G18" s="47">
        <f>E18*G$20</f>
        <v>345623.67411225481</v>
      </c>
      <c r="H18" s="48"/>
      <c r="I18" s="48">
        <f>1358+1229+24-12</f>
        <v>2599</v>
      </c>
      <c r="J18" s="50"/>
      <c r="K18" s="51">
        <f t="shared" si="3"/>
        <v>132.98332978540009</v>
      </c>
    </row>
    <row r="19" spans="1:11" s="54" customFormat="1">
      <c r="A19" s="45">
        <v>9</v>
      </c>
      <c r="B19" s="46" t="s">
        <v>77</v>
      </c>
      <c r="C19" s="52">
        <v>1505654.9639350651</v>
      </c>
      <c r="D19" s="48"/>
      <c r="E19" s="107">
        <f t="shared" si="2"/>
        <v>6.458685802137331E-3</v>
      </c>
      <c r="F19" s="48"/>
      <c r="G19" s="60">
        <f>E19*G$20</f>
        <v>111469.10264256166</v>
      </c>
      <c r="H19" s="48"/>
      <c r="I19" s="53">
        <f>164-12</f>
        <v>152</v>
      </c>
      <c r="J19" s="50"/>
      <c r="K19" s="51">
        <f t="shared" si="3"/>
        <v>733.34935949053727</v>
      </c>
    </row>
    <row r="20" spans="1:11" s="54" customFormat="1" ht="21" thickBot="1">
      <c r="A20" s="45">
        <v>10</v>
      </c>
      <c r="B20" s="101" t="s">
        <v>4</v>
      </c>
      <c r="C20" s="55">
        <f>SUM(C16:C19)</f>
        <v>233120949.06936151</v>
      </c>
      <c r="D20" s="56"/>
      <c r="E20" s="57">
        <f>SUM(E16:E19)</f>
        <v>0.99999999999999989</v>
      </c>
      <c r="F20" s="56"/>
      <c r="G20" s="55">
        <f>'pg 2 Rev Req'!I30</f>
        <v>17258790.109541155</v>
      </c>
      <c r="H20" s="56"/>
      <c r="I20" s="58">
        <f>SUM(I16:I19)</f>
        <v>3803689</v>
      </c>
      <c r="J20" s="56"/>
      <c r="K20" s="56"/>
    </row>
    <row r="21" spans="1:11" s="54" customFormat="1" ht="21" thickTop="1">
      <c r="A21" s="45"/>
    </row>
    <row r="22" spans="1:11" s="54" customFormat="1">
      <c r="B22" s="44">
        <v>2015</v>
      </c>
      <c r="C22" s="41"/>
      <c r="D22" s="37"/>
      <c r="E22" s="42"/>
      <c r="F22" s="37"/>
      <c r="G22" s="42"/>
      <c r="H22" s="37"/>
      <c r="I22" s="43"/>
      <c r="J22" s="38"/>
      <c r="K22" s="43"/>
    </row>
    <row r="23" spans="1:11" s="54" customFormat="1">
      <c r="A23" s="45">
        <v>11</v>
      </c>
      <c r="B23" s="46" t="s">
        <v>74</v>
      </c>
      <c r="C23" s="47">
        <v>157968419.60900003</v>
      </c>
      <c r="D23" s="48"/>
      <c r="E23" s="49">
        <f>C23/$C$13</f>
        <v>0.67762429862963103</v>
      </c>
      <c r="F23" s="48"/>
      <c r="G23" s="47">
        <f>E23*G$27</f>
        <v>16387215.014535073</v>
      </c>
      <c r="H23" s="48"/>
      <c r="I23" s="48">
        <v>3492362</v>
      </c>
      <c r="J23" s="50"/>
      <c r="K23" s="51">
        <f>G23/I23</f>
        <v>4.692301374982053</v>
      </c>
    </row>
    <row r="24" spans="1:11" s="54" customFormat="1">
      <c r="A24" s="45">
        <v>12</v>
      </c>
      <c r="B24" s="46" t="s">
        <v>75</v>
      </c>
      <c r="C24" s="47">
        <v>68978405.94107002</v>
      </c>
      <c r="D24" s="48"/>
      <c r="E24" s="49">
        <f t="shared" ref="E24:E26" si="4">C24/$C$13</f>
        <v>0.29589106520215208</v>
      </c>
      <c r="F24" s="48"/>
      <c r="G24" s="47">
        <f>E24*G$27</f>
        <v>7155632.5771571947</v>
      </c>
      <c r="H24" s="48"/>
      <c r="I24" s="48">
        <f>295931+12650+7-12</f>
        <v>308576</v>
      </c>
      <c r="J24" s="50"/>
      <c r="K24" s="51">
        <f t="shared" ref="K24:K26" si="5">G24/I24</f>
        <v>23.189206474765356</v>
      </c>
    </row>
    <row r="25" spans="1:11" s="54" customFormat="1">
      <c r="A25" s="45">
        <v>13</v>
      </c>
      <c r="B25" s="46" t="s">
        <v>76</v>
      </c>
      <c r="C25" s="47">
        <v>4668468.5553563787</v>
      </c>
      <c r="D25" s="48"/>
      <c r="E25" s="49">
        <f t="shared" si="4"/>
        <v>2.002595036607949E-2</v>
      </c>
      <c r="F25" s="48"/>
      <c r="G25" s="47">
        <f>E25*G$27</f>
        <v>484294.25447554613</v>
      </c>
      <c r="H25" s="48"/>
      <c r="I25" s="48">
        <f>1358+1229+24-12</f>
        <v>2599</v>
      </c>
      <c r="J25" s="50"/>
      <c r="K25" s="51">
        <f t="shared" si="5"/>
        <v>186.33868967893272</v>
      </c>
    </row>
    <row r="26" spans="1:11" s="54" customFormat="1">
      <c r="A26" s="45">
        <v>14</v>
      </c>
      <c r="B26" s="46" t="s">
        <v>77</v>
      </c>
      <c r="C26" s="52">
        <v>1505654.9639350651</v>
      </c>
      <c r="D26" s="48"/>
      <c r="E26" s="107">
        <f t="shared" si="4"/>
        <v>6.458685802137331E-3</v>
      </c>
      <c r="F26" s="48"/>
      <c r="G26" s="60">
        <f>E26*G$27</f>
        <v>156192.55856820781</v>
      </c>
      <c r="H26" s="48"/>
      <c r="I26" s="53">
        <f>164-12</f>
        <v>152</v>
      </c>
      <c r="J26" s="50"/>
      <c r="K26" s="51">
        <f t="shared" si="5"/>
        <v>1027.582622159262</v>
      </c>
    </row>
    <row r="27" spans="1:11" s="54" customFormat="1" ht="21" thickBot="1">
      <c r="A27" s="45">
        <v>15</v>
      </c>
      <c r="B27" s="101" t="s">
        <v>4</v>
      </c>
      <c r="C27" s="55">
        <f>SUM(C23:C26)</f>
        <v>233120949.06936151</v>
      </c>
      <c r="D27" s="56"/>
      <c r="E27" s="57">
        <f>SUM(E23:E26)</f>
        <v>0.99999999999999989</v>
      </c>
      <c r="F27" s="56"/>
      <c r="G27" s="55">
        <f>'pg 2 Rev Req'!K30</f>
        <v>24183334.404736023</v>
      </c>
      <c r="H27" s="56"/>
      <c r="I27" s="58">
        <f>SUM(I23:I26)</f>
        <v>3803689</v>
      </c>
      <c r="J27" s="56"/>
      <c r="K27" s="56"/>
    </row>
    <row r="28" spans="1:11" s="54" customFormat="1" ht="21" thickTop="1">
      <c r="A28" s="45"/>
    </row>
    <row r="29" spans="1:11" s="54" customFormat="1">
      <c r="B29" s="44">
        <v>2016</v>
      </c>
      <c r="C29" s="41"/>
      <c r="D29" s="37"/>
      <c r="E29" s="42"/>
      <c r="F29" s="37"/>
      <c r="G29" s="42"/>
      <c r="H29" s="37"/>
      <c r="I29" s="43"/>
      <c r="J29" s="38"/>
      <c r="K29" s="43"/>
    </row>
    <row r="30" spans="1:11" s="54" customFormat="1">
      <c r="A30" s="45">
        <v>16</v>
      </c>
      <c r="B30" s="46" t="s">
        <v>74</v>
      </c>
      <c r="C30" s="47">
        <v>157968419.60900003</v>
      </c>
      <c r="D30" s="48"/>
      <c r="E30" s="49">
        <f>C30/$C$13</f>
        <v>0.67762429862963103</v>
      </c>
      <c r="F30" s="48"/>
      <c r="G30" s="47">
        <f>E30*G$34</f>
        <v>21250046.430127595</v>
      </c>
      <c r="H30" s="48"/>
      <c r="I30" s="48">
        <v>3492362</v>
      </c>
      <c r="J30" s="50"/>
      <c r="K30" s="51">
        <f>G30/I30</f>
        <v>6.0847204356614792</v>
      </c>
    </row>
    <row r="31" spans="1:11" s="54" customFormat="1">
      <c r="A31" s="45">
        <v>17</v>
      </c>
      <c r="B31" s="46" t="s">
        <v>75</v>
      </c>
      <c r="C31" s="47">
        <v>68978405.94107002</v>
      </c>
      <c r="D31" s="48"/>
      <c r="E31" s="49">
        <f t="shared" ref="E31:E33" si="6">C31/$C$13</f>
        <v>0.29589106520215208</v>
      </c>
      <c r="F31" s="48"/>
      <c r="G31" s="47">
        <f>E31*G$34</f>
        <v>9279033.952178726</v>
      </c>
      <c r="H31" s="48"/>
      <c r="I31" s="48">
        <f>295931+12650+7-12</f>
        <v>308576</v>
      </c>
      <c r="J31" s="50"/>
      <c r="K31" s="51">
        <f t="shared" ref="K31:K33" si="7">G31/I31</f>
        <v>30.070497874684765</v>
      </c>
    </row>
    <row r="32" spans="1:11" s="54" customFormat="1">
      <c r="A32" s="45">
        <v>18</v>
      </c>
      <c r="B32" s="46" t="s">
        <v>76</v>
      </c>
      <c r="C32" s="47">
        <v>4668468.5553563787</v>
      </c>
      <c r="D32" s="48"/>
      <c r="E32" s="49">
        <f t="shared" si="6"/>
        <v>2.002595036607949E-2</v>
      </c>
      <c r="F32" s="48"/>
      <c r="G32" s="47">
        <f>E32*G$34</f>
        <v>628006.36864294903</v>
      </c>
      <c r="H32" s="48"/>
      <c r="I32" s="48">
        <f>1358+1229+24-12</f>
        <v>2599</v>
      </c>
      <c r="J32" s="50"/>
      <c r="K32" s="51">
        <f t="shared" si="7"/>
        <v>241.63384711156178</v>
      </c>
    </row>
    <row r="33" spans="1:11" s="54" customFormat="1">
      <c r="A33" s="45">
        <v>19</v>
      </c>
      <c r="B33" s="46" t="s">
        <v>77</v>
      </c>
      <c r="C33" s="52">
        <v>1505654.9639350651</v>
      </c>
      <c r="D33" s="48"/>
      <c r="E33" s="107">
        <f t="shared" si="6"/>
        <v>6.458685802137331E-3</v>
      </c>
      <c r="F33" s="48"/>
      <c r="G33" s="60">
        <f>E33*G$34</f>
        <v>202541.98890237766</v>
      </c>
      <c r="H33" s="48"/>
      <c r="I33" s="53">
        <f>164-12</f>
        <v>152</v>
      </c>
      <c r="J33" s="50"/>
      <c r="K33" s="51">
        <f t="shared" si="7"/>
        <v>1332.5130848840636</v>
      </c>
    </row>
    <row r="34" spans="1:11" s="54" customFormat="1" ht="21" thickBot="1">
      <c r="A34" s="45">
        <v>20</v>
      </c>
      <c r="B34" s="101" t="s">
        <v>4</v>
      </c>
      <c r="C34" s="55">
        <f>SUM(C30:C33)</f>
        <v>233120949.06936151</v>
      </c>
      <c r="D34" s="56"/>
      <c r="E34" s="57">
        <f>SUM(E30:E33)</f>
        <v>0.99999999999999989</v>
      </c>
      <c r="F34" s="56"/>
      <c r="G34" s="55">
        <f>'pg 2 Rev Req'!M30</f>
        <v>31359628.73985165</v>
      </c>
      <c r="H34" s="56"/>
      <c r="I34" s="58">
        <f>SUM(I30:I33)</f>
        <v>3803689</v>
      </c>
      <c r="J34" s="56"/>
      <c r="K34" s="56"/>
    </row>
    <row r="35" spans="1:11" s="54" customFormat="1" ht="21" thickTop="1">
      <c r="A35" s="45"/>
    </row>
    <row r="36" spans="1:11" s="54" customFormat="1">
      <c r="B36" s="44">
        <v>2017</v>
      </c>
      <c r="C36" s="41"/>
      <c r="D36" s="37"/>
      <c r="E36" s="42"/>
      <c r="F36" s="37"/>
      <c r="G36" s="42"/>
      <c r="H36" s="37"/>
      <c r="I36" s="43"/>
      <c r="J36" s="38"/>
      <c r="K36" s="43"/>
    </row>
    <row r="37" spans="1:11" s="54" customFormat="1">
      <c r="A37" s="45">
        <v>21</v>
      </c>
      <c r="B37" s="46" t="s">
        <v>74</v>
      </c>
      <c r="C37" s="47">
        <v>157968419.60900003</v>
      </c>
      <c r="D37" s="48"/>
      <c r="E37" s="49">
        <f>C37/$C$13</f>
        <v>0.67762429862963103</v>
      </c>
      <c r="F37" s="48"/>
      <c r="G37" s="47">
        <f>E37*G$41</f>
        <v>23624850.015439954</v>
      </c>
      <c r="H37" s="48"/>
      <c r="I37" s="48">
        <v>3492362</v>
      </c>
      <c r="J37" s="50"/>
      <c r="K37" s="51">
        <f>G37/I37</f>
        <v>6.7647196984275837</v>
      </c>
    </row>
    <row r="38" spans="1:11" s="54" customFormat="1">
      <c r="A38" s="45">
        <v>22</v>
      </c>
      <c r="B38" s="46" t="s">
        <v>75</v>
      </c>
      <c r="C38" s="47">
        <v>68978405.94107002</v>
      </c>
      <c r="D38" s="48"/>
      <c r="E38" s="49">
        <f t="shared" ref="E38:E40" si="8">C38/$C$13</f>
        <v>0.29589106520215208</v>
      </c>
      <c r="F38" s="48"/>
      <c r="G38" s="47">
        <f>E38*G$41</f>
        <v>10316014.420448547</v>
      </c>
      <c r="H38" s="48"/>
      <c r="I38" s="48">
        <f>295931+12650+7-12</f>
        <v>308576</v>
      </c>
      <c r="J38" s="50"/>
      <c r="K38" s="51">
        <f t="shared" ref="K38:K40" si="9">G38/I38</f>
        <v>33.431032939854518</v>
      </c>
    </row>
    <row r="39" spans="1:11" s="54" customFormat="1">
      <c r="A39" s="45">
        <v>23</v>
      </c>
      <c r="B39" s="46" t="s">
        <v>76</v>
      </c>
      <c r="C39" s="47">
        <v>4668468.5553563787</v>
      </c>
      <c r="D39" s="48"/>
      <c r="E39" s="49">
        <f t="shared" si="8"/>
        <v>2.002595036607949E-2</v>
      </c>
      <c r="F39" s="48"/>
      <c r="G39" s="47">
        <f>E39*G$41</f>
        <v>698189.35768987297</v>
      </c>
      <c r="H39" s="48"/>
      <c r="I39" s="48">
        <f>1358+1229+24-12</f>
        <v>2599</v>
      </c>
      <c r="J39" s="50"/>
      <c r="K39" s="51">
        <f t="shared" si="9"/>
        <v>268.6376905309246</v>
      </c>
    </row>
    <row r="40" spans="1:11" s="54" customFormat="1">
      <c r="A40" s="45">
        <v>24</v>
      </c>
      <c r="B40" s="46" t="s">
        <v>77</v>
      </c>
      <c r="C40" s="52">
        <v>1505654.9639350651</v>
      </c>
      <c r="D40" s="48"/>
      <c r="E40" s="107">
        <f t="shared" si="8"/>
        <v>6.458685802137331E-3</v>
      </c>
      <c r="F40" s="48"/>
      <c r="G40" s="60">
        <f>E40*G$41</f>
        <v>225177.11315978729</v>
      </c>
      <c r="H40" s="48"/>
      <c r="I40" s="53">
        <f>164-12</f>
        <v>152</v>
      </c>
      <c r="J40" s="50"/>
      <c r="K40" s="51">
        <f t="shared" si="9"/>
        <v>1481.4283760512321</v>
      </c>
    </row>
    <row r="41" spans="1:11" s="54" customFormat="1" ht="21" thickBot="1">
      <c r="A41" s="45">
        <v>25</v>
      </c>
      <c r="B41" s="101" t="s">
        <v>4</v>
      </c>
      <c r="C41" s="55">
        <f>SUM(C37:C40)</f>
        <v>233120949.06936151</v>
      </c>
      <c r="D41" s="56"/>
      <c r="E41" s="57">
        <f>SUM(E37:E40)</f>
        <v>0.99999999999999989</v>
      </c>
      <c r="F41" s="56"/>
      <c r="G41" s="55">
        <f>'pg 2 Rev Req'!O30</f>
        <v>34864230.906738162</v>
      </c>
      <c r="H41" s="56"/>
      <c r="I41" s="58">
        <f>SUM(I37:I40)</f>
        <v>3803689</v>
      </c>
      <c r="J41" s="56"/>
      <c r="K41" s="56"/>
    </row>
    <row r="42" spans="1:11" s="54" customFormat="1" ht="21" thickTop="1">
      <c r="A42" s="45"/>
    </row>
    <row r="43" spans="1:11" s="54" customFormat="1">
      <c r="A43" s="45"/>
    </row>
    <row r="44" spans="1:11" s="54" customFormat="1">
      <c r="A44" s="45"/>
      <c r="B44" s="54" t="s">
        <v>105</v>
      </c>
    </row>
  </sheetData>
  <mergeCells count="3">
    <mergeCell ref="A1:K1"/>
    <mergeCell ref="A2:K2"/>
    <mergeCell ref="A3:K3"/>
  </mergeCells>
  <printOptions horizontalCentered="1"/>
  <pageMargins left="0.5" right="0.62187499999999996" top="1" bottom="0.75" header="0.3" footer="0.3"/>
  <pageSetup scale="47" orientation="landscape" r:id="rId1"/>
  <headerFooter>
    <oddHeader>&amp;R&amp;"Times New Roman,Bold"&amp;12Attachment to Response to LGE AG-1 Question No. 360
Page &amp;P of &amp;N
Bellar</oddHeader>
    <oddFooter>&amp;R&amp;"Times New Roman,Bold"&amp;14Bellar Exhibit 2
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zoomScale="70" zoomScaleNormal="100" zoomScaleSheetLayoutView="70" workbookViewId="0">
      <selection activeCell="C27" sqref="C27"/>
    </sheetView>
  </sheetViews>
  <sheetFormatPr defaultRowHeight="15.75"/>
  <cols>
    <col min="1" max="1" width="5.140625" style="18" customWidth="1"/>
    <col min="2" max="2" width="2.85546875" style="18" customWidth="1"/>
    <col min="3" max="3" width="23" style="13" customWidth="1"/>
    <col min="4" max="4" width="9.140625" style="18"/>
    <col min="5" max="5" width="1.28515625" style="18" customWidth="1"/>
    <col min="6" max="6" width="15.7109375" style="13" customWidth="1"/>
    <col min="7" max="7" width="1.28515625" style="18" customWidth="1"/>
    <col min="8" max="8" width="9.85546875" style="13" customWidth="1"/>
    <col min="9" max="9" width="1.28515625" style="18" customWidth="1"/>
    <col min="10" max="10" width="12.5703125" style="13" bestFit="1" customWidth="1"/>
    <col min="11" max="11" width="1.28515625" style="18" customWidth="1"/>
    <col min="12" max="12" width="14.85546875" style="13" bestFit="1" customWidth="1"/>
    <col min="13" max="13" width="1.28515625" style="18" customWidth="1"/>
    <col min="14" max="14" width="23" style="13" bestFit="1" customWidth="1"/>
    <col min="15" max="15" width="1.28515625" style="18" customWidth="1"/>
    <col min="16" max="16" width="16" style="13" bestFit="1" customWidth="1"/>
    <col min="17" max="17" width="1.28515625" style="18" customWidth="1"/>
    <col min="18" max="18" width="15.85546875" style="13" customWidth="1"/>
    <col min="19" max="16384" width="9.140625" style="13"/>
  </cols>
  <sheetData>
    <row r="1" spans="1:18" ht="18.75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8.75">
      <c r="A2" s="112" t="s">
        <v>107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8.75">
      <c r="A3" s="111" t="s">
        <v>102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>
      <c r="A5" s="2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C6" s="16"/>
      <c r="D6" s="16"/>
      <c r="E6" s="16"/>
      <c r="F6" s="16">
        <v>2017</v>
      </c>
      <c r="G6" s="16"/>
      <c r="H6" s="16"/>
      <c r="I6" s="16"/>
      <c r="J6" s="16"/>
      <c r="K6" s="16"/>
      <c r="L6" s="16">
        <v>2017</v>
      </c>
      <c r="M6" s="16"/>
      <c r="N6" s="16"/>
      <c r="O6" s="16"/>
      <c r="P6" s="16"/>
      <c r="Q6" s="16"/>
      <c r="R6" s="16">
        <v>2017</v>
      </c>
    </row>
    <row r="7" spans="1:18">
      <c r="C7" s="16"/>
      <c r="D7" s="16"/>
      <c r="E7" s="16"/>
      <c r="F7" s="16" t="s">
        <v>9</v>
      </c>
      <c r="G7" s="16"/>
      <c r="H7" s="16"/>
      <c r="I7" s="16"/>
      <c r="J7" s="16" t="s">
        <v>12</v>
      </c>
      <c r="K7" s="16"/>
      <c r="L7" s="16" t="s">
        <v>24</v>
      </c>
      <c r="M7" s="16"/>
      <c r="N7" s="16" t="s">
        <v>14</v>
      </c>
      <c r="O7" s="16"/>
      <c r="P7" s="16" t="s">
        <v>14</v>
      </c>
      <c r="Q7" s="16"/>
      <c r="R7" s="16" t="s">
        <v>17</v>
      </c>
    </row>
    <row r="8" spans="1:18">
      <c r="A8" s="16" t="s">
        <v>5</v>
      </c>
      <c r="B8" s="16"/>
      <c r="C8" s="16"/>
      <c r="D8" s="16" t="s">
        <v>8</v>
      </c>
      <c r="E8" s="16"/>
      <c r="F8" s="16" t="s">
        <v>2</v>
      </c>
      <c r="G8" s="16"/>
      <c r="H8" s="16" t="s">
        <v>11</v>
      </c>
      <c r="I8" s="16"/>
      <c r="J8" s="16" t="s">
        <v>9</v>
      </c>
      <c r="K8" s="16"/>
      <c r="L8" s="16" t="s">
        <v>71</v>
      </c>
      <c r="M8" s="16"/>
      <c r="N8" s="16" t="s">
        <v>12</v>
      </c>
      <c r="O8" s="16"/>
      <c r="P8" s="16" t="s">
        <v>16</v>
      </c>
      <c r="Q8" s="16"/>
      <c r="R8" s="16" t="s">
        <v>2</v>
      </c>
    </row>
    <row r="9" spans="1:18">
      <c r="A9" s="19" t="s">
        <v>6</v>
      </c>
      <c r="B9" s="19"/>
      <c r="C9" s="19" t="s">
        <v>7</v>
      </c>
      <c r="D9" s="19" t="s">
        <v>6</v>
      </c>
      <c r="E9" s="19"/>
      <c r="F9" s="19" t="s">
        <v>10</v>
      </c>
      <c r="G9" s="19"/>
      <c r="H9" s="19" t="s">
        <v>3</v>
      </c>
      <c r="I9" s="19"/>
      <c r="J9" s="19" t="s">
        <v>10</v>
      </c>
      <c r="K9" s="19"/>
      <c r="L9" s="19" t="s">
        <v>13</v>
      </c>
      <c r="M9" s="19"/>
      <c r="N9" s="19" t="s">
        <v>15</v>
      </c>
      <c r="O9" s="19"/>
      <c r="P9" s="19" t="s">
        <v>1</v>
      </c>
      <c r="Q9" s="19"/>
      <c r="R9" s="19" t="s">
        <v>10</v>
      </c>
    </row>
    <row r="10" spans="1:18" s="17" customFormat="1">
      <c r="A10" s="16"/>
      <c r="B10" s="16"/>
      <c r="C10" s="20">
        <v>-1</v>
      </c>
      <c r="D10" s="20">
        <v>-2</v>
      </c>
      <c r="E10" s="20"/>
      <c r="F10" s="20">
        <v>-3</v>
      </c>
      <c r="G10" s="20"/>
      <c r="H10" s="20">
        <v>-4</v>
      </c>
      <c r="I10" s="20"/>
      <c r="J10" s="20" t="s">
        <v>18</v>
      </c>
      <c r="K10" s="20"/>
      <c r="L10" s="20">
        <v>-6</v>
      </c>
      <c r="M10" s="20"/>
      <c r="N10" s="20" t="s">
        <v>19</v>
      </c>
      <c r="O10" s="20"/>
      <c r="P10" s="20" t="s">
        <v>20</v>
      </c>
      <c r="Q10" s="20"/>
      <c r="R10" s="20" t="s">
        <v>21</v>
      </c>
    </row>
    <row r="12" spans="1:18">
      <c r="B12" s="26" t="s">
        <v>24</v>
      </c>
      <c r="C12" s="26"/>
    </row>
    <row r="13" spans="1:18">
      <c r="A13" s="18">
        <v>1</v>
      </c>
      <c r="B13" s="13"/>
      <c r="C13" s="13" t="s">
        <v>25</v>
      </c>
      <c r="D13" s="18">
        <v>376</v>
      </c>
      <c r="F13" s="15">
        <f>'pg 9 2016 Bk Depr'!R13</f>
        <v>101285168</v>
      </c>
      <c r="H13" s="1">
        <v>1.89E-2</v>
      </c>
      <c r="J13" s="15">
        <f>F13*H13</f>
        <v>1914289.6751999999</v>
      </c>
      <c r="L13" s="15">
        <f>'pg 3 Cap &amp; OpEx'!G10</f>
        <v>0</v>
      </c>
      <c r="N13" s="15">
        <f>H13*L13*0.5</f>
        <v>0</v>
      </c>
      <c r="P13" s="27">
        <f>H13*L13</f>
        <v>0</v>
      </c>
      <c r="R13" s="27">
        <f>L13+F13</f>
        <v>101285168</v>
      </c>
    </row>
    <row r="14" spans="1:18">
      <c r="A14" s="18">
        <v>2</v>
      </c>
      <c r="B14" s="13"/>
      <c r="C14" s="21" t="s">
        <v>72</v>
      </c>
      <c r="D14" s="18">
        <v>380</v>
      </c>
      <c r="F14" s="15">
        <f>'pg 9 2016 Bk Depr'!R14</f>
        <v>8372053</v>
      </c>
      <c r="H14" s="1">
        <v>3.7900000000000003E-2</v>
      </c>
      <c r="J14" s="15">
        <f t="shared" ref="J14:J16" si="0">F14*H14</f>
        <v>317300.80870000005</v>
      </c>
      <c r="L14" s="15">
        <f>'pg 3 Cap &amp; OpEx'!G12</f>
        <v>0</v>
      </c>
      <c r="N14" s="15">
        <f>H14*L14*0.5</f>
        <v>0</v>
      </c>
      <c r="P14" s="27">
        <f>H14*L14</f>
        <v>0</v>
      </c>
      <c r="R14" s="27">
        <f>L14+F14</f>
        <v>8372053</v>
      </c>
    </row>
    <row r="15" spans="1:18">
      <c r="A15" s="18">
        <v>3</v>
      </c>
      <c r="B15" s="13"/>
      <c r="C15" s="21" t="s">
        <v>73</v>
      </c>
      <c r="D15" s="18">
        <v>380</v>
      </c>
      <c r="F15" s="15">
        <f>'pg 9 2016 Bk Depr'!R15</f>
        <v>88112388</v>
      </c>
      <c r="H15" s="1">
        <v>3.7900000000000003E-2</v>
      </c>
      <c r="J15" s="15">
        <f t="shared" si="0"/>
        <v>3339459.5052000005</v>
      </c>
      <c r="L15" s="15">
        <f>'pg 3 Cap &amp; OpEx'!G14</f>
        <v>24724972</v>
      </c>
      <c r="N15" s="15">
        <f>H15*L15*0.5</f>
        <v>468538.21940000006</v>
      </c>
      <c r="P15" s="27">
        <f>H15*L15</f>
        <v>937076.43880000012</v>
      </c>
      <c r="R15" s="27">
        <f>L15+F15</f>
        <v>112837360</v>
      </c>
    </row>
    <row r="16" spans="1:18">
      <c r="A16" s="18">
        <v>4</v>
      </c>
      <c r="B16" s="13"/>
      <c r="C16" s="13" t="s">
        <v>51</v>
      </c>
      <c r="F16" s="15">
        <f>'pg 9 2016 Bk Depr'!R16</f>
        <v>26772890</v>
      </c>
      <c r="H16" s="1">
        <v>3.7900000000000003E-2</v>
      </c>
      <c r="J16" s="15">
        <f t="shared" si="0"/>
        <v>1014692.5310000001</v>
      </c>
      <c r="L16" s="15">
        <f>'pg 3 Cap &amp; OpEx'!G16</f>
        <v>7202632</v>
      </c>
      <c r="N16" s="15">
        <f>H16*L16*0.5</f>
        <v>136489.87640000001</v>
      </c>
      <c r="P16" s="27">
        <f>H16*L16</f>
        <v>272979.75280000002</v>
      </c>
      <c r="R16" s="27">
        <f>L16+F16</f>
        <v>33975522</v>
      </c>
    </row>
    <row r="17" spans="1:18">
      <c r="A17" s="18">
        <v>5</v>
      </c>
      <c r="B17" s="13"/>
      <c r="C17" s="13" t="s">
        <v>26</v>
      </c>
      <c r="F17" s="28">
        <f>SUM(F13:F16)</f>
        <v>224542499</v>
      </c>
      <c r="J17" s="28">
        <f>SUM(J13:J16)</f>
        <v>6585742.5201000003</v>
      </c>
      <c r="L17" s="28">
        <f>SUM(L13:L16)</f>
        <v>31927604</v>
      </c>
      <c r="N17" s="28">
        <f>SUM(N13:N16)</f>
        <v>605028.09580000001</v>
      </c>
      <c r="P17" s="28">
        <f>SUM(P13:P16)</f>
        <v>1210056.1916</v>
      </c>
      <c r="R17" s="28">
        <f>SUM(R13:R16)</f>
        <v>256470103</v>
      </c>
    </row>
    <row r="18" spans="1:18">
      <c r="B18" s="13"/>
    </row>
    <row r="19" spans="1:18">
      <c r="B19" s="26" t="s">
        <v>13</v>
      </c>
      <c r="C19" s="26"/>
    </row>
    <row r="20" spans="1:18">
      <c r="A20" s="18">
        <v>6</v>
      </c>
      <c r="B20" s="13"/>
      <c r="C20" s="13" t="s">
        <v>25</v>
      </c>
      <c r="D20" s="18">
        <v>376</v>
      </c>
      <c r="F20" s="15">
        <f>'pg 9 2016 Bk Depr'!R20</f>
        <v>-4979086.3610674944</v>
      </c>
      <c r="H20" s="1">
        <v>1.89E-2</v>
      </c>
      <c r="J20" s="15">
        <f>F20*H20</f>
        <v>-94104.732224175648</v>
      </c>
      <c r="L20" s="15">
        <f>'pg 3 Cap &amp; OpEx'!G11</f>
        <v>0</v>
      </c>
      <c r="N20" s="15">
        <f>H20*L20*0.5</f>
        <v>0</v>
      </c>
      <c r="P20" s="27">
        <f>H20*L20</f>
        <v>0</v>
      </c>
      <c r="R20" s="27">
        <f>L20+F20</f>
        <v>-4979086.3610674944</v>
      </c>
    </row>
    <row r="21" spans="1:18">
      <c r="A21" s="18">
        <v>7</v>
      </c>
      <c r="B21" s="13"/>
      <c r="C21" s="21" t="s">
        <v>72</v>
      </c>
      <c r="D21" s="18">
        <v>380</v>
      </c>
      <c r="F21" s="15">
        <f>'pg 9 2016 Bk Depr'!R21</f>
        <v>-413114.41163239558</v>
      </c>
      <c r="H21" s="1">
        <v>3.7900000000000003E-2</v>
      </c>
      <c r="J21" s="15">
        <f t="shared" ref="J21:J22" si="1">F21*H21</f>
        <v>-15657.036200867793</v>
      </c>
      <c r="L21" s="15">
        <f>'pg 3 Cap &amp; OpEx'!G13</f>
        <v>0</v>
      </c>
      <c r="N21" s="15">
        <f t="shared" ref="N21:N22" si="2">H21*L21*0.5</f>
        <v>0</v>
      </c>
      <c r="P21" s="27">
        <f t="shared" ref="P21:P22" si="3">H21*L21</f>
        <v>0</v>
      </c>
      <c r="R21" s="27">
        <f t="shared" ref="R21:R22" si="4">L21+F21</f>
        <v>-413114.41163239558</v>
      </c>
    </row>
    <row r="22" spans="1:18">
      <c r="A22" s="18">
        <v>8</v>
      </c>
      <c r="B22" s="13"/>
      <c r="C22" s="21" t="s">
        <v>73</v>
      </c>
      <c r="D22" s="18">
        <v>380</v>
      </c>
      <c r="F22" s="15">
        <f>'pg 9 2016 Bk Depr'!R22</f>
        <v>-13502241.960000001</v>
      </c>
      <c r="H22" s="1">
        <v>3.7900000000000003E-2</v>
      </c>
      <c r="J22" s="15">
        <f t="shared" si="1"/>
        <v>-511734.9702840001</v>
      </c>
      <c r="L22" s="15">
        <f>'pg 3 Cap &amp; OpEx'!G15</f>
        <v>-3375560.49</v>
      </c>
      <c r="N22" s="15">
        <f t="shared" si="2"/>
        <v>-63966.871285500012</v>
      </c>
      <c r="P22" s="27">
        <f t="shared" si="3"/>
        <v>-127933.74257100002</v>
      </c>
      <c r="R22" s="27">
        <f t="shared" si="4"/>
        <v>-16877802.450000003</v>
      </c>
    </row>
    <row r="23" spans="1:18">
      <c r="A23" s="18">
        <v>9</v>
      </c>
      <c r="B23" s="13"/>
      <c r="C23" s="13" t="s">
        <v>27</v>
      </c>
      <c r="F23" s="28">
        <f>SUM(F20:F22)</f>
        <v>-18894442.73269989</v>
      </c>
      <c r="J23" s="28">
        <f>SUM(J20:J22)</f>
        <v>-621496.73870904348</v>
      </c>
      <c r="L23" s="28">
        <f>SUM(L20:L22)</f>
        <v>-3375560.49</v>
      </c>
      <c r="N23" s="28">
        <f>SUM(N20:N22)</f>
        <v>-63966.871285500012</v>
      </c>
      <c r="P23" s="28">
        <f>SUM(P20:P22)</f>
        <v>-127933.74257100002</v>
      </c>
      <c r="R23" s="28">
        <f>SUM(R20:R22)</f>
        <v>-22270003.222699892</v>
      </c>
    </row>
    <row r="24" spans="1:18">
      <c r="B24" s="13"/>
    </row>
    <row r="25" spans="1:18" ht="16.5" thickBot="1">
      <c r="A25" s="18">
        <v>10</v>
      </c>
      <c r="B25" s="29" t="s">
        <v>22</v>
      </c>
      <c r="C25" s="29"/>
      <c r="F25" s="30">
        <f>F17+F23</f>
        <v>205648056.2673001</v>
      </c>
      <c r="J25" s="30">
        <f>J17+J23</f>
        <v>5964245.7813909566</v>
      </c>
      <c r="L25" s="30">
        <f>L17+L23</f>
        <v>28552043.509999998</v>
      </c>
      <c r="N25" s="30">
        <f>N17+N23</f>
        <v>541061.22451450001</v>
      </c>
      <c r="P25" s="30">
        <f>P17+P23</f>
        <v>1082122.449029</v>
      </c>
      <c r="R25" s="30">
        <f>R17+R23</f>
        <v>234200099.77730012</v>
      </c>
    </row>
    <row r="26" spans="1:18" ht="16.5" thickTop="1">
      <c r="B26" s="13"/>
    </row>
    <row r="27" spans="1:18">
      <c r="B27" s="29" t="s">
        <v>23</v>
      </c>
      <c r="C27" s="29"/>
    </row>
    <row r="28" spans="1:18">
      <c r="A28" s="18">
        <v>11</v>
      </c>
      <c r="B28" s="13"/>
      <c r="C28" s="13" t="s">
        <v>25</v>
      </c>
      <c r="D28" s="18">
        <v>376</v>
      </c>
      <c r="F28" s="15">
        <f>'pg 9 2016 Bk Depr'!R28</f>
        <v>4548302</v>
      </c>
      <c r="L28" s="15">
        <f>'pg 3 Cap &amp; OpEx'!G19</f>
        <v>0</v>
      </c>
      <c r="R28" s="27">
        <f>L28+F28</f>
        <v>4548302</v>
      </c>
    </row>
    <row r="29" spans="1:18">
      <c r="A29" s="18">
        <v>12</v>
      </c>
      <c r="B29" s="13"/>
      <c r="C29" s="21" t="s">
        <v>72</v>
      </c>
      <c r="D29" s="18">
        <v>380</v>
      </c>
      <c r="F29" s="15">
        <f>'pg 9 2016 Bk Depr'!R29</f>
        <v>1975158</v>
      </c>
      <c r="L29" s="15">
        <f>'pg 3 Cap &amp; OpEx'!G20</f>
        <v>0</v>
      </c>
      <c r="R29" s="27">
        <f t="shared" ref="R29:R30" si="5">L29+F29</f>
        <v>1975158</v>
      </c>
    </row>
    <row r="30" spans="1:18">
      <c r="A30" s="18">
        <v>12</v>
      </c>
      <c r="B30" s="13"/>
      <c r="C30" s="21" t="s">
        <v>73</v>
      </c>
      <c r="D30" s="18">
        <v>380</v>
      </c>
      <c r="F30" s="15">
        <f>'pg 9 2016 Bk Depr'!R30</f>
        <v>4637494</v>
      </c>
      <c r="L30" s="15">
        <f>'pg 3 Cap &amp; OpEx'!G21</f>
        <v>1301314</v>
      </c>
      <c r="R30" s="27">
        <f t="shared" si="5"/>
        <v>5938808</v>
      </c>
    </row>
    <row r="31" spans="1:18">
      <c r="A31" s="18">
        <v>14</v>
      </c>
      <c r="B31" s="13"/>
      <c r="C31" s="13" t="s">
        <v>28</v>
      </c>
      <c r="F31" s="28">
        <f>SUM(F28:F30)</f>
        <v>11160954</v>
      </c>
      <c r="J31" s="28">
        <f>SUM(J28:J30)</f>
        <v>0</v>
      </c>
      <c r="L31" s="28">
        <f>SUM(L28:L30)</f>
        <v>1301314</v>
      </c>
      <c r="N31" s="28">
        <f>SUM(N28:N30)</f>
        <v>0</v>
      </c>
      <c r="P31" s="28">
        <f>SUM(P28:P30)</f>
        <v>0</v>
      </c>
      <c r="R31" s="28">
        <f>SUM(R28:R30)</f>
        <v>12462268</v>
      </c>
    </row>
  </sheetData>
  <mergeCells count="4">
    <mergeCell ref="A1:R1"/>
    <mergeCell ref="A2:R2"/>
    <mergeCell ref="A4:R4"/>
    <mergeCell ref="A3:R3"/>
  </mergeCells>
  <printOptions horizontalCentered="1"/>
  <pageMargins left="0.5" right="0.62187499999999996" top="1" bottom="0.75" header="0.3" footer="0.3"/>
  <pageSetup scale="82" orientation="landscape" r:id="rId1"/>
  <headerFooter>
    <oddHeader>&amp;R&amp;"Times New Roman,Bold"&amp;12Attachment to Response to LGE AG-1 Question No. 360
Page &amp;P of &amp;N
Bellar</oddHeader>
    <oddFooter>&amp;R&amp;"Times New Roman,Bold"&amp;14Bellar Exhibit 2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4"/>
  <sheetViews>
    <sheetView tabSelected="1" topLeftCell="A9" zoomScale="70" zoomScaleNormal="70" workbookViewId="0">
      <selection activeCell="C27" sqref="C27"/>
    </sheetView>
  </sheetViews>
  <sheetFormatPr defaultRowHeight="12.75"/>
  <cols>
    <col min="1" max="1" width="5.140625" style="86" customWidth="1"/>
    <col min="2" max="2" width="2.85546875" style="86" customWidth="1"/>
    <col min="3" max="3" width="11.7109375" style="86" bestFit="1" customWidth="1"/>
    <col min="4" max="4" width="1.28515625" style="86" customWidth="1"/>
    <col min="5" max="5" width="6.140625" style="86" bestFit="1" customWidth="1"/>
    <col min="6" max="6" width="1.28515625" style="86" customWidth="1"/>
    <col min="7" max="7" width="13.7109375" style="86" bestFit="1" customWidth="1"/>
    <col min="8" max="8" width="1.28515625" style="86" customWidth="1"/>
    <col min="9" max="9" width="13.7109375" style="86" bestFit="1" customWidth="1"/>
    <col min="10" max="10" width="1.28515625" style="86" customWidth="1"/>
    <col min="11" max="11" width="13.7109375" style="86" bestFit="1" customWidth="1"/>
    <col min="12" max="12" width="1.28515625" style="86" customWidth="1"/>
    <col min="13" max="13" width="13.7109375" style="86" bestFit="1" customWidth="1"/>
    <col min="14" max="14" width="1.28515625" style="86" customWidth="1"/>
    <col min="15" max="15" width="13.7109375" style="86" bestFit="1" customWidth="1"/>
    <col min="16" max="16" width="1.28515625" style="86" customWidth="1"/>
    <col min="17" max="17" width="13.7109375" style="86" bestFit="1" customWidth="1"/>
    <col min="18" max="18" width="1.28515625" style="86" customWidth="1"/>
    <col min="19" max="19" width="15" style="86" bestFit="1" customWidth="1"/>
    <col min="20" max="20" width="1.28515625" style="86" customWidth="1"/>
    <col min="21" max="21" width="13.7109375" style="86" bestFit="1" customWidth="1"/>
    <col min="22" max="22" width="1.28515625" style="86" customWidth="1"/>
    <col min="23" max="23" width="14.42578125" style="86" bestFit="1" customWidth="1"/>
    <col min="24" max="24" width="1.28515625" style="86" customWidth="1"/>
    <col min="25" max="25" width="13.7109375" style="86" bestFit="1" customWidth="1"/>
    <col min="26" max="26" width="1.28515625" style="86" customWidth="1"/>
    <col min="27" max="27" width="12.42578125" style="86" bestFit="1" customWidth="1"/>
    <col min="28" max="28" width="1.28515625" style="86" customWidth="1"/>
    <col min="29" max="29" width="14.85546875" style="86" customWidth="1"/>
    <col min="30" max="31" width="9.140625" style="86"/>
    <col min="32" max="32" width="11.85546875" style="86" customWidth="1"/>
    <col min="33" max="33" width="13.28515625" style="86" customWidth="1"/>
    <col min="34" max="35" width="13.5703125" style="86" customWidth="1"/>
    <col min="36" max="16384" width="9.140625" style="86"/>
  </cols>
  <sheetData>
    <row r="1" spans="1:35" ht="18.75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35" ht="18.75">
      <c r="A2" s="111" t="s">
        <v>107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spans="1:35" ht="18.75">
      <c r="A3" s="111" t="s">
        <v>103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</row>
    <row r="4" spans="1:35">
      <c r="A4" s="87"/>
    </row>
    <row r="6" spans="1:35" ht="13.5" thickBot="1">
      <c r="A6" s="88"/>
      <c r="B6" s="88"/>
      <c r="C6" s="88" t="s">
        <v>29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</row>
    <row r="7" spans="1:35" ht="30.75" thickBot="1">
      <c r="A7" s="88"/>
      <c r="B7" s="88"/>
      <c r="C7" s="88" t="s">
        <v>30</v>
      </c>
      <c r="D7" s="88"/>
      <c r="E7" s="88"/>
      <c r="F7" s="88"/>
      <c r="G7" s="88">
        <v>2012</v>
      </c>
      <c r="H7" s="88"/>
      <c r="I7" s="88">
        <v>2013</v>
      </c>
      <c r="J7" s="88"/>
      <c r="K7" s="88">
        <v>2014</v>
      </c>
      <c r="L7" s="88"/>
      <c r="M7" s="88">
        <v>2015</v>
      </c>
      <c r="N7" s="88"/>
      <c r="O7" s="88">
        <v>2016</v>
      </c>
      <c r="P7" s="88"/>
      <c r="Q7" s="88">
        <v>2017</v>
      </c>
      <c r="R7" s="88"/>
      <c r="S7" s="88" t="s">
        <v>39</v>
      </c>
      <c r="T7" s="88"/>
      <c r="U7" s="88" t="s">
        <v>41</v>
      </c>
      <c r="V7" s="88"/>
      <c r="W7" s="88"/>
      <c r="X7" s="88"/>
      <c r="Y7" s="88"/>
      <c r="Z7" s="88"/>
      <c r="AA7" s="88" t="s">
        <v>46</v>
      </c>
      <c r="AB7" s="88"/>
      <c r="AC7" s="88" t="s">
        <v>48</v>
      </c>
      <c r="AF7" s="105" t="s">
        <v>32</v>
      </c>
      <c r="AG7" s="106" t="s">
        <v>125</v>
      </c>
      <c r="AH7" s="10" t="s">
        <v>126</v>
      </c>
      <c r="AI7" s="10" t="s">
        <v>127</v>
      </c>
    </row>
    <row r="8" spans="1:35">
      <c r="A8" s="88" t="s">
        <v>5</v>
      </c>
      <c r="B8" s="88"/>
      <c r="C8" s="88" t="s">
        <v>31</v>
      </c>
      <c r="D8" s="88"/>
      <c r="E8" s="88"/>
      <c r="F8" s="88"/>
      <c r="G8" s="88" t="s">
        <v>33</v>
      </c>
      <c r="H8" s="88"/>
      <c r="I8" s="88" t="s">
        <v>34</v>
      </c>
      <c r="J8" s="88"/>
      <c r="K8" s="88" t="s">
        <v>35</v>
      </c>
      <c r="L8" s="88"/>
      <c r="M8" s="88" t="s">
        <v>36</v>
      </c>
      <c r="N8" s="88"/>
      <c r="O8" s="88" t="s">
        <v>37</v>
      </c>
      <c r="P8" s="88"/>
      <c r="Q8" s="88" t="s">
        <v>38</v>
      </c>
      <c r="R8" s="88"/>
      <c r="S8" s="88" t="s">
        <v>40</v>
      </c>
      <c r="T8" s="88"/>
      <c r="U8" s="88" t="s">
        <v>42</v>
      </c>
      <c r="V8" s="88"/>
      <c r="W8" s="88" t="s">
        <v>44</v>
      </c>
      <c r="X8" s="88"/>
      <c r="Y8" s="88"/>
      <c r="Z8" s="88"/>
      <c r="AA8" s="88" t="s">
        <v>40</v>
      </c>
      <c r="AB8" s="88"/>
      <c r="AC8" s="88" t="s">
        <v>46</v>
      </c>
      <c r="AF8" s="102">
        <v>2012</v>
      </c>
      <c r="AG8" s="11">
        <f>2850080</f>
        <v>2850080</v>
      </c>
      <c r="AH8" s="11">
        <v>1333688</v>
      </c>
      <c r="AI8" s="11">
        <f>SUM(AG8:AH8)</f>
        <v>4183768</v>
      </c>
    </row>
    <row r="9" spans="1:35">
      <c r="A9" s="89" t="s">
        <v>6</v>
      </c>
      <c r="B9" s="89"/>
      <c r="C9" s="89" t="s">
        <v>3</v>
      </c>
      <c r="D9" s="89"/>
      <c r="E9" s="89" t="s">
        <v>32</v>
      </c>
      <c r="F9" s="89"/>
      <c r="G9" s="89" t="s">
        <v>24</v>
      </c>
      <c r="H9" s="89"/>
      <c r="I9" s="89" t="s">
        <v>24</v>
      </c>
      <c r="J9" s="89"/>
      <c r="K9" s="89" t="s">
        <v>24</v>
      </c>
      <c r="L9" s="89"/>
      <c r="M9" s="89" t="s">
        <v>24</v>
      </c>
      <c r="N9" s="89"/>
      <c r="O9" s="89" t="s">
        <v>24</v>
      </c>
      <c r="P9" s="89"/>
      <c r="Q9" s="89" t="s">
        <v>24</v>
      </c>
      <c r="R9" s="89"/>
      <c r="S9" s="89" t="s">
        <v>1</v>
      </c>
      <c r="T9" s="89"/>
      <c r="U9" s="89" t="s">
        <v>43</v>
      </c>
      <c r="V9" s="89"/>
      <c r="W9" s="89" t="s">
        <v>1</v>
      </c>
      <c r="X9" s="89"/>
      <c r="Y9" s="89" t="s">
        <v>45</v>
      </c>
      <c r="Z9" s="89"/>
      <c r="AA9" s="89" t="s">
        <v>47</v>
      </c>
      <c r="AB9" s="89"/>
      <c r="AC9" s="89" t="s">
        <v>49</v>
      </c>
      <c r="AF9" s="103">
        <v>2013</v>
      </c>
      <c r="AG9" s="8">
        <f>4201224</f>
        <v>4201224</v>
      </c>
      <c r="AH9" s="8">
        <v>1680450</v>
      </c>
      <c r="AI9" s="11">
        <f t="shared" ref="AI9:AI13" si="0">SUM(AG9:AH9)</f>
        <v>5881674</v>
      </c>
    </row>
    <row r="10" spans="1:35"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T10" s="91"/>
      <c r="V10" s="91"/>
      <c r="X10" s="91"/>
      <c r="Z10" s="91"/>
      <c r="AB10" s="91"/>
      <c r="AF10" s="103">
        <v>2014</v>
      </c>
      <c r="AG10" s="8">
        <f>4410822</f>
        <v>4410822</v>
      </c>
      <c r="AH10" s="8">
        <v>1738915</v>
      </c>
      <c r="AI10" s="11">
        <f t="shared" si="0"/>
        <v>6149737</v>
      </c>
    </row>
    <row r="11" spans="1:35">
      <c r="A11" s="86">
        <v>1</v>
      </c>
      <c r="C11" s="90" t="s">
        <v>88</v>
      </c>
      <c r="G11" s="92">
        <f>'pg 5 2012 Bk Depr'!L17-G12</f>
        <v>9994129</v>
      </c>
      <c r="I11" s="92">
        <f>'pg 6 2013 Bk Depr'!L17-I12</f>
        <v>39083452</v>
      </c>
      <c r="J11" s="92"/>
      <c r="K11" s="92">
        <f>'pg 7 2014 Bk Depr'!L17-K12</f>
        <v>46532746</v>
      </c>
      <c r="L11" s="92"/>
      <c r="M11" s="92">
        <f>'pg 8 2015 Bk Depr'!L17-M12</f>
        <v>48604377</v>
      </c>
      <c r="N11" s="92"/>
      <c r="O11" s="92">
        <f>'pg 9 2016 Bk Depr'!L17-O12</f>
        <v>55513616</v>
      </c>
      <c r="P11" s="92"/>
      <c r="Q11" s="92">
        <f>'pg 10 2017 Bk Depr'!L17-Q12</f>
        <v>31927604</v>
      </c>
      <c r="AF11" s="103">
        <v>2015</v>
      </c>
      <c r="AG11" s="8">
        <f>4980000</f>
        <v>4980000</v>
      </c>
      <c r="AH11" s="8">
        <v>1785000</v>
      </c>
      <c r="AI11" s="11">
        <f t="shared" si="0"/>
        <v>6765000</v>
      </c>
    </row>
    <row r="12" spans="1:35">
      <c r="A12" s="86">
        <v>2</v>
      </c>
      <c r="C12" s="90" t="s">
        <v>96</v>
      </c>
      <c r="G12" s="92">
        <f>$AI8</f>
        <v>4183768</v>
      </c>
      <c r="I12" s="92">
        <f>$AI9</f>
        <v>5881674</v>
      </c>
      <c r="J12" s="92"/>
      <c r="K12" s="92">
        <f>$AI10</f>
        <v>6149737</v>
      </c>
      <c r="L12" s="92"/>
      <c r="M12" s="92">
        <f>$AI11</f>
        <v>6765000</v>
      </c>
      <c r="N12" s="92"/>
      <c r="O12" s="92">
        <f>$AI12</f>
        <v>1834000</v>
      </c>
      <c r="P12" s="92"/>
      <c r="Q12" s="92">
        <f>$AI13</f>
        <v>0</v>
      </c>
      <c r="AF12" s="103">
        <v>2016</v>
      </c>
      <c r="AG12" s="104"/>
      <c r="AH12" s="8">
        <v>1834000</v>
      </c>
      <c r="AI12" s="11">
        <f t="shared" si="0"/>
        <v>1834000</v>
      </c>
    </row>
    <row r="13" spans="1:35">
      <c r="G13" s="92"/>
      <c r="AF13" s="103">
        <v>2017</v>
      </c>
      <c r="AG13" s="104"/>
      <c r="AH13" s="8">
        <v>0</v>
      </c>
      <c r="AI13" s="11">
        <f t="shared" si="0"/>
        <v>0</v>
      </c>
    </row>
    <row r="14" spans="1:35">
      <c r="G14" s="114" t="s">
        <v>50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</row>
    <row r="16" spans="1:35">
      <c r="A16" s="86">
        <v>3</v>
      </c>
      <c r="C16" s="93">
        <v>3.7499999999999999E-2</v>
      </c>
      <c r="E16" s="86">
        <v>1</v>
      </c>
      <c r="G16" s="92">
        <f>G$11*$C16+G12</f>
        <v>4558547.8375000004</v>
      </c>
      <c r="S16" s="92">
        <f t="shared" ref="S16:S42" si="1">SUM(G16:R16)</f>
        <v>4558547.8375000004</v>
      </c>
      <c r="U16" s="92">
        <f>'pg 5 2012 Bk Depr'!L$31</f>
        <v>681891</v>
      </c>
      <c r="W16" s="92">
        <f>'pg 5 2012 Bk Depr'!N25</f>
        <v>138832.18080137961</v>
      </c>
      <c r="Y16" s="92">
        <f>IF(W16=0,0,S16+U16-W16)</f>
        <v>5101606.6566986209</v>
      </c>
      <c r="AA16" s="92">
        <f>IF(Y16=0,0,Y16*0.389)</f>
        <v>1984524.9894557635</v>
      </c>
      <c r="AC16" s="92">
        <f>IF(AA16=0,0,AC15+AA16)</f>
        <v>1984524.9894557635</v>
      </c>
    </row>
    <row r="17" spans="1:29">
      <c r="A17" s="86">
        <v>4</v>
      </c>
      <c r="C17" s="93">
        <v>7.2190000000000004E-2</v>
      </c>
      <c r="E17" s="86">
        <v>2</v>
      </c>
      <c r="G17" s="92">
        <f t="shared" ref="G17:G36" si="2">G$11*$C17</f>
        <v>721476.17251000006</v>
      </c>
      <c r="I17" s="92">
        <f>I$11*$C16+I12</f>
        <v>7347303.4500000002</v>
      </c>
      <c r="S17" s="92">
        <f t="shared" si="1"/>
        <v>8068779.6225100001</v>
      </c>
      <c r="U17" s="92">
        <f>'pg 6 2013 Bk Depr'!L$31</f>
        <v>2600333</v>
      </c>
      <c r="W17" s="92">
        <f>'pg 6 2013 Bk Depr'!J25+'pg 6 2013 Bk Depr'!N25</f>
        <v>863945.55833809322</v>
      </c>
      <c r="Y17" s="92">
        <f t="shared" ref="Y17:Y72" si="3">IF(W17=0,"",S17+U17-W17)</f>
        <v>9805167.0641719084</v>
      </c>
      <c r="AA17" s="92">
        <f t="shared" ref="AA17:AA72" si="4">IF(Y17="","",Y17*0.389)</f>
        <v>3814209.9879628727</v>
      </c>
      <c r="AC17" s="92">
        <f t="shared" ref="AC17:AC72" si="5">IF(AA17="","",AC16+AA17)</f>
        <v>5798734.977418636</v>
      </c>
    </row>
    <row r="18" spans="1:29">
      <c r="A18" s="86">
        <v>5</v>
      </c>
      <c r="C18" s="93">
        <v>6.6769999999999996E-2</v>
      </c>
      <c r="E18" s="86">
        <v>3</v>
      </c>
      <c r="G18" s="92">
        <f t="shared" si="2"/>
        <v>667307.99332999997</v>
      </c>
      <c r="I18" s="92">
        <f t="shared" ref="I18:I37" si="6">I$11*$C17</f>
        <v>2821434.3998800004</v>
      </c>
      <c r="K18" s="92">
        <f>K$11*$C16+K12</f>
        <v>7894714.9749999996</v>
      </c>
      <c r="S18" s="92">
        <f t="shared" si="1"/>
        <v>11383457.368209999</v>
      </c>
      <c r="U18" s="92">
        <f>'pg 7 2014 Bk Depr'!L$31</f>
        <v>2984385</v>
      </c>
      <c r="W18" s="92">
        <f>'pg 7 2014 Bk Depr'!J25+'pg 7 2014 Bk Depr'!N25</f>
        <v>2173437.5923888548</v>
      </c>
      <c r="Y18" s="92">
        <f t="shared" si="3"/>
        <v>12194404.775821144</v>
      </c>
      <c r="AA18" s="92">
        <f t="shared" si="4"/>
        <v>4743623.4577944251</v>
      </c>
      <c r="AC18" s="92">
        <f t="shared" si="5"/>
        <v>10542358.435213061</v>
      </c>
    </row>
    <row r="19" spans="1:29">
      <c r="A19" s="86">
        <v>6</v>
      </c>
      <c r="C19" s="93">
        <v>6.1769999999999999E-2</v>
      </c>
      <c r="E19" s="86">
        <v>4</v>
      </c>
      <c r="G19" s="92">
        <f t="shared" si="2"/>
        <v>617337.34832999995</v>
      </c>
      <c r="I19" s="92">
        <f t="shared" si="6"/>
        <v>2609602.0900399997</v>
      </c>
      <c r="K19" s="92">
        <f t="shared" ref="K19:K38" si="7">K$11*$C17</f>
        <v>3359198.9337400002</v>
      </c>
      <c r="M19" s="92">
        <f>M$11*$C16+M12</f>
        <v>8587664.1374999993</v>
      </c>
      <c r="S19" s="92">
        <f t="shared" si="1"/>
        <v>15173802.509609999</v>
      </c>
      <c r="U19" s="92">
        <f>'pg 8 2015 Bk Depr'!L$31</f>
        <v>2334642</v>
      </c>
      <c r="W19" s="92">
        <f>'pg 8 2015 Bk Depr'!J25+'pg 8 2015 Bk Depr'!N25</f>
        <v>3650904.0939779524</v>
      </c>
      <c r="Y19" s="92">
        <f t="shared" si="3"/>
        <v>13857540.415632045</v>
      </c>
      <c r="AA19" s="92">
        <f t="shared" si="4"/>
        <v>5390583.2216808656</v>
      </c>
      <c r="AC19" s="92">
        <f t="shared" si="5"/>
        <v>15932941.656893928</v>
      </c>
    </row>
    <row r="20" spans="1:29">
      <c r="A20" s="86">
        <v>7</v>
      </c>
      <c r="C20" s="93">
        <v>5.713E-2</v>
      </c>
      <c r="E20" s="86">
        <v>5</v>
      </c>
      <c r="G20" s="92">
        <f t="shared" si="2"/>
        <v>570964.58976999996</v>
      </c>
      <c r="I20" s="92">
        <f t="shared" si="6"/>
        <v>2414184.8300399999</v>
      </c>
      <c r="K20" s="92">
        <f t="shared" si="7"/>
        <v>3106991.4504199997</v>
      </c>
      <c r="M20" s="92">
        <f t="shared" ref="M20:M39" si="8">M$11*$C17</f>
        <v>3508749.9756300002</v>
      </c>
      <c r="O20" s="92">
        <f>O$11*$C16+O12</f>
        <v>3915760.5999999996</v>
      </c>
      <c r="S20" s="92">
        <f t="shared" si="1"/>
        <v>13516651.44586</v>
      </c>
      <c r="U20" s="92">
        <f>'pg 9 2016 Bk Depr'!L$31</f>
        <v>2559703</v>
      </c>
      <c r="W20" s="92">
        <f>'pg 9 2016 Bk Depr'!J25+'pg 9 2016 Bk Depr'!N25</f>
        <v>5184702.7698212899</v>
      </c>
      <c r="Y20" s="92">
        <f t="shared" si="3"/>
        <v>10891651.67603871</v>
      </c>
      <c r="AA20" s="92">
        <f t="shared" si="4"/>
        <v>4236852.5019790586</v>
      </c>
      <c r="AC20" s="92">
        <f t="shared" si="5"/>
        <v>20169794.158872984</v>
      </c>
    </row>
    <row r="21" spans="1:29">
      <c r="A21" s="86">
        <v>8</v>
      </c>
      <c r="C21" s="93">
        <v>5.2850000000000001E-2</v>
      </c>
      <c r="E21" s="86">
        <v>6</v>
      </c>
      <c r="G21" s="92">
        <f t="shared" si="2"/>
        <v>528189.71765000001</v>
      </c>
      <c r="I21" s="92">
        <f t="shared" si="6"/>
        <v>2232837.6127599999</v>
      </c>
      <c r="K21" s="92">
        <f t="shared" si="7"/>
        <v>2874327.7204200001</v>
      </c>
      <c r="M21" s="92">
        <f t="shared" si="8"/>
        <v>3245314.2522899997</v>
      </c>
      <c r="O21" s="92">
        <f t="shared" ref="O21:O40" si="9">O$11*$C17</f>
        <v>4007527.9390400001</v>
      </c>
      <c r="Q21" s="92">
        <f>Q$11*$C16+Q12</f>
        <v>1197285.1499999999</v>
      </c>
      <c r="S21" s="92">
        <f t="shared" si="1"/>
        <v>14085482.39216</v>
      </c>
      <c r="U21" s="92">
        <f>'pg 10 2017 Bk Depr'!L$31</f>
        <v>1301314</v>
      </c>
      <c r="W21" s="92">
        <f>'pg 10 2017 Bk Depr'!J25+'pg 10 2017 Bk Depr'!N25</f>
        <v>6505307.0059054568</v>
      </c>
      <c r="Y21" s="92">
        <f t="shared" si="3"/>
        <v>8881489.3862545434</v>
      </c>
      <c r="AA21" s="92">
        <f t="shared" si="4"/>
        <v>3454899.3712530173</v>
      </c>
      <c r="AC21" s="92">
        <f t="shared" si="5"/>
        <v>23624693.530126002</v>
      </c>
    </row>
    <row r="22" spans="1:29">
      <c r="A22" s="86">
        <v>9</v>
      </c>
      <c r="C22" s="93">
        <v>4.888E-2</v>
      </c>
      <c r="E22" s="86">
        <v>7</v>
      </c>
      <c r="G22" s="92">
        <f t="shared" si="2"/>
        <v>488513.02552000002</v>
      </c>
      <c r="I22" s="92">
        <f t="shared" si="6"/>
        <v>2065560.4382</v>
      </c>
      <c r="K22" s="92">
        <f t="shared" si="7"/>
        <v>2658415.7789799999</v>
      </c>
      <c r="M22" s="92">
        <f t="shared" si="8"/>
        <v>3002292.36729</v>
      </c>
      <c r="O22" s="92">
        <f t="shared" si="9"/>
        <v>3706644.1403199998</v>
      </c>
      <c r="Q22" s="92">
        <f t="shared" ref="Q22:Q41" si="10">Q$11*$C17</f>
        <v>2304853.73276</v>
      </c>
      <c r="S22" s="92">
        <f t="shared" si="1"/>
        <v>14226279.483069997</v>
      </c>
      <c r="U22" s="92"/>
      <c r="W22" s="92"/>
      <c r="Y22" s="92" t="str">
        <f t="shared" ref="Y22" si="11">IF(W22=0,"",S22+U22-W22)</f>
        <v/>
      </c>
      <c r="AA22" s="92" t="str">
        <f t="shared" ref="AA22" si="12">IF(Y22="","",Y22*0.389)</f>
        <v/>
      </c>
      <c r="AC22" s="92" t="str">
        <f t="shared" ref="AC22" si="13">IF(AA22="","",AC21+AA22)</f>
        <v/>
      </c>
    </row>
    <row r="23" spans="1:29">
      <c r="A23" s="86">
        <v>10</v>
      </c>
      <c r="C23" s="93">
        <v>4.5220000000000003E-2</v>
      </c>
      <c r="E23" s="86">
        <v>8</v>
      </c>
      <c r="G23" s="92">
        <f t="shared" si="2"/>
        <v>451934.51338000002</v>
      </c>
      <c r="I23" s="92">
        <f t="shared" si="6"/>
        <v>1910399.1337599999</v>
      </c>
      <c r="K23" s="92">
        <f t="shared" si="7"/>
        <v>2459255.6261</v>
      </c>
      <c r="M23" s="92">
        <f t="shared" si="8"/>
        <v>2776768.0580099998</v>
      </c>
      <c r="O23" s="92">
        <f t="shared" si="9"/>
        <v>3429076.0603199997</v>
      </c>
      <c r="Q23" s="92">
        <f t="shared" si="10"/>
        <v>2131806.1190800001</v>
      </c>
      <c r="S23" s="92">
        <f t="shared" si="1"/>
        <v>13159239.51065</v>
      </c>
      <c r="U23" s="92"/>
      <c r="W23" s="92"/>
      <c r="Y23" s="92" t="str">
        <f t="shared" si="3"/>
        <v/>
      </c>
      <c r="AA23" s="92" t="str">
        <f t="shared" si="4"/>
        <v/>
      </c>
      <c r="AC23" s="92" t="str">
        <f t="shared" si="5"/>
        <v/>
      </c>
    </row>
    <row r="24" spans="1:29">
      <c r="A24" s="86">
        <v>11</v>
      </c>
      <c r="C24" s="93">
        <v>4.462E-2</v>
      </c>
      <c r="E24" s="86">
        <v>9</v>
      </c>
      <c r="G24" s="92">
        <f t="shared" si="2"/>
        <v>445938.03597999999</v>
      </c>
      <c r="I24" s="92">
        <f t="shared" si="6"/>
        <v>1767353.6994400001</v>
      </c>
      <c r="K24" s="92">
        <f t="shared" si="7"/>
        <v>2274520.6244799998</v>
      </c>
      <c r="M24" s="92">
        <f t="shared" si="8"/>
        <v>2568741.3244500002</v>
      </c>
      <c r="O24" s="92">
        <f t="shared" si="9"/>
        <v>3171492.8820799999</v>
      </c>
      <c r="Q24" s="92">
        <f t="shared" si="10"/>
        <v>1972168.0990799998</v>
      </c>
      <c r="S24" s="92">
        <f t="shared" si="1"/>
        <v>12200214.665509999</v>
      </c>
      <c r="U24" s="92"/>
      <c r="W24" s="92"/>
      <c r="Y24" s="92" t="str">
        <f t="shared" si="3"/>
        <v/>
      </c>
      <c r="AA24" s="92" t="str">
        <f t="shared" si="4"/>
        <v/>
      </c>
      <c r="AC24" s="92" t="str">
        <f t="shared" si="5"/>
        <v/>
      </c>
    </row>
    <row r="25" spans="1:29">
      <c r="A25" s="86">
        <v>12</v>
      </c>
      <c r="C25" s="93">
        <v>4.4609999999999997E-2</v>
      </c>
      <c r="E25" s="86">
        <v>10</v>
      </c>
      <c r="G25" s="92">
        <f t="shared" si="2"/>
        <v>445838.09468999994</v>
      </c>
      <c r="I25" s="92">
        <f t="shared" si="6"/>
        <v>1743903.62824</v>
      </c>
      <c r="K25" s="92">
        <f t="shared" si="7"/>
        <v>2104210.7741200002</v>
      </c>
      <c r="M25" s="92">
        <f t="shared" si="8"/>
        <v>2375781.9477599999</v>
      </c>
      <c r="O25" s="92">
        <f t="shared" si="9"/>
        <v>2933894.6055999999</v>
      </c>
      <c r="Q25" s="92">
        <f t="shared" si="10"/>
        <v>1824024.0165200001</v>
      </c>
      <c r="S25" s="92">
        <f t="shared" si="1"/>
        <v>11427653.06693</v>
      </c>
      <c r="U25" s="92"/>
      <c r="W25" s="92"/>
      <c r="Y25" s="92" t="str">
        <f t="shared" si="3"/>
        <v/>
      </c>
      <c r="AA25" s="92" t="str">
        <f t="shared" si="4"/>
        <v/>
      </c>
      <c r="AC25" s="92" t="str">
        <f t="shared" si="5"/>
        <v/>
      </c>
    </row>
    <row r="26" spans="1:29">
      <c r="A26" s="86">
        <v>13</v>
      </c>
      <c r="C26" s="93">
        <v>4.462E-2</v>
      </c>
      <c r="E26" s="86">
        <v>11</v>
      </c>
      <c r="G26" s="92">
        <f t="shared" si="2"/>
        <v>445938.03597999999</v>
      </c>
      <c r="I26" s="92">
        <f t="shared" si="6"/>
        <v>1743512.79372</v>
      </c>
      <c r="K26" s="92">
        <f t="shared" si="7"/>
        <v>2076291.1265199999</v>
      </c>
      <c r="M26" s="92">
        <f t="shared" si="8"/>
        <v>2197889.9279400003</v>
      </c>
      <c r="O26" s="92">
        <f t="shared" si="9"/>
        <v>2713505.55008</v>
      </c>
      <c r="Q26" s="92">
        <f t="shared" si="10"/>
        <v>1687373.8714000001</v>
      </c>
      <c r="S26" s="92">
        <f t="shared" si="1"/>
        <v>10864511.305640001</v>
      </c>
      <c r="U26" s="92"/>
      <c r="W26" s="92"/>
      <c r="Y26" s="92" t="str">
        <f t="shared" si="3"/>
        <v/>
      </c>
      <c r="AA26" s="92" t="str">
        <f t="shared" si="4"/>
        <v/>
      </c>
      <c r="AC26" s="92" t="str">
        <f t="shared" si="5"/>
        <v/>
      </c>
    </row>
    <row r="27" spans="1:29">
      <c r="A27" s="86">
        <v>14</v>
      </c>
      <c r="C27" s="93">
        <v>4.4609999999999997E-2</v>
      </c>
      <c r="E27" s="86">
        <v>12</v>
      </c>
      <c r="G27" s="92">
        <f t="shared" si="2"/>
        <v>445838.09468999994</v>
      </c>
      <c r="I27" s="92">
        <f t="shared" si="6"/>
        <v>1743903.62824</v>
      </c>
      <c r="K27" s="92">
        <f t="shared" si="7"/>
        <v>2075825.7990599999</v>
      </c>
      <c r="M27" s="92">
        <f t="shared" si="8"/>
        <v>2168727.30174</v>
      </c>
      <c r="O27" s="92">
        <f t="shared" si="9"/>
        <v>2510325.7155200001</v>
      </c>
      <c r="Q27" s="92">
        <f t="shared" si="10"/>
        <v>1560621.2835200001</v>
      </c>
      <c r="S27" s="92">
        <f t="shared" si="1"/>
        <v>10505241.822770001</v>
      </c>
      <c r="U27" s="92"/>
      <c r="W27" s="92"/>
      <c r="Y27" s="92" t="str">
        <f t="shared" si="3"/>
        <v/>
      </c>
      <c r="AA27" s="92" t="str">
        <f t="shared" si="4"/>
        <v/>
      </c>
      <c r="AC27" s="92" t="str">
        <f t="shared" si="5"/>
        <v/>
      </c>
    </row>
    <row r="28" spans="1:29">
      <c r="A28" s="86">
        <v>15</v>
      </c>
      <c r="C28" s="93">
        <v>4.462E-2</v>
      </c>
      <c r="E28" s="86">
        <v>13</v>
      </c>
      <c r="G28" s="92">
        <f t="shared" si="2"/>
        <v>445938.03597999999</v>
      </c>
      <c r="I28" s="92">
        <f t="shared" si="6"/>
        <v>1743512.79372</v>
      </c>
      <c r="K28" s="92">
        <f t="shared" si="7"/>
        <v>2076291.1265199999</v>
      </c>
      <c r="M28" s="92">
        <f t="shared" si="8"/>
        <v>2168241.2579699997</v>
      </c>
      <c r="O28" s="92">
        <f t="shared" si="9"/>
        <v>2477017.5459199999</v>
      </c>
      <c r="Q28" s="92">
        <f t="shared" si="10"/>
        <v>1443766.25288</v>
      </c>
      <c r="S28" s="92">
        <f t="shared" si="1"/>
        <v>10354767.01299</v>
      </c>
      <c r="U28" s="92"/>
      <c r="W28" s="92"/>
      <c r="Y28" s="92" t="str">
        <f t="shared" si="3"/>
        <v/>
      </c>
      <c r="AA28" s="92" t="str">
        <f t="shared" si="4"/>
        <v/>
      </c>
      <c r="AC28" s="92" t="str">
        <f t="shared" si="5"/>
        <v/>
      </c>
    </row>
    <row r="29" spans="1:29">
      <c r="A29" s="86">
        <v>16</v>
      </c>
      <c r="C29" s="93">
        <v>4.4609999999999997E-2</v>
      </c>
      <c r="E29" s="86">
        <v>14</v>
      </c>
      <c r="G29" s="92">
        <f t="shared" si="2"/>
        <v>445838.09468999994</v>
      </c>
      <c r="I29" s="92">
        <f t="shared" si="6"/>
        <v>1743903.62824</v>
      </c>
      <c r="K29" s="92">
        <f t="shared" si="7"/>
        <v>2075825.7990599999</v>
      </c>
      <c r="M29" s="92">
        <f t="shared" si="8"/>
        <v>2168727.30174</v>
      </c>
      <c r="O29" s="92">
        <f t="shared" si="9"/>
        <v>2476462.4097599997</v>
      </c>
      <c r="Q29" s="92">
        <f t="shared" si="10"/>
        <v>1424609.6904800001</v>
      </c>
      <c r="S29" s="92">
        <f t="shared" si="1"/>
        <v>10335366.923969999</v>
      </c>
      <c r="U29" s="92"/>
      <c r="W29" s="92"/>
      <c r="Y29" s="92" t="str">
        <f t="shared" si="3"/>
        <v/>
      </c>
      <c r="AA29" s="92" t="str">
        <f t="shared" si="4"/>
        <v/>
      </c>
      <c r="AC29" s="92" t="str">
        <f t="shared" si="5"/>
        <v/>
      </c>
    </row>
    <row r="30" spans="1:29">
      <c r="A30" s="86">
        <v>17</v>
      </c>
      <c r="C30" s="93">
        <v>4.462E-2</v>
      </c>
      <c r="E30" s="86">
        <v>15</v>
      </c>
      <c r="G30" s="92">
        <f t="shared" si="2"/>
        <v>445938.03597999999</v>
      </c>
      <c r="I30" s="92">
        <f t="shared" si="6"/>
        <v>1743512.79372</v>
      </c>
      <c r="K30" s="92">
        <f t="shared" si="7"/>
        <v>2076291.1265199999</v>
      </c>
      <c r="M30" s="92">
        <f t="shared" si="8"/>
        <v>2168241.2579699997</v>
      </c>
      <c r="O30" s="92">
        <f t="shared" si="9"/>
        <v>2477017.5459199999</v>
      </c>
      <c r="Q30" s="92">
        <f t="shared" si="10"/>
        <v>1424290.41444</v>
      </c>
      <c r="S30" s="92">
        <f t="shared" si="1"/>
        <v>10335291.174550001</v>
      </c>
      <c r="U30" s="92"/>
      <c r="W30" s="92"/>
      <c r="Y30" s="92" t="str">
        <f t="shared" si="3"/>
        <v/>
      </c>
      <c r="AA30" s="92" t="str">
        <f t="shared" si="4"/>
        <v/>
      </c>
      <c r="AC30" s="92" t="str">
        <f t="shared" si="5"/>
        <v/>
      </c>
    </row>
    <row r="31" spans="1:29">
      <c r="A31" s="86">
        <v>18</v>
      </c>
      <c r="C31" s="93">
        <v>4.4609999999999997E-2</v>
      </c>
      <c r="E31" s="86">
        <v>16</v>
      </c>
      <c r="G31" s="92">
        <f t="shared" si="2"/>
        <v>445838.09468999994</v>
      </c>
      <c r="I31" s="92">
        <f t="shared" si="6"/>
        <v>1743903.62824</v>
      </c>
      <c r="K31" s="92">
        <f t="shared" si="7"/>
        <v>2075825.7990599999</v>
      </c>
      <c r="M31" s="92">
        <f t="shared" si="8"/>
        <v>2168727.30174</v>
      </c>
      <c r="O31" s="92">
        <f t="shared" si="9"/>
        <v>2476462.4097599997</v>
      </c>
      <c r="Q31" s="92">
        <f t="shared" si="10"/>
        <v>1424609.6904800001</v>
      </c>
      <c r="S31" s="92">
        <f t="shared" si="1"/>
        <v>10335366.923969999</v>
      </c>
      <c r="U31" s="92"/>
      <c r="W31" s="92"/>
      <c r="Y31" s="92" t="str">
        <f t="shared" si="3"/>
        <v/>
      </c>
      <c r="AA31" s="92" t="str">
        <f t="shared" si="4"/>
        <v/>
      </c>
      <c r="AC31" s="92" t="str">
        <f t="shared" si="5"/>
        <v/>
      </c>
    </row>
    <row r="32" spans="1:29">
      <c r="A32" s="86">
        <v>19</v>
      </c>
      <c r="C32" s="93">
        <v>4.462E-2</v>
      </c>
      <c r="E32" s="86">
        <v>17</v>
      </c>
      <c r="G32" s="92">
        <f t="shared" si="2"/>
        <v>445938.03597999999</v>
      </c>
      <c r="I32" s="92">
        <f t="shared" si="6"/>
        <v>1743512.79372</v>
      </c>
      <c r="K32" s="92">
        <f t="shared" si="7"/>
        <v>2076291.1265199999</v>
      </c>
      <c r="M32" s="92">
        <f t="shared" si="8"/>
        <v>2168241.2579699997</v>
      </c>
      <c r="O32" s="92">
        <f t="shared" si="9"/>
        <v>2477017.5459199999</v>
      </c>
      <c r="Q32" s="92">
        <f t="shared" si="10"/>
        <v>1424290.41444</v>
      </c>
      <c r="S32" s="92">
        <f t="shared" si="1"/>
        <v>10335291.174550001</v>
      </c>
      <c r="U32" s="92"/>
      <c r="W32" s="92"/>
      <c r="Y32" s="92" t="str">
        <f t="shared" si="3"/>
        <v/>
      </c>
      <c r="AA32" s="92" t="str">
        <f t="shared" si="4"/>
        <v/>
      </c>
      <c r="AC32" s="92" t="str">
        <f t="shared" si="5"/>
        <v/>
      </c>
    </row>
    <row r="33" spans="1:29">
      <c r="A33" s="86">
        <v>20</v>
      </c>
      <c r="C33" s="93">
        <v>4.4609999999999997E-2</v>
      </c>
      <c r="E33" s="86">
        <v>18</v>
      </c>
      <c r="G33" s="92">
        <f t="shared" si="2"/>
        <v>445838.09468999994</v>
      </c>
      <c r="I33" s="92">
        <f t="shared" si="6"/>
        <v>1743903.62824</v>
      </c>
      <c r="K33" s="92">
        <f t="shared" si="7"/>
        <v>2075825.7990599999</v>
      </c>
      <c r="M33" s="92">
        <f t="shared" si="8"/>
        <v>2168727.30174</v>
      </c>
      <c r="O33" s="92">
        <f t="shared" si="9"/>
        <v>2476462.4097599997</v>
      </c>
      <c r="Q33" s="92">
        <f t="shared" si="10"/>
        <v>1424609.6904800001</v>
      </c>
      <c r="S33" s="92">
        <f t="shared" si="1"/>
        <v>10335366.923969999</v>
      </c>
      <c r="U33" s="92"/>
      <c r="W33" s="92"/>
      <c r="Y33" s="92" t="str">
        <f t="shared" si="3"/>
        <v/>
      </c>
      <c r="AA33" s="92" t="str">
        <f t="shared" si="4"/>
        <v/>
      </c>
      <c r="AC33" s="92" t="str">
        <f t="shared" si="5"/>
        <v/>
      </c>
    </row>
    <row r="34" spans="1:29">
      <c r="A34" s="86">
        <v>21</v>
      </c>
      <c r="C34" s="93">
        <v>4.462E-2</v>
      </c>
      <c r="E34" s="86">
        <v>19</v>
      </c>
      <c r="G34" s="92">
        <f t="shared" si="2"/>
        <v>445938.03597999999</v>
      </c>
      <c r="I34" s="92">
        <f t="shared" si="6"/>
        <v>1743512.79372</v>
      </c>
      <c r="K34" s="92">
        <f t="shared" si="7"/>
        <v>2076291.1265199999</v>
      </c>
      <c r="M34" s="92">
        <f t="shared" si="8"/>
        <v>2168241.2579699997</v>
      </c>
      <c r="O34" s="92">
        <f t="shared" si="9"/>
        <v>2477017.5459199999</v>
      </c>
      <c r="Q34" s="92">
        <f t="shared" si="10"/>
        <v>1424290.41444</v>
      </c>
      <c r="S34" s="92">
        <f t="shared" si="1"/>
        <v>10335291.174550001</v>
      </c>
      <c r="U34" s="92"/>
      <c r="W34" s="92"/>
      <c r="Y34" s="92" t="str">
        <f t="shared" si="3"/>
        <v/>
      </c>
      <c r="AA34" s="92" t="str">
        <f t="shared" si="4"/>
        <v/>
      </c>
      <c r="AC34" s="92" t="str">
        <f t="shared" si="5"/>
        <v/>
      </c>
    </row>
    <row r="35" spans="1:29">
      <c r="A35" s="86">
        <v>22</v>
      </c>
      <c r="C35" s="93">
        <v>4.4609999999999997E-2</v>
      </c>
      <c r="E35" s="86">
        <v>20</v>
      </c>
      <c r="G35" s="92">
        <f t="shared" si="2"/>
        <v>445838.09468999994</v>
      </c>
      <c r="I35" s="92">
        <f t="shared" si="6"/>
        <v>1743903.62824</v>
      </c>
      <c r="K35" s="92">
        <f t="shared" si="7"/>
        <v>2075825.7990599999</v>
      </c>
      <c r="M35" s="92">
        <f t="shared" si="8"/>
        <v>2168727.30174</v>
      </c>
      <c r="O35" s="92">
        <f t="shared" si="9"/>
        <v>2476462.4097599997</v>
      </c>
      <c r="Q35" s="92">
        <f t="shared" si="10"/>
        <v>1424609.6904800001</v>
      </c>
      <c r="S35" s="92">
        <f t="shared" si="1"/>
        <v>10335366.923969999</v>
      </c>
      <c r="U35" s="92"/>
      <c r="W35" s="92"/>
      <c r="Y35" s="92" t="str">
        <f t="shared" si="3"/>
        <v/>
      </c>
      <c r="AA35" s="92" t="str">
        <f t="shared" si="4"/>
        <v/>
      </c>
      <c r="AC35" s="92" t="str">
        <f t="shared" si="5"/>
        <v/>
      </c>
    </row>
    <row r="36" spans="1:29">
      <c r="A36" s="86">
        <v>23</v>
      </c>
      <c r="C36" s="93">
        <v>2.231E-2</v>
      </c>
      <c r="E36" s="86">
        <v>21</v>
      </c>
      <c r="G36" s="92">
        <f t="shared" si="2"/>
        <v>222969.01798999999</v>
      </c>
      <c r="I36" s="92">
        <f t="shared" si="6"/>
        <v>1743512.79372</v>
      </c>
      <c r="K36" s="92">
        <f t="shared" si="7"/>
        <v>2076291.1265199999</v>
      </c>
      <c r="M36" s="92">
        <f t="shared" si="8"/>
        <v>2168241.2579699997</v>
      </c>
      <c r="O36" s="92">
        <f t="shared" si="9"/>
        <v>2477017.5459199999</v>
      </c>
      <c r="Q36" s="92">
        <f t="shared" si="10"/>
        <v>1424290.41444</v>
      </c>
      <c r="S36" s="92">
        <f t="shared" si="1"/>
        <v>10112322.15656</v>
      </c>
      <c r="U36" s="92"/>
      <c r="W36" s="92"/>
      <c r="Y36" s="92" t="str">
        <f t="shared" si="3"/>
        <v/>
      </c>
      <c r="AA36" s="92" t="str">
        <f t="shared" si="4"/>
        <v/>
      </c>
      <c r="AC36" s="92" t="str">
        <f t="shared" si="5"/>
        <v/>
      </c>
    </row>
    <row r="37" spans="1:29">
      <c r="A37" s="86">
        <v>24</v>
      </c>
      <c r="C37" s="93">
        <v>0</v>
      </c>
      <c r="E37" s="86">
        <v>22</v>
      </c>
      <c r="I37" s="92">
        <f t="shared" si="6"/>
        <v>871951.81412</v>
      </c>
      <c r="K37" s="92">
        <f t="shared" si="7"/>
        <v>2075825.7990599999</v>
      </c>
      <c r="M37" s="92">
        <f t="shared" si="8"/>
        <v>2168727.30174</v>
      </c>
      <c r="O37" s="92">
        <f t="shared" si="9"/>
        <v>2476462.4097599997</v>
      </c>
      <c r="Q37" s="92">
        <f t="shared" si="10"/>
        <v>1424609.6904800001</v>
      </c>
      <c r="S37" s="92">
        <f t="shared" si="1"/>
        <v>9017577.01516</v>
      </c>
      <c r="U37" s="92"/>
      <c r="W37" s="92"/>
      <c r="Y37" s="92" t="str">
        <f t="shared" si="3"/>
        <v/>
      </c>
      <c r="AA37" s="92" t="str">
        <f t="shared" si="4"/>
        <v/>
      </c>
      <c r="AC37" s="92" t="str">
        <f t="shared" si="5"/>
        <v/>
      </c>
    </row>
    <row r="38" spans="1:29">
      <c r="A38" s="86">
        <v>25</v>
      </c>
      <c r="C38" s="93">
        <v>0</v>
      </c>
      <c r="E38" s="86">
        <v>23</v>
      </c>
      <c r="K38" s="92">
        <f t="shared" si="7"/>
        <v>1038145.56326</v>
      </c>
      <c r="M38" s="92">
        <f t="shared" si="8"/>
        <v>2168241.2579699997</v>
      </c>
      <c r="O38" s="92">
        <f t="shared" si="9"/>
        <v>2477017.5459199999</v>
      </c>
      <c r="Q38" s="92">
        <f t="shared" si="10"/>
        <v>1424290.41444</v>
      </c>
      <c r="S38" s="92">
        <f t="shared" si="1"/>
        <v>7107694.7815899998</v>
      </c>
      <c r="Y38" s="92" t="str">
        <f t="shared" si="3"/>
        <v/>
      </c>
      <c r="AA38" s="92" t="str">
        <f t="shared" si="4"/>
        <v/>
      </c>
      <c r="AC38" s="92" t="str">
        <f t="shared" si="5"/>
        <v/>
      </c>
    </row>
    <row r="39" spans="1:29">
      <c r="A39" s="86">
        <v>26</v>
      </c>
      <c r="C39" s="93">
        <v>0</v>
      </c>
      <c r="E39" s="86">
        <v>24</v>
      </c>
      <c r="M39" s="92">
        <f t="shared" si="8"/>
        <v>1084363.65087</v>
      </c>
      <c r="O39" s="92">
        <f t="shared" si="9"/>
        <v>2476462.4097599997</v>
      </c>
      <c r="Q39" s="92">
        <f t="shared" si="10"/>
        <v>1424609.6904800001</v>
      </c>
      <c r="S39" s="92">
        <f t="shared" si="1"/>
        <v>4985435.7511099996</v>
      </c>
      <c r="Y39" s="92" t="str">
        <f t="shared" si="3"/>
        <v/>
      </c>
      <c r="AA39" s="92" t="str">
        <f t="shared" si="4"/>
        <v/>
      </c>
      <c r="AC39" s="92" t="str">
        <f t="shared" si="5"/>
        <v/>
      </c>
    </row>
    <row r="40" spans="1:29">
      <c r="A40" s="86">
        <v>27</v>
      </c>
      <c r="C40" s="93">
        <v>0</v>
      </c>
      <c r="E40" s="86">
        <v>25</v>
      </c>
      <c r="O40" s="92">
        <f t="shared" si="9"/>
        <v>1238508.77296</v>
      </c>
      <c r="Q40" s="92">
        <f t="shared" si="10"/>
        <v>1424290.41444</v>
      </c>
      <c r="S40" s="92">
        <f t="shared" si="1"/>
        <v>2662799.1874000002</v>
      </c>
      <c r="Y40" s="92" t="str">
        <f t="shared" si="3"/>
        <v/>
      </c>
      <c r="AA40" s="92" t="str">
        <f t="shared" si="4"/>
        <v/>
      </c>
      <c r="AC40" s="92" t="str">
        <f t="shared" si="5"/>
        <v/>
      </c>
    </row>
    <row r="41" spans="1:29">
      <c r="A41" s="86">
        <v>28</v>
      </c>
      <c r="C41" s="93">
        <v>0</v>
      </c>
      <c r="E41" s="86">
        <v>26</v>
      </c>
      <c r="Q41" s="92">
        <f t="shared" si="10"/>
        <v>712304.84524000005</v>
      </c>
      <c r="S41" s="92">
        <f t="shared" si="1"/>
        <v>712304.84524000005</v>
      </c>
      <c r="Y41" s="92" t="str">
        <f t="shared" si="3"/>
        <v/>
      </c>
      <c r="AA41" s="92" t="str">
        <f t="shared" si="4"/>
        <v/>
      </c>
      <c r="AC41" s="92" t="str">
        <f t="shared" si="5"/>
        <v/>
      </c>
    </row>
    <row r="42" spans="1:29">
      <c r="A42" s="86">
        <v>29</v>
      </c>
      <c r="C42" s="93">
        <v>0</v>
      </c>
      <c r="E42" s="86">
        <v>27</v>
      </c>
      <c r="S42" s="92">
        <f t="shared" si="1"/>
        <v>0</v>
      </c>
      <c r="Y42" s="92" t="str">
        <f t="shared" si="3"/>
        <v/>
      </c>
      <c r="AA42" s="92" t="str">
        <f t="shared" si="4"/>
        <v/>
      </c>
      <c r="AC42" s="92" t="str">
        <f t="shared" si="5"/>
        <v/>
      </c>
    </row>
    <row r="43" spans="1:29">
      <c r="A43" s="86">
        <v>30</v>
      </c>
      <c r="Y43" s="92" t="str">
        <f t="shared" si="3"/>
        <v/>
      </c>
      <c r="AA43" s="92" t="str">
        <f t="shared" si="4"/>
        <v/>
      </c>
      <c r="AC43" s="92" t="str">
        <f t="shared" si="5"/>
        <v/>
      </c>
    </row>
    <row r="44" spans="1:29">
      <c r="A44" s="86">
        <v>31</v>
      </c>
      <c r="Y44" s="92" t="str">
        <f t="shared" si="3"/>
        <v/>
      </c>
      <c r="AA44" s="92" t="str">
        <f t="shared" si="4"/>
        <v/>
      </c>
      <c r="AC44" s="92" t="str">
        <f t="shared" si="5"/>
        <v/>
      </c>
    </row>
    <row r="45" spans="1:29">
      <c r="A45" s="86">
        <v>32</v>
      </c>
      <c r="Y45" s="92" t="str">
        <f t="shared" si="3"/>
        <v/>
      </c>
      <c r="AA45" s="92" t="str">
        <f t="shared" si="4"/>
        <v/>
      </c>
      <c r="AC45" s="92" t="str">
        <f t="shared" si="5"/>
        <v/>
      </c>
    </row>
    <row r="46" spans="1:29">
      <c r="A46" s="86">
        <v>33</v>
      </c>
      <c r="Y46" s="92" t="str">
        <f t="shared" si="3"/>
        <v/>
      </c>
      <c r="AA46" s="92" t="str">
        <f t="shared" si="4"/>
        <v/>
      </c>
      <c r="AC46" s="92" t="str">
        <f t="shared" si="5"/>
        <v/>
      </c>
    </row>
    <row r="47" spans="1:29">
      <c r="A47" s="86">
        <v>34</v>
      </c>
      <c r="Y47" s="92" t="str">
        <f t="shared" si="3"/>
        <v/>
      </c>
      <c r="AA47" s="92" t="str">
        <f t="shared" si="4"/>
        <v/>
      </c>
      <c r="AC47" s="92" t="str">
        <f t="shared" si="5"/>
        <v/>
      </c>
    </row>
    <row r="48" spans="1:29">
      <c r="A48" s="86">
        <v>35</v>
      </c>
      <c r="Y48" s="92" t="str">
        <f t="shared" si="3"/>
        <v/>
      </c>
      <c r="AA48" s="92" t="str">
        <f t="shared" si="4"/>
        <v/>
      </c>
      <c r="AC48" s="92" t="str">
        <f t="shared" si="5"/>
        <v/>
      </c>
    </row>
    <row r="49" spans="1:29">
      <c r="A49" s="86">
        <v>36</v>
      </c>
      <c r="Y49" s="92" t="str">
        <f t="shared" si="3"/>
        <v/>
      </c>
      <c r="AA49" s="92" t="str">
        <f t="shared" si="4"/>
        <v/>
      </c>
      <c r="AC49" s="92" t="str">
        <f t="shared" si="5"/>
        <v/>
      </c>
    </row>
    <row r="50" spans="1:29">
      <c r="A50" s="86">
        <v>37</v>
      </c>
      <c r="Y50" s="92" t="str">
        <f t="shared" si="3"/>
        <v/>
      </c>
      <c r="AA50" s="92" t="str">
        <f t="shared" si="4"/>
        <v/>
      </c>
      <c r="AC50" s="92" t="str">
        <f t="shared" si="5"/>
        <v/>
      </c>
    </row>
    <row r="51" spans="1:29">
      <c r="A51" s="86">
        <v>38</v>
      </c>
      <c r="Y51" s="92" t="str">
        <f t="shared" si="3"/>
        <v/>
      </c>
      <c r="AA51" s="92" t="str">
        <f t="shared" si="4"/>
        <v/>
      </c>
      <c r="AC51" s="92" t="str">
        <f t="shared" si="5"/>
        <v/>
      </c>
    </row>
    <row r="52" spans="1:29">
      <c r="A52" s="86">
        <v>39</v>
      </c>
      <c r="Y52" s="92" t="str">
        <f t="shared" si="3"/>
        <v/>
      </c>
      <c r="AA52" s="92" t="str">
        <f t="shared" si="4"/>
        <v/>
      </c>
      <c r="AC52" s="92" t="str">
        <f t="shared" si="5"/>
        <v/>
      </c>
    </row>
    <row r="53" spans="1:29">
      <c r="A53" s="86">
        <v>40</v>
      </c>
      <c r="Y53" s="92" t="str">
        <f t="shared" si="3"/>
        <v/>
      </c>
      <c r="AA53" s="92" t="str">
        <f t="shared" si="4"/>
        <v/>
      </c>
      <c r="AC53" s="92" t="str">
        <f t="shared" si="5"/>
        <v/>
      </c>
    </row>
    <row r="54" spans="1:29">
      <c r="A54" s="86">
        <v>41</v>
      </c>
      <c r="Y54" s="92" t="str">
        <f t="shared" si="3"/>
        <v/>
      </c>
      <c r="AA54" s="92" t="str">
        <f t="shared" si="4"/>
        <v/>
      </c>
      <c r="AC54" s="92" t="str">
        <f t="shared" si="5"/>
        <v/>
      </c>
    </row>
    <row r="55" spans="1:29">
      <c r="A55" s="86">
        <v>42</v>
      </c>
      <c r="Y55" s="92" t="str">
        <f t="shared" si="3"/>
        <v/>
      </c>
      <c r="AA55" s="92" t="str">
        <f t="shared" si="4"/>
        <v/>
      </c>
      <c r="AC55" s="92" t="str">
        <f t="shared" si="5"/>
        <v/>
      </c>
    </row>
    <row r="56" spans="1:29">
      <c r="A56" s="86">
        <v>43</v>
      </c>
      <c r="Y56" s="92" t="str">
        <f t="shared" si="3"/>
        <v/>
      </c>
      <c r="AA56" s="92" t="str">
        <f t="shared" si="4"/>
        <v/>
      </c>
      <c r="AC56" s="92" t="str">
        <f t="shared" si="5"/>
        <v/>
      </c>
    </row>
    <row r="57" spans="1:29">
      <c r="A57" s="86">
        <v>44</v>
      </c>
      <c r="Y57" s="92" t="str">
        <f t="shared" si="3"/>
        <v/>
      </c>
      <c r="AA57" s="92" t="str">
        <f t="shared" si="4"/>
        <v/>
      </c>
      <c r="AC57" s="92" t="str">
        <f t="shared" si="5"/>
        <v/>
      </c>
    </row>
    <row r="58" spans="1:29">
      <c r="A58" s="86">
        <v>45</v>
      </c>
      <c r="Y58" s="92" t="str">
        <f t="shared" si="3"/>
        <v/>
      </c>
      <c r="AA58" s="92" t="str">
        <f t="shared" si="4"/>
        <v/>
      </c>
      <c r="AC58" s="92" t="str">
        <f t="shared" si="5"/>
        <v/>
      </c>
    </row>
    <row r="59" spans="1:29">
      <c r="A59" s="86">
        <v>46</v>
      </c>
      <c r="Y59" s="92" t="str">
        <f t="shared" si="3"/>
        <v/>
      </c>
      <c r="AA59" s="92" t="str">
        <f t="shared" si="4"/>
        <v/>
      </c>
      <c r="AC59" s="92" t="str">
        <f t="shared" si="5"/>
        <v/>
      </c>
    </row>
    <row r="60" spans="1:29">
      <c r="A60" s="86">
        <v>47</v>
      </c>
      <c r="Y60" s="92" t="str">
        <f t="shared" si="3"/>
        <v/>
      </c>
      <c r="AA60" s="92" t="str">
        <f t="shared" si="4"/>
        <v/>
      </c>
      <c r="AC60" s="92" t="str">
        <f t="shared" si="5"/>
        <v/>
      </c>
    </row>
    <row r="61" spans="1:29">
      <c r="A61" s="86">
        <v>48</v>
      </c>
      <c r="Y61" s="92" t="str">
        <f t="shared" si="3"/>
        <v/>
      </c>
      <c r="AA61" s="92" t="str">
        <f t="shared" si="4"/>
        <v/>
      </c>
      <c r="AC61" s="92" t="str">
        <f t="shared" si="5"/>
        <v/>
      </c>
    </row>
    <row r="62" spans="1:29">
      <c r="A62" s="86">
        <v>49</v>
      </c>
      <c r="Y62" s="92" t="str">
        <f t="shared" si="3"/>
        <v/>
      </c>
      <c r="AA62" s="92" t="str">
        <f t="shared" si="4"/>
        <v/>
      </c>
      <c r="AC62" s="92" t="str">
        <f t="shared" si="5"/>
        <v/>
      </c>
    </row>
    <row r="63" spans="1:29">
      <c r="A63" s="86">
        <v>50</v>
      </c>
      <c r="Y63" s="92" t="str">
        <f t="shared" si="3"/>
        <v/>
      </c>
      <c r="AA63" s="92" t="str">
        <f t="shared" si="4"/>
        <v/>
      </c>
      <c r="AC63" s="92" t="str">
        <f t="shared" si="5"/>
        <v/>
      </c>
    </row>
    <row r="64" spans="1:29">
      <c r="A64" s="86">
        <v>51</v>
      </c>
      <c r="Y64" s="92" t="str">
        <f t="shared" si="3"/>
        <v/>
      </c>
      <c r="AA64" s="92" t="str">
        <f t="shared" si="4"/>
        <v/>
      </c>
      <c r="AC64" s="92" t="str">
        <f t="shared" si="5"/>
        <v/>
      </c>
    </row>
    <row r="65" spans="1:29">
      <c r="A65" s="86">
        <v>52</v>
      </c>
      <c r="Y65" s="92" t="str">
        <f t="shared" si="3"/>
        <v/>
      </c>
      <c r="AA65" s="92" t="str">
        <f t="shared" si="4"/>
        <v/>
      </c>
      <c r="AC65" s="92" t="str">
        <f t="shared" si="5"/>
        <v/>
      </c>
    </row>
    <row r="66" spans="1:29">
      <c r="A66" s="86">
        <v>53</v>
      </c>
      <c r="Y66" s="92" t="str">
        <f t="shared" si="3"/>
        <v/>
      </c>
      <c r="AA66" s="92" t="str">
        <f t="shared" si="4"/>
        <v/>
      </c>
      <c r="AC66" s="92" t="str">
        <f t="shared" si="5"/>
        <v/>
      </c>
    </row>
    <row r="67" spans="1:29">
      <c r="A67" s="86">
        <v>54</v>
      </c>
      <c r="Y67" s="92" t="str">
        <f t="shared" si="3"/>
        <v/>
      </c>
      <c r="AA67" s="92" t="str">
        <f t="shared" si="4"/>
        <v/>
      </c>
      <c r="AC67" s="92" t="str">
        <f t="shared" si="5"/>
        <v/>
      </c>
    </row>
    <row r="68" spans="1:29">
      <c r="A68" s="86">
        <v>55</v>
      </c>
      <c r="Y68" s="92" t="str">
        <f t="shared" si="3"/>
        <v/>
      </c>
      <c r="AA68" s="92" t="str">
        <f t="shared" si="4"/>
        <v/>
      </c>
      <c r="AC68" s="92" t="str">
        <f t="shared" si="5"/>
        <v/>
      </c>
    </row>
    <row r="69" spans="1:29">
      <c r="A69" s="86">
        <v>56</v>
      </c>
      <c r="Y69" s="92" t="str">
        <f t="shared" si="3"/>
        <v/>
      </c>
      <c r="AA69" s="92" t="str">
        <f t="shared" si="4"/>
        <v/>
      </c>
      <c r="AC69" s="92" t="str">
        <f t="shared" si="5"/>
        <v/>
      </c>
    </row>
    <row r="70" spans="1:29">
      <c r="A70" s="86">
        <v>57</v>
      </c>
      <c r="Y70" s="92" t="str">
        <f t="shared" si="3"/>
        <v/>
      </c>
      <c r="AA70" s="92" t="str">
        <f t="shared" si="4"/>
        <v/>
      </c>
      <c r="AC70" s="92" t="str">
        <f t="shared" si="5"/>
        <v/>
      </c>
    </row>
    <row r="71" spans="1:29">
      <c r="A71" s="86">
        <v>58</v>
      </c>
      <c r="Y71" s="92" t="str">
        <f t="shared" si="3"/>
        <v/>
      </c>
      <c r="AA71" s="92" t="str">
        <f t="shared" si="4"/>
        <v/>
      </c>
      <c r="AC71" s="92" t="str">
        <f t="shared" si="5"/>
        <v/>
      </c>
    </row>
    <row r="72" spans="1:29">
      <c r="A72" s="86">
        <v>59</v>
      </c>
      <c r="Y72" s="92" t="str">
        <f t="shared" si="3"/>
        <v/>
      </c>
      <c r="AA72" s="92" t="str">
        <f t="shared" si="4"/>
        <v/>
      </c>
      <c r="AC72" s="92" t="str">
        <f t="shared" si="5"/>
        <v/>
      </c>
    </row>
    <row r="73" spans="1:29">
      <c r="A73" s="86">
        <v>60</v>
      </c>
      <c r="AC73" s="92"/>
    </row>
    <row r="74" spans="1:29">
      <c r="A74" s="86">
        <v>61</v>
      </c>
      <c r="G74" s="92">
        <f>SUM(G16:G72)</f>
        <v>14177897</v>
      </c>
      <c r="I74" s="92">
        <f>SUM(I16:I72)</f>
        <v>44965125.999999993</v>
      </c>
      <c r="K74" s="92">
        <f>SUM(K16:K72)</f>
        <v>52682483</v>
      </c>
      <c r="M74" s="92">
        <f>SUM(M19:M72)</f>
        <v>55369376.999999985</v>
      </c>
      <c r="O74" s="92">
        <f>SUM(O20:O72)</f>
        <v>57347615.999999985</v>
      </c>
      <c r="Q74" s="92">
        <f>SUM(Q21:Q72)</f>
        <v>31927604</v>
      </c>
      <c r="S74" s="92">
        <f>SUM(S16:S72)</f>
        <v>256470102.99999994</v>
      </c>
      <c r="U74" s="92">
        <f>SUM(U16:U72)</f>
        <v>12462268</v>
      </c>
      <c r="W74" s="92">
        <f>SUM(W16:W72)</f>
        <v>18517129.201233026</v>
      </c>
    </row>
  </sheetData>
  <mergeCells count="4">
    <mergeCell ref="G14:U14"/>
    <mergeCell ref="A1:AC1"/>
    <mergeCell ref="A2:AC2"/>
    <mergeCell ref="A3:AC3"/>
  </mergeCells>
  <printOptions horizontalCentered="1"/>
  <pageMargins left="0.5" right="0.62187499999999996" top="1" bottom="0.75" header="0.3" footer="0.3"/>
  <pageSetup scale="50" orientation="landscape" r:id="rId1"/>
  <headerFooter>
    <oddHeader>&amp;R&amp;"Times New Roman,Bold"&amp;12Attachment to Response to LGE AG-1 Question No. 360
Page &amp;P of &amp;N
Bellar</oddHeader>
    <oddFooter>&amp;R&amp;"Times New Roman,Bold"&amp;14Bellar Exhibit 2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"/>
  <sheetViews>
    <sheetView tabSelected="1" view="pageBreakPreview" zoomScale="70" zoomScaleNormal="100" zoomScaleSheetLayoutView="70" zoomScalePageLayoutView="70" workbookViewId="0">
      <selection activeCell="C27" sqref="C27"/>
    </sheetView>
  </sheetViews>
  <sheetFormatPr defaultRowHeight="20.25"/>
  <cols>
    <col min="1" max="1" width="9.5703125" style="61" bestFit="1" customWidth="1"/>
    <col min="2" max="2" width="9.140625" style="61"/>
    <col min="3" max="3" width="42.42578125" style="61" customWidth="1"/>
    <col min="4" max="4" width="8.42578125" style="61" customWidth="1"/>
    <col min="5" max="5" width="20.7109375" style="61" customWidth="1"/>
    <col min="6" max="6" width="2.7109375" style="61" customWidth="1"/>
    <col min="7" max="7" width="20.7109375" style="61" customWidth="1"/>
    <col min="8" max="8" width="2.7109375" style="61" customWidth="1"/>
    <col min="9" max="9" width="20.7109375" style="61" customWidth="1"/>
    <col min="10" max="10" width="2.7109375" style="61" customWidth="1"/>
    <col min="11" max="11" width="20.7109375" style="61" customWidth="1"/>
    <col min="12" max="12" width="2.7109375" style="61" customWidth="1"/>
    <col min="13" max="13" width="20.7109375" style="61" customWidth="1"/>
    <col min="14" max="14" width="2.7109375" style="61" customWidth="1"/>
    <col min="15" max="15" width="20.7109375" style="61" customWidth="1"/>
    <col min="16" max="16" width="2.7109375" style="61" customWidth="1"/>
    <col min="17" max="17" width="7.28515625" style="61" customWidth="1"/>
    <col min="18" max="18" width="5.28515625" style="61" customWidth="1"/>
    <col min="19" max="19" width="6.85546875" style="61" bestFit="1" customWidth="1"/>
    <col min="20" max="20" width="14.7109375" style="61" bestFit="1" customWidth="1"/>
    <col min="21" max="21" width="14.5703125" style="61" bestFit="1" customWidth="1"/>
    <col min="22" max="22" width="13.140625" style="61" bestFit="1" customWidth="1"/>
    <col min="23" max="23" width="14" style="61" customWidth="1"/>
    <col min="24" max="24" width="15.5703125" style="61" customWidth="1"/>
    <col min="25" max="25" width="14.42578125" style="61" bestFit="1" customWidth="1"/>
    <col min="26" max="26" width="14.85546875" style="61" customWidth="1"/>
    <col min="27" max="27" width="15.7109375" style="61" customWidth="1"/>
    <col min="28" max="28" width="13.42578125" style="61" customWidth="1"/>
    <col min="29" max="29" width="12.140625" style="61" bestFit="1" customWidth="1"/>
    <col min="30" max="30" width="16.5703125" style="61" customWidth="1"/>
    <col min="31" max="31" width="14.42578125" style="61" customWidth="1"/>
    <col min="32" max="32" width="15.140625" style="61" customWidth="1"/>
    <col min="33" max="33" width="9.42578125" style="61" bestFit="1" customWidth="1"/>
    <col min="34" max="34" width="12.7109375" style="61" customWidth="1"/>
    <col min="35" max="16384" width="9.140625" style="61"/>
  </cols>
  <sheetData>
    <row r="1" spans="1:34">
      <c r="A1" s="108" t="s">
        <v>84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34">
      <c r="A2" s="109" t="s">
        <v>107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34">
      <c r="A3" s="108" t="s">
        <v>110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34" s="62" customFormat="1">
      <c r="A4" s="63"/>
      <c r="S4" s="64"/>
      <c r="T4" s="64"/>
      <c r="U4" s="64"/>
      <c r="V4" s="64"/>
      <c r="W4" s="64"/>
      <c r="X4" s="64"/>
      <c r="Y4" s="64"/>
      <c r="Z4" s="64"/>
      <c r="AA4" s="65"/>
      <c r="AB4" s="64"/>
      <c r="AC4" s="64"/>
      <c r="AD4" s="64"/>
      <c r="AE4" s="64"/>
      <c r="AF4" s="64"/>
      <c r="AG4" s="64"/>
      <c r="AH4" s="64"/>
    </row>
    <row r="5" spans="1:34" s="62" customFormat="1">
      <c r="S5" s="66"/>
      <c r="T5" s="65"/>
      <c r="U5" s="65"/>
      <c r="V5" s="65"/>
      <c r="W5" s="65"/>
      <c r="X5" s="65"/>
      <c r="Y5" s="65"/>
      <c r="Z5" s="65"/>
      <c r="AA5" s="110"/>
      <c r="AB5" s="110"/>
      <c r="AC5" s="110"/>
      <c r="AD5" s="110"/>
      <c r="AE5" s="110"/>
      <c r="AF5" s="110"/>
      <c r="AG5" s="110"/>
      <c r="AH5" s="110"/>
    </row>
    <row r="6" spans="1:34" s="62" customFormat="1">
      <c r="A6" s="40" t="s">
        <v>5</v>
      </c>
      <c r="B6" s="45"/>
      <c r="D6" s="45"/>
      <c r="E6" s="67">
        <v>2012</v>
      </c>
      <c r="F6" s="67"/>
      <c r="G6" s="67">
        <v>2013</v>
      </c>
      <c r="H6" s="67"/>
      <c r="I6" s="67">
        <v>2014</v>
      </c>
      <c r="J6" s="67"/>
      <c r="K6" s="67">
        <v>2015</v>
      </c>
      <c r="L6" s="67"/>
      <c r="M6" s="67">
        <v>2016</v>
      </c>
      <c r="N6" s="45"/>
      <c r="O6" s="67">
        <v>2017</v>
      </c>
      <c r="P6" s="45"/>
      <c r="S6" s="68"/>
      <c r="T6" s="69"/>
      <c r="U6" s="68"/>
      <c r="V6" s="68"/>
      <c r="W6" s="68"/>
      <c r="X6" s="68"/>
      <c r="Y6" s="68"/>
      <c r="Z6" s="68"/>
      <c r="AA6" s="68"/>
      <c r="AB6" s="68"/>
      <c r="AC6" s="68"/>
      <c r="AD6" s="69"/>
      <c r="AE6" s="68"/>
      <c r="AF6" s="68"/>
      <c r="AG6" s="68"/>
      <c r="AH6" s="68"/>
    </row>
    <row r="7" spans="1:34" s="62" customFormat="1">
      <c r="A7" s="70" t="s">
        <v>6</v>
      </c>
      <c r="B7" s="45"/>
      <c r="C7" s="70" t="s">
        <v>7</v>
      </c>
      <c r="D7" s="45"/>
      <c r="E7" s="71" t="s">
        <v>33</v>
      </c>
      <c r="F7" s="67"/>
      <c r="G7" s="72" t="s">
        <v>34</v>
      </c>
      <c r="H7" s="67"/>
      <c r="I7" s="72" t="s">
        <v>35</v>
      </c>
      <c r="J7" s="67"/>
      <c r="K7" s="72" t="s">
        <v>36</v>
      </c>
      <c r="L7" s="67"/>
      <c r="M7" s="72" t="s">
        <v>37</v>
      </c>
      <c r="N7" s="45"/>
      <c r="O7" s="72" t="s">
        <v>38</v>
      </c>
      <c r="P7" s="45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9"/>
      <c r="AE7" s="68"/>
      <c r="AF7" s="68"/>
      <c r="AG7" s="68"/>
      <c r="AH7" s="68"/>
    </row>
    <row r="8" spans="1:34" s="62" customFormat="1">
      <c r="A8" s="40"/>
      <c r="B8" s="45"/>
      <c r="C8" s="73">
        <v>-1</v>
      </c>
      <c r="D8" s="45"/>
      <c r="E8" s="73">
        <v>-2</v>
      </c>
      <c r="F8" s="45"/>
      <c r="G8" s="73">
        <v>-3</v>
      </c>
      <c r="H8" s="45"/>
      <c r="I8" s="73">
        <v>-4</v>
      </c>
      <c r="J8" s="45"/>
      <c r="K8" s="73">
        <v>-5</v>
      </c>
      <c r="L8" s="45"/>
      <c r="M8" s="73">
        <v>-6</v>
      </c>
      <c r="N8" s="45"/>
      <c r="O8" s="73">
        <v>-7</v>
      </c>
      <c r="P8" s="45"/>
      <c r="S8" s="68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</row>
    <row r="9" spans="1:34" s="62" customFormat="1">
      <c r="A9" s="45"/>
      <c r="B9" s="45"/>
      <c r="D9" s="45"/>
      <c r="F9" s="45"/>
      <c r="H9" s="45"/>
      <c r="J9" s="45"/>
      <c r="L9" s="45"/>
      <c r="N9" s="45"/>
      <c r="P9" s="45"/>
      <c r="S9" s="68"/>
      <c r="T9" s="74"/>
      <c r="U9" s="74"/>
      <c r="V9" s="74"/>
      <c r="W9" s="74"/>
      <c r="X9" s="74"/>
      <c r="Y9" s="74"/>
      <c r="Z9" s="75"/>
      <c r="AA9" s="74"/>
      <c r="AB9" s="75"/>
      <c r="AC9" s="75"/>
      <c r="AD9" s="75"/>
      <c r="AE9" s="74"/>
      <c r="AF9" s="74"/>
      <c r="AG9" s="74"/>
      <c r="AH9" s="74"/>
    </row>
    <row r="10" spans="1:34" s="62" customFormat="1">
      <c r="A10" s="45"/>
      <c r="B10" s="76" t="s">
        <v>59</v>
      </c>
      <c r="D10" s="45"/>
      <c r="F10" s="45"/>
      <c r="H10" s="45"/>
      <c r="J10" s="45"/>
      <c r="L10" s="45"/>
      <c r="N10" s="45"/>
      <c r="P10" s="45"/>
      <c r="S10" s="68"/>
      <c r="T10" s="74"/>
      <c r="U10" s="74"/>
      <c r="V10" s="74"/>
      <c r="W10" s="74"/>
      <c r="X10" s="74"/>
      <c r="Y10" s="74"/>
      <c r="Z10" s="75"/>
      <c r="AA10" s="74"/>
      <c r="AB10" s="74"/>
      <c r="AC10" s="74"/>
      <c r="AD10" s="75"/>
      <c r="AE10" s="74"/>
      <c r="AF10" s="74"/>
      <c r="AG10" s="74"/>
      <c r="AH10" s="74"/>
    </row>
    <row r="11" spans="1:34" s="62" customFormat="1">
      <c r="A11" s="45">
        <v>1</v>
      </c>
      <c r="B11" s="45"/>
      <c r="C11" s="77" t="s">
        <v>60</v>
      </c>
      <c r="D11" s="45"/>
      <c r="E11" s="78">
        <f>'pg 5 2012 Bk Depr'!$R25</f>
        <v>13421975.82425602</v>
      </c>
      <c r="F11" s="45"/>
      <c r="G11" s="78">
        <f>'pg 6 2013 Bk Depr'!$R25</f>
        <v>53915199.133565381</v>
      </c>
      <c r="H11" s="45"/>
      <c r="I11" s="78">
        <f>'pg 7 2014 Bk Depr'!$R25</f>
        <v>102118032.14746886</v>
      </c>
      <c r="J11" s="45"/>
      <c r="K11" s="78">
        <f>'pg 8 2015 Bk Depr'!$R25</f>
        <v>152924297.71996886</v>
      </c>
      <c r="L11" s="45"/>
      <c r="M11" s="78">
        <f>'pg 9 2016 Bk Depr'!$R25</f>
        <v>205648056.2673001</v>
      </c>
      <c r="N11" s="45"/>
      <c r="O11" s="78">
        <f>'pg 10 2017 Bk Depr'!$R25</f>
        <v>234200099.77730012</v>
      </c>
      <c r="P11" s="45"/>
      <c r="S11" s="68"/>
      <c r="T11" s="74"/>
      <c r="U11" s="74"/>
      <c r="V11" s="74"/>
      <c r="W11" s="74"/>
      <c r="X11" s="74"/>
      <c r="Y11" s="74"/>
      <c r="Z11" s="75"/>
      <c r="AA11" s="74"/>
      <c r="AB11" s="74"/>
      <c r="AC11" s="74"/>
      <c r="AD11" s="75"/>
      <c r="AE11" s="74"/>
      <c r="AF11" s="74"/>
      <c r="AG11" s="74"/>
      <c r="AH11" s="74"/>
    </row>
    <row r="12" spans="1:34" s="62" customFormat="1">
      <c r="A12" s="45">
        <v>2</v>
      </c>
      <c r="B12" s="45"/>
      <c r="C12" s="62" t="s">
        <v>23</v>
      </c>
      <c r="D12" s="45"/>
      <c r="E12" s="78">
        <f>'pg 5 2012 Bk Depr'!$R31</f>
        <v>681891</v>
      </c>
      <c r="F12" s="45"/>
      <c r="G12" s="78">
        <f>'pg 6 2013 Bk Depr'!$R31</f>
        <v>3282224</v>
      </c>
      <c r="H12" s="45"/>
      <c r="I12" s="78">
        <f>'pg 7 2014 Bk Depr'!$R31</f>
        <v>6266609</v>
      </c>
      <c r="J12" s="45"/>
      <c r="K12" s="78">
        <f>'pg 8 2015 Bk Depr'!$R31</f>
        <v>8601251</v>
      </c>
      <c r="L12" s="45"/>
      <c r="M12" s="78">
        <f>'pg 9 2016 Bk Depr'!$R31</f>
        <v>11160954</v>
      </c>
      <c r="N12" s="45"/>
      <c r="O12" s="78">
        <f>'pg 10 2017 Bk Depr'!$R31</f>
        <v>12462268</v>
      </c>
      <c r="P12" s="45"/>
      <c r="S12" s="68"/>
      <c r="T12" s="74"/>
      <c r="U12" s="74"/>
      <c r="V12" s="74"/>
      <c r="W12" s="74"/>
      <c r="X12" s="74"/>
      <c r="Y12" s="74"/>
      <c r="Z12" s="75"/>
      <c r="AA12" s="74"/>
      <c r="AB12" s="74"/>
      <c r="AC12" s="74"/>
      <c r="AD12" s="75"/>
      <c r="AE12" s="74"/>
      <c r="AF12" s="74"/>
      <c r="AG12" s="74"/>
      <c r="AH12" s="74"/>
    </row>
    <row r="13" spans="1:34" s="62" customFormat="1">
      <c r="A13" s="45">
        <v>3</v>
      </c>
      <c r="B13" s="45"/>
      <c r="C13" s="62" t="s">
        <v>61</v>
      </c>
      <c r="D13" s="45"/>
      <c r="E13" s="79">
        <f>(-'pg 5 2012 Bk Depr'!$L23-'pg 5 2012 Bk Depr'!$N25-'pg 5 2012 Bk Depr'!$J25)</f>
        <v>617088.99494260072</v>
      </c>
      <c r="F13" s="45"/>
      <c r="G13" s="79">
        <f>(-'pg 6 2013 Bk Depr'!$L23-'pg 6 2013 Bk Depr'!$N25-'pg 6 2013 Bk Depr'!$J25)+E13</f>
        <v>4225046.1272951448</v>
      </c>
      <c r="H13" s="45"/>
      <c r="I13" s="79">
        <f>(-'pg 7 2014 Bk Depr'!$L23-'pg 7 2014 Bk Depr'!$N25-'pg 7 2014 Bk Depr'!$J25)+G13</f>
        <v>6531258.5210028049</v>
      </c>
      <c r="J13" s="45"/>
      <c r="K13" s="79">
        <f>(-'pg 8 2015 Bk Depr'!$L23-'pg 8 2015 Bk Depr'!$N25-'pg 8 2015 Bk Depr'!$J25)+I13</f>
        <v>7443465.8545248508</v>
      </c>
      <c r="L13" s="45"/>
      <c r="M13" s="79">
        <f>(-'pg 9 2016 Bk Depr'!$L23-'pg 9 2016 Bk Depr'!$N25-'pg 9 2016 Bk Depr'!$J25)+K13</f>
        <v>6882620.5373723209</v>
      </c>
      <c r="N13" s="45"/>
      <c r="O13" s="79">
        <f>(-'pg 10 2017 Bk Depr'!$L23-'pg 10 2017 Bk Depr'!$N25-'pg 10 2017 Bk Depr'!$J25)+M13</f>
        <v>3752874.0214668643</v>
      </c>
      <c r="P13" s="45"/>
      <c r="S13" s="68"/>
      <c r="T13" s="74"/>
      <c r="U13" s="74"/>
      <c r="V13" s="74"/>
      <c r="W13" s="74"/>
      <c r="X13" s="74"/>
      <c r="Y13" s="74"/>
      <c r="Z13" s="75"/>
      <c r="AA13" s="74"/>
      <c r="AB13" s="74"/>
      <c r="AC13" s="74"/>
      <c r="AD13" s="75"/>
      <c r="AE13" s="74"/>
      <c r="AF13" s="74"/>
      <c r="AG13" s="74"/>
      <c r="AH13" s="74"/>
    </row>
    <row r="14" spans="1:34" s="62" customFormat="1">
      <c r="A14" s="45">
        <v>4</v>
      </c>
      <c r="B14" s="45"/>
      <c r="C14" s="62" t="s">
        <v>62</v>
      </c>
      <c r="D14" s="45"/>
      <c r="E14" s="78">
        <f>SUM(E11:E13)</f>
        <v>14720955.81919862</v>
      </c>
      <c r="F14" s="45"/>
      <c r="G14" s="78">
        <f>SUM(G11:G13)</f>
        <v>61422469.260860525</v>
      </c>
      <c r="H14" s="45"/>
      <c r="I14" s="78">
        <f>SUM(I11:I13)</f>
        <v>114915899.66847166</v>
      </c>
      <c r="J14" s="45"/>
      <c r="K14" s="78">
        <f>SUM(K11:K13)</f>
        <v>168969014.57449371</v>
      </c>
      <c r="L14" s="45"/>
      <c r="M14" s="78">
        <f>SUM(M11:M13)</f>
        <v>223691630.80467242</v>
      </c>
      <c r="N14" s="45"/>
      <c r="O14" s="78">
        <f>SUM(O11:O13)</f>
        <v>250415241.79876697</v>
      </c>
      <c r="P14" s="45"/>
      <c r="S14" s="68"/>
      <c r="T14" s="64"/>
      <c r="U14" s="64"/>
      <c r="V14" s="64"/>
      <c r="W14" s="64"/>
      <c r="X14" s="64"/>
      <c r="Y14" s="64"/>
      <c r="Z14" s="75"/>
      <c r="AA14" s="74"/>
      <c r="AB14" s="74"/>
      <c r="AC14" s="74"/>
      <c r="AD14" s="75"/>
      <c r="AE14" s="74"/>
      <c r="AF14" s="74"/>
      <c r="AG14" s="74"/>
      <c r="AH14" s="74"/>
    </row>
    <row r="15" spans="1:34" s="62" customFormat="1">
      <c r="A15" s="45"/>
      <c r="B15" s="45"/>
      <c r="D15" s="45"/>
      <c r="E15" s="78"/>
      <c r="F15" s="45"/>
      <c r="G15" s="78"/>
      <c r="H15" s="45"/>
      <c r="I15" s="78"/>
      <c r="J15" s="45"/>
      <c r="K15" s="78"/>
      <c r="L15" s="45"/>
      <c r="M15" s="78"/>
      <c r="N15" s="45"/>
      <c r="O15" s="78"/>
      <c r="P15" s="45"/>
      <c r="S15" s="68"/>
      <c r="T15" s="64"/>
      <c r="U15" s="64"/>
      <c r="V15" s="64"/>
      <c r="W15" s="64"/>
      <c r="X15" s="64"/>
      <c r="Y15" s="64"/>
      <c r="Z15" s="75"/>
      <c r="AA15" s="74"/>
      <c r="AB15" s="74"/>
      <c r="AC15" s="74"/>
      <c r="AD15" s="75"/>
      <c r="AE15" s="74"/>
      <c r="AF15" s="74"/>
      <c r="AG15" s="74"/>
      <c r="AH15" s="74"/>
    </row>
    <row r="16" spans="1:34" s="62" customFormat="1">
      <c r="A16" s="45">
        <v>5</v>
      </c>
      <c r="B16" s="45"/>
      <c r="C16" s="62" t="s">
        <v>63</v>
      </c>
      <c r="D16" s="45"/>
      <c r="E16" s="79">
        <f>-'pg 11 Tax Depr'!$AC16</f>
        <v>-1984524.9894557635</v>
      </c>
      <c r="F16" s="45"/>
      <c r="G16" s="79">
        <f>-'pg 11 Tax Depr'!$AC17</f>
        <v>-5798734.977418636</v>
      </c>
      <c r="H16" s="45"/>
      <c r="I16" s="79">
        <f>-'pg 11 Tax Depr'!$AC18</f>
        <v>-10542358.435213061</v>
      </c>
      <c r="J16" s="45"/>
      <c r="K16" s="79">
        <f>-'pg 11 Tax Depr'!$AC19</f>
        <v>-15932941.656893928</v>
      </c>
      <c r="L16" s="45"/>
      <c r="M16" s="79">
        <f>-'pg 11 Tax Depr'!$AC20</f>
        <v>-20169794.158872984</v>
      </c>
      <c r="N16" s="45"/>
      <c r="O16" s="79">
        <f>-'pg 11 Tax Depr'!$AC21</f>
        <v>-23624693.530126002</v>
      </c>
      <c r="P16" s="45"/>
      <c r="S16" s="68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16" s="62" customFormat="1">
      <c r="A17" s="45"/>
      <c r="B17" s="45"/>
      <c r="D17" s="45"/>
      <c r="E17" s="78"/>
      <c r="F17" s="45"/>
      <c r="G17" s="78"/>
      <c r="H17" s="45"/>
      <c r="I17" s="78"/>
      <c r="J17" s="45"/>
      <c r="K17" s="78"/>
      <c r="L17" s="45"/>
      <c r="M17" s="78"/>
      <c r="N17" s="45"/>
      <c r="O17" s="78"/>
      <c r="P17" s="45"/>
    </row>
    <row r="18" spans="1:16" s="62" customFormat="1">
      <c r="A18" s="45">
        <v>6</v>
      </c>
      <c r="B18" s="45"/>
      <c r="C18" s="77" t="s">
        <v>64</v>
      </c>
      <c r="D18" s="45"/>
      <c r="E18" s="78">
        <f>SUM(E14:E16)</f>
        <v>12736430.829742856</v>
      </c>
      <c r="F18" s="45"/>
      <c r="G18" s="78">
        <f>SUM(G14:G16)</f>
        <v>55623734.283441886</v>
      </c>
      <c r="H18" s="45"/>
      <c r="I18" s="78">
        <f>SUM(I14:I16)</f>
        <v>104373541.23325861</v>
      </c>
      <c r="J18" s="45"/>
      <c r="K18" s="78">
        <f>SUM(K14:K16)</f>
        <v>153036072.91759977</v>
      </c>
      <c r="L18" s="45"/>
      <c r="M18" s="78">
        <f>SUM(M14:M16)</f>
        <v>203521836.64579943</v>
      </c>
      <c r="N18" s="45"/>
      <c r="O18" s="78">
        <f>SUM(O14:O16)</f>
        <v>226790548.26864097</v>
      </c>
      <c r="P18" s="45"/>
    </row>
    <row r="19" spans="1:16" s="62" customFormat="1">
      <c r="A19" s="45"/>
      <c r="B19" s="45"/>
      <c r="D19" s="45"/>
      <c r="F19" s="45"/>
      <c r="H19" s="45"/>
      <c r="J19" s="45"/>
      <c r="L19" s="45"/>
      <c r="N19" s="45"/>
      <c r="P19" s="45"/>
    </row>
    <row r="20" spans="1:16" s="62" customFormat="1">
      <c r="A20" s="45">
        <v>7</v>
      </c>
      <c r="B20" s="45"/>
      <c r="C20" s="62" t="s">
        <v>65</v>
      </c>
      <c r="D20" s="45"/>
      <c r="E20" s="80">
        <f>'pg 4 ROR'!$M$14</f>
        <v>0.11694251757309855</v>
      </c>
      <c r="F20" s="45"/>
      <c r="G20" s="80">
        <f>'pg 4 ROR'!$M$14</f>
        <v>0.11694251757309855</v>
      </c>
      <c r="H20" s="45"/>
      <c r="I20" s="80">
        <f>'pg 4 ROR'!$M$14</f>
        <v>0.11694251757309855</v>
      </c>
      <c r="J20" s="45"/>
      <c r="K20" s="80">
        <f>'pg 4 ROR'!$M$14</f>
        <v>0.11694251757309855</v>
      </c>
      <c r="L20" s="45"/>
      <c r="M20" s="80">
        <f>'pg 4 ROR'!$M$14</f>
        <v>0.11694251757309855</v>
      </c>
      <c r="N20" s="45"/>
      <c r="O20" s="80">
        <f>'pg 4 ROR'!$M$14</f>
        <v>0.11694251757309855</v>
      </c>
      <c r="P20" s="45"/>
    </row>
    <row r="21" spans="1:16" s="62" customFormat="1">
      <c r="A21" s="45"/>
      <c r="B21" s="45"/>
      <c r="D21" s="45"/>
      <c r="F21" s="45"/>
      <c r="H21" s="45"/>
      <c r="J21" s="45"/>
      <c r="L21" s="45"/>
      <c r="N21" s="45"/>
      <c r="P21" s="45"/>
    </row>
    <row r="22" spans="1:16" s="62" customFormat="1">
      <c r="A22" s="45">
        <v>8</v>
      </c>
      <c r="B22" s="45"/>
      <c r="C22" s="62" t="s">
        <v>66</v>
      </c>
      <c r="D22" s="45"/>
      <c r="E22" s="81">
        <f>E18*E20</f>
        <v>1489430.2861257582</v>
      </c>
      <c r="F22" s="45"/>
      <c r="G22" s="81">
        <f>G18*G20</f>
        <v>6504779.5239227675</v>
      </c>
      <c r="H22" s="45"/>
      <c r="I22" s="81">
        <f>I18*I20</f>
        <v>12205704.679836871</v>
      </c>
      <c r="J22" s="45"/>
      <c r="K22" s="81">
        <f>K18*K20</f>
        <v>17896423.646484401</v>
      </c>
      <c r="L22" s="45"/>
      <c r="M22" s="81">
        <f>M18*M20</f>
        <v>23800355.958460692</v>
      </c>
      <c r="N22" s="45"/>
      <c r="O22" s="81">
        <f>O18*O20</f>
        <v>26521457.676318202</v>
      </c>
      <c r="P22" s="45"/>
    </row>
    <row r="23" spans="1:16" s="62" customFormat="1">
      <c r="A23" s="45"/>
      <c r="B23" s="45"/>
      <c r="D23" s="45"/>
      <c r="F23" s="45"/>
      <c r="H23" s="45"/>
      <c r="J23" s="45"/>
      <c r="L23" s="45"/>
      <c r="N23" s="45"/>
      <c r="P23" s="45"/>
    </row>
    <row r="24" spans="1:16" s="62" customFormat="1">
      <c r="A24" s="45"/>
      <c r="B24" s="76" t="s">
        <v>67</v>
      </c>
      <c r="D24" s="45"/>
      <c r="F24" s="45"/>
      <c r="H24" s="45"/>
      <c r="J24" s="45"/>
      <c r="L24" s="45"/>
      <c r="N24" s="45"/>
      <c r="P24" s="45"/>
    </row>
    <row r="25" spans="1:16" s="62" customFormat="1">
      <c r="A25" s="45">
        <v>9</v>
      </c>
      <c r="B25" s="45"/>
      <c r="C25" s="62" t="s">
        <v>0</v>
      </c>
      <c r="D25" s="45"/>
      <c r="E25" s="78">
        <f>'pg 5 2012 Bk Depr'!$P25+'pg 5 2012 Bk Depr'!$J25</f>
        <v>277664.36160275922</v>
      </c>
      <c r="F25" s="45"/>
      <c r="G25" s="78">
        <f>'pg 6 2013 Bk Depr'!$P25+'pg 6 2013 Bk Depr'!$J25</f>
        <v>1450226.7550734272</v>
      </c>
      <c r="H25" s="45"/>
      <c r="I25" s="78">
        <f>'pg 7 2014 Bk Depr'!$P25+'pg 7 2014 Bk Depr'!$J25</f>
        <v>2896648.4297042824</v>
      </c>
      <c r="J25" s="45"/>
      <c r="K25" s="78">
        <f>'pg 8 2015 Bk Depr'!$P25+'pg 8 2015 Bk Depr'!$J25</f>
        <v>4405159.7582516223</v>
      </c>
      <c r="L25" s="45"/>
      <c r="M25" s="78">
        <f>'pg 9 2016 Bk Depr'!$P25+'pg 9 2016 Bk Depr'!$J25</f>
        <v>5964245.7813909566</v>
      </c>
      <c r="N25" s="45"/>
      <c r="O25" s="78">
        <f>'pg 10 2017 Bk Depr'!$P25+'pg 10 2017 Bk Depr'!$J25</f>
        <v>7046368.2304199561</v>
      </c>
      <c r="P25" s="45"/>
    </row>
    <row r="26" spans="1:16" s="62" customFormat="1">
      <c r="A26" s="45">
        <v>10</v>
      </c>
      <c r="B26" s="45"/>
      <c r="C26" s="62" t="s">
        <v>68</v>
      </c>
      <c r="D26" s="45"/>
      <c r="E26" s="79">
        <f>'pg 3 Cap &amp; OpEx'!B27</f>
        <v>0</v>
      </c>
      <c r="F26" s="45"/>
      <c r="G26" s="79">
        <f>'pg 3 Cap &amp; OpEx'!C27</f>
        <v>4147054</v>
      </c>
      <c r="H26" s="45"/>
      <c r="I26" s="79">
        <f>'pg 3 Cap &amp; OpEx'!D27</f>
        <v>2156437</v>
      </c>
      <c r="J26" s="45"/>
      <c r="K26" s="79">
        <f>'pg 3 Cap &amp; OpEx'!E27</f>
        <v>1881751</v>
      </c>
      <c r="L26" s="45"/>
      <c r="M26" s="79">
        <f>'pg 3 Cap &amp; OpEx'!F27</f>
        <v>1595027</v>
      </c>
      <c r="N26" s="45"/>
      <c r="O26" s="79">
        <f>'pg 3 Cap &amp; OpEx'!G27</f>
        <v>1296405</v>
      </c>
      <c r="P26" s="45"/>
    </row>
    <row r="27" spans="1:16" s="62" customFormat="1">
      <c r="A27" s="45"/>
      <c r="B27" s="45"/>
      <c r="D27" s="45"/>
      <c r="E27" s="78"/>
      <c r="F27" s="45"/>
      <c r="G27" s="78"/>
      <c r="H27" s="45"/>
      <c r="I27" s="78"/>
      <c r="J27" s="45"/>
      <c r="K27" s="78"/>
      <c r="L27" s="45"/>
      <c r="M27" s="78"/>
      <c r="N27" s="45"/>
      <c r="O27" s="78"/>
      <c r="P27" s="45"/>
    </row>
    <row r="28" spans="1:16" s="62" customFormat="1">
      <c r="A28" s="45">
        <v>11</v>
      </c>
      <c r="B28" s="45"/>
      <c r="C28" s="62" t="s">
        <v>69</v>
      </c>
      <c r="D28" s="45"/>
      <c r="E28" s="78">
        <f>SUM(E25:E27)</f>
        <v>277664.36160275922</v>
      </c>
      <c r="F28" s="45"/>
      <c r="G28" s="78">
        <f>SUM(G25:G27)</f>
        <v>5597280.7550734272</v>
      </c>
      <c r="H28" s="45"/>
      <c r="I28" s="78">
        <f>SUM(I25:I27)</f>
        <v>5053085.4297042824</v>
      </c>
      <c r="J28" s="45"/>
      <c r="K28" s="78">
        <f>SUM(K25:K27)</f>
        <v>6286910.7582516223</v>
      </c>
      <c r="L28" s="45"/>
      <c r="M28" s="78">
        <f>SUM(M25:M27)</f>
        <v>7559272.7813909566</v>
      </c>
      <c r="N28" s="45"/>
      <c r="O28" s="78">
        <f>SUM(O25:O27)</f>
        <v>8342773.2304199561</v>
      </c>
      <c r="P28" s="45"/>
    </row>
    <row r="29" spans="1:16" s="62" customFormat="1">
      <c r="A29" s="45"/>
      <c r="B29" s="45"/>
      <c r="D29" s="45"/>
      <c r="F29" s="45"/>
      <c r="H29" s="45"/>
      <c r="J29" s="45"/>
      <c r="L29" s="45"/>
      <c r="N29" s="45"/>
      <c r="P29" s="45"/>
    </row>
    <row r="30" spans="1:16" s="62" customFormat="1" ht="21" thickBot="1">
      <c r="A30" s="45">
        <v>12</v>
      </c>
      <c r="B30" s="76" t="s">
        <v>70</v>
      </c>
      <c r="D30" s="45"/>
      <c r="E30" s="82">
        <f>E22+E28</f>
        <v>1767094.6477285174</v>
      </c>
      <c r="F30" s="45"/>
      <c r="G30" s="82">
        <f>G22+G28</f>
        <v>12102060.278996196</v>
      </c>
      <c r="H30" s="45"/>
      <c r="I30" s="82">
        <f>I22+I28</f>
        <v>17258790.109541155</v>
      </c>
      <c r="J30" s="45"/>
      <c r="K30" s="82">
        <f>K22+K28</f>
        <v>24183334.404736023</v>
      </c>
      <c r="L30" s="45"/>
      <c r="M30" s="82">
        <f>M22+M28</f>
        <v>31359628.73985165</v>
      </c>
      <c r="N30" s="45"/>
      <c r="O30" s="82">
        <f>O22+O28</f>
        <v>34864230.906738162</v>
      </c>
      <c r="P30" s="45"/>
    </row>
    <row r="31" spans="1:16" s="62" customFormat="1" ht="21" thickTop="1">
      <c r="A31" s="45"/>
      <c r="B31" s="45"/>
      <c r="D31" s="45"/>
      <c r="F31" s="45"/>
      <c r="H31" s="45"/>
      <c r="J31" s="45"/>
      <c r="L31" s="45"/>
      <c r="N31" s="45"/>
      <c r="P31" s="45"/>
    </row>
    <row r="32" spans="1:16" s="62" customFormat="1">
      <c r="A32" s="45">
        <v>13</v>
      </c>
      <c r="B32" s="76" t="s">
        <v>86</v>
      </c>
      <c r="D32" s="45"/>
      <c r="E32" s="83">
        <v>1.4334866894633393E-2</v>
      </c>
      <c r="F32" s="45"/>
      <c r="G32" s="83">
        <v>9.8173249221958275E-2</v>
      </c>
      <c r="H32" s="45"/>
      <c r="I32" s="83">
        <v>0.14000521098329799</v>
      </c>
      <c r="J32" s="45"/>
      <c r="K32" s="83">
        <v>0.19617787887361537</v>
      </c>
      <c r="L32" s="45"/>
      <c r="M32" s="83">
        <v>0.25439277088453749</v>
      </c>
      <c r="N32" s="45"/>
      <c r="O32" s="83">
        <v>0.28282249062000248</v>
      </c>
      <c r="P32" s="45"/>
    </row>
    <row r="33" spans="1:16" s="62" customFormat="1">
      <c r="A33" s="45"/>
      <c r="B33" s="76"/>
      <c r="D33" s="45"/>
      <c r="E33" s="83"/>
      <c r="F33" s="45"/>
      <c r="G33" s="83"/>
      <c r="H33" s="45"/>
      <c r="I33" s="83"/>
      <c r="J33" s="45"/>
      <c r="K33" s="83"/>
      <c r="L33" s="45"/>
      <c r="M33" s="83"/>
      <c r="N33" s="45"/>
      <c r="O33" s="83"/>
      <c r="P33" s="45"/>
    </row>
    <row r="34" spans="1:16" s="62" customFormat="1">
      <c r="A34" s="45"/>
      <c r="B34" s="45"/>
      <c r="D34" s="45"/>
      <c r="F34" s="45"/>
      <c r="H34" s="45"/>
      <c r="J34" s="45"/>
      <c r="L34" s="45"/>
      <c r="N34" s="45"/>
      <c r="P34" s="45"/>
    </row>
    <row r="35" spans="1:16">
      <c r="B35" s="84" t="s">
        <v>87</v>
      </c>
      <c r="C35" s="85" t="s">
        <v>89</v>
      </c>
    </row>
    <row r="36" spans="1:16">
      <c r="C36" s="85" t="s">
        <v>90</v>
      </c>
    </row>
  </sheetData>
  <mergeCells count="4">
    <mergeCell ref="AA5:AH5"/>
    <mergeCell ref="A1:O1"/>
    <mergeCell ref="A2:O2"/>
    <mergeCell ref="A3:O3"/>
  </mergeCells>
  <printOptions horizontalCentered="1"/>
  <pageMargins left="0.5" right="0.62187499999999996" top="1" bottom="0.75" header="0.3" footer="0.3"/>
  <pageSetup scale="61" orientation="landscape" r:id="rId1"/>
  <headerFooter>
    <oddHeader>&amp;R&amp;"Times New Roman,Bold"&amp;12Attachment to Response to LGE AG-1 Question No. 360
Page &amp;P of &amp;N
Bellar</oddHeader>
    <oddFooter>&amp;R&amp;"Times New Roman,Bold"&amp;14Bellar Exhibit 2
Page &amp;P of &amp;N</oddFooter>
  </headerFooter>
  <colBreaks count="1" manualBreakCount="1">
    <brk id="16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="70" zoomScaleNormal="70" workbookViewId="0">
      <selection activeCell="C27" sqref="C27"/>
    </sheetView>
  </sheetViews>
  <sheetFormatPr defaultRowHeight="15.75"/>
  <cols>
    <col min="1" max="1" width="44.42578125" style="13" customWidth="1"/>
    <col min="2" max="7" width="16.7109375" style="13" customWidth="1"/>
  </cols>
  <sheetData>
    <row r="1" spans="1:7" ht="18.75">
      <c r="A1" s="111" t="s">
        <v>84</v>
      </c>
      <c r="B1" s="111"/>
      <c r="C1" s="111"/>
      <c r="D1" s="111"/>
      <c r="E1" s="111"/>
      <c r="F1" s="111"/>
      <c r="G1" s="111"/>
    </row>
    <row r="2" spans="1:7" ht="18.75">
      <c r="A2" s="111" t="s">
        <v>123</v>
      </c>
      <c r="B2" s="111"/>
      <c r="C2" s="111"/>
      <c r="D2" s="111"/>
      <c r="E2" s="111"/>
      <c r="F2" s="111"/>
      <c r="G2" s="111"/>
    </row>
    <row r="7" spans="1:7" s="3" customFormat="1">
      <c r="A7" s="17"/>
      <c r="B7" s="17"/>
      <c r="C7" s="17"/>
      <c r="D7" s="17"/>
      <c r="E7" s="17"/>
      <c r="F7" s="17"/>
      <c r="G7" s="17"/>
    </row>
    <row r="8" spans="1:7" ht="16.5" thickBot="1">
      <c r="A8" s="97" t="s">
        <v>7</v>
      </c>
      <c r="B8" s="97">
        <v>2012</v>
      </c>
      <c r="C8" s="97">
        <v>2013</v>
      </c>
      <c r="D8" s="97">
        <v>2014</v>
      </c>
      <c r="E8" s="97">
        <v>2015</v>
      </c>
      <c r="F8" s="97">
        <v>2016</v>
      </c>
      <c r="G8" s="97">
        <v>2017</v>
      </c>
    </row>
    <row r="9" spans="1:7">
      <c r="A9" s="98"/>
      <c r="B9" s="98"/>
      <c r="C9" s="98"/>
      <c r="D9" s="98"/>
      <c r="E9" s="98"/>
      <c r="F9" s="98"/>
      <c r="G9" s="98"/>
    </row>
    <row r="10" spans="1:7">
      <c r="A10" s="13" t="s">
        <v>91</v>
      </c>
      <c r="B10" s="94">
        <v>12844209</v>
      </c>
      <c r="C10" s="94">
        <v>20071157</v>
      </c>
      <c r="D10" s="94">
        <v>21044331</v>
      </c>
      <c r="E10" s="94">
        <v>23052000</v>
      </c>
      <c r="F10" s="94">
        <v>24273471</v>
      </c>
      <c r="G10" s="94">
        <v>0</v>
      </c>
    </row>
    <row r="11" spans="1:7">
      <c r="A11" s="13" t="s">
        <v>92</v>
      </c>
      <c r="B11" s="94">
        <v>-684813.09807663399</v>
      </c>
      <c r="C11" s="94">
        <v>-1011642.79199175</v>
      </c>
      <c r="D11" s="94">
        <v>-1019820.65283754</v>
      </c>
      <c r="E11" s="94">
        <v>-1102203.33418891</v>
      </c>
      <c r="F11" s="94">
        <v>-1160606.48397266</v>
      </c>
      <c r="G11" s="94">
        <v>0</v>
      </c>
    </row>
    <row r="12" spans="1:7">
      <c r="A12" s="13" t="s">
        <v>111</v>
      </c>
      <c r="B12" s="94">
        <v>1333688</v>
      </c>
      <c r="C12" s="94">
        <v>1680450</v>
      </c>
      <c r="D12" s="94">
        <v>1738915</v>
      </c>
      <c r="E12" s="94">
        <v>1785000</v>
      </c>
      <c r="F12" s="94">
        <v>1834000</v>
      </c>
      <c r="G12" s="94">
        <v>0</v>
      </c>
    </row>
    <row r="13" spans="1:7">
      <c r="A13" s="13" t="s">
        <v>93</v>
      </c>
      <c r="B13" s="95">
        <v>-71108.077667346399</v>
      </c>
      <c r="C13" s="95">
        <v>-84699.408698887302</v>
      </c>
      <c r="D13" s="95">
        <v>-84268.843258975001</v>
      </c>
      <c r="E13" s="95">
        <v>-85347.6033110883</v>
      </c>
      <c r="F13" s="95">
        <v>-87690.478696098595</v>
      </c>
      <c r="G13" s="95">
        <v>0</v>
      </c>
    </row>
    <row r="14" spans="1:7">
      <c r="A14" s="13" t="s">
        <v>112</v>
      </c>
      <c r="B14" s="94">
        <v>0</v>
      </c>
      <c r="C14" s="94">
        <v>16814074</v>
      </c>
      <c r="D14" s="94">
        <v>23307809</v>
      </c>
      <c r="E14" s="94">
        <v>23743206</v>
      </c>
      <c r="F14" s="94">
        <v>24247299</v>
      </c>
      <c r="G14" s="94">
        <v>24724972</v>
      </c>
    </row>
    <row r="15" spans="1:7">
      <c r="A15" s="13" t="s">
        <v>94</v>
      </c>
      <c r="B15" s="94">
        <v>0</v>
      </c>
      <c r="C15" s="94">
        <v>-3375560.49</v>
      </c>
      <c r="D15" s="94">
        <v>-3375560.49</v>
      </c>
      <c r="E15" s="94">
        <v>-3375560.49</v>
      </c>
      <c r="F15" s="94">
        <v>-3375560.49</v>
      </c>
      <c r="G15" s="94">
        <v>-3375560.49</v>
      </c>
    </row>
    <row r="16" spans="1:7">
      <c r="A16" s="13" t="s">
        <v>113</v>
      </c>
      <c r="B16" s="96">
        <v>0</v>
      </c>
      <c r="C16" s="96">
        <v>6399445</v>
      </c>
      <c r="D16" s="96">
        <v>6591428</v>
      </c>
      <c r="E16" s="96">
        <v>6789171</v>
      </c>
      <c r="F16" s="96">
        <v>6992846</v>
      </c>
      <c r="G16" s="96">
        <v>7202632</v>
      </c>
    </row>
    <row r="17" spans="1:7">
      <c r="A17" s="13" t="s">
        <v>114</v>
      </c>
      <c r="B17" s="94">
        <f>SUM(B10:B16)</f>
        <v>13421975.82425602</v>
      </c>
      <c r="C17" s="94">
        <f t="shared" ref="C17:G17" si="0">SUM(C10:C16)</f>
        <v>40493223.309309356</v>
      </c>
      <c r="D17" s="94">
        <f t="shared" si="0"/>
        <v>48202833.013903484</v>
      </c>
      <c r="E17" s="94">
        <f t="shared" si="0"/>
        <v>50806265.572499998</v>
      </c>
      <c r="F17" s="94">
        <f t="shared" si="0"/>
        <v>52723758.547331236</v>
      </c>
      <c r="G17" s="94">
        <f t="shared" si="0"/>
        <v>28552043.509999998</v>
      </c>
    </row>
    <row r="18" spans="1:7">
      <c r="B18" s="94"/>
      <c r="C18" s="94"/>
      <c r="D18" s="94"/>
      <c r="E18" s="94"/>
      <c r="F18" s="94"/>
      <c r="G18" s="94"/>
    </row>
    <row r="19" spans="1:7" ht="16.5" customHeight="1">
      <c r="A19" s="13" t="s">
        <v>115</v>
      </c>
      <c r="B19" s="94">
        <v>378111</v>
      </c>
      <c r="C19" s="94">
        <v>1300434</v>
      </c>
      <c r="D19" s="94">
        <v>1350228</v>
      </c>
      <c r="E19" s="94">
        <v>666000</v>
      </c>
      <c r="F19" s="94">
        <v>853529</v>
      </c>
      <c r="G19" s="94">
        <v>0</v>
      </c>
    </row>
    <row r="20" spans="1:7">
      <c r="A20" s="13" t="s">
        <v>116</v>
      </c>
      <c r="B20" s="94">
        <v>303780</v>
      </c>
      <c r="C20" s="94">
        <v>414948</v>
      </c>
      <c r="D20" s="94">
        <v>407430</v>
      </c>
      <c r="E20" s="94">
        <v>419000</v>
      </c>
      <c r="F20" s="94">
        <v>430000</v>
      </c>
      <c r="G20" s="94">
        <v>0</v>
      </c>
    </row>
    <row r="21" spans="1:7">
      <c r="A21" s="13" t="s">
        <v>117</v>
      </c>
      <c r="B21" s="96">
        <v>0</v>
      </c>
      <c r="C21" s="96">
        <v>884951</v>
      </c>
      <c r="D21" s="96">
        <v>1226727</v>
      </c>
      <c r="E21" s="96">
        <v>1249642</v>
      </c>
      <c r="F21" s="96">
        <v>1276174</v>
      </c>
      <c r="G21" s="96">
        <v>1301314</v>
      </c>
    </row>
    <row r="22" spans="1:7">
      <c r="A22" s="13" t="s">
        <v>118</v>
      </c>
      <c r="B22" s="94">
        <f>SUM(B19:B21)</f>
        <v>681891</v>
      </c>
      <c r="C22" s="94">
        <f t="shared" ref="C22:G22" si="1">SUM(C19:C21)</f>
        <v>2600333</v>
      </c>
      <c r="D22" s="94">
        <f t="shared" si="1"/>
        <v>2984385</v>
      </c>
      <c r="E22" s="94">
        <f t="shared" si="1"/>
        <v>2334642</v>
      </c>
      <c r="F22" s="94">
        <f t="shared" si="1"/>
        <v>2559703</v>
      </c>
      <c r="G22" s="94">
        <f t="shared" si="1"/>
        <v>1301314</v>
      </c>
    </row>
    <row r="23" spans="1:7">
      <c r="B23" s="94"/>
      <c r="C23" s="94"/>
      <c r="D23" s="94"/>
      <c r="E23" s="94"/>
      <c r="F23" s="94"/>
      <c r="G23" s="94"/>
    </row>
    <row r="24" spans="1:7">
      <c r="A24" s="13" t="s">
        <v>119</v>
      </c>
      <c r="B24" s="94">
        <v>0</v>
      </c>
      <c r="C24" s="94">
        <v>903458</v>
      </c>
      <c r="D24" s="94">
        <v>663025</v>
      </c>
      <c r="E24" s="94">
        <v>450950</v>
      </c>
      <c r="F24" s="94">
        <v>229917</v>
      </c>
      <c r="G24" s="94">
        <v>0</v>
      </c>
    </row>
    <row r="25" spans="1:7">
      <c r="A25" s="13" t="s">
        <v>120</v>
      </c>
      <c r="B25" s="95">
        <v>0</v>
      </c>
      <c r="C25" s="95">
        <v>1151839</v>
      </c>
      <c r="D25" s="95">
        <v>1186394</v>
      </c>
      <c r="E25" s="95">
        <v>1221986</v>
      </c>
      <c r="F25" s="95">
        <v>1258646</v>
      </c>
      <c r="G25" s="95">
        <v>1296405</v>
      </c>
    </row>
    <row r="26" spans="1:7">
      <c r="A26" s="13" t="s">
        <v>122</v>
      </c>
      <c r="B26" s="96">
        <v>0</v>
      </c>
      <c r="C26" s="96">
        <v>2091757</v>
      </c>
      <c r="D26" s="96">
        <v>307018</v>
      </c>
      <c r="E26" s="96">
        <v>208815</v>
      </c>
      <c r="F26" s="96">
        <v>106464</v>
      </c>
      <c r="G26" s="96">
        <v>0</v>
      </c>
    </row>
    <row r="27" spans="1:7">
      <c r="A27" s="13" t="s">
        <v>121</v>
      </c>
      <c r="B27" s="94">
        <f>SUM(B24:B25)</f>
        <v>0</v>
      </c>
      <c r="C27" s="94">
        <f>SUM(C24:C26)</f>
        <v>4147054</v>
      </c>
      <c r="D27" s="94">
        <f t="shared" ref="D27:G27" si="2">SUM(D24:D26)</f>
        <v>2156437</v>
      </c>
      <c r="E27" s="94">
        <f t="shared" si="2"/>
        <v>1881751</v>
      </c>
      <c r="F27" s="94">
        <f t="shared" si="2"/>
        <v>1595027</v>
      </c>
      <c r="G27" s="94">
        <f t="shared" si="2"/>
        <v>1296405</v>
      </c>
    </row>
  </sheetData>
  <mergeCells count="2">
    <mergeCell ref="A1:G1"/>
    <mergeCell ref="A2:G2"/>
  </mergeCells>
  <printOptions horizontalCentered="1"/>
  <pageMargins left="0.5" right="0.62187499999999996" top="1" bottom="0.75" header="0.3" footer="0.3"/>
  <pageSetup scale="88" orientation="landscape" r:id="rId1"/>
  <headerFooter>
    <oddHeader>&amp;R&amp;"Times New Roman,Bold"&amp;12Attachment to Response to LGE AG-1 Question No. 360
Page &amp;P of &amp;N
Bellar</oddHeader>
    <oddFooter>&amp;R&amp;"Times New Roman,Bold"&amp;14Bellar Exhibit 2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tabSelected="1" view="pageBreakPreview" zoomScale="70" zoomScaleNormal="115" zoomScaleSheetLayoutView="70" workbookViewId="0">
      <selection activeCell="C27" sqref="C27"/>
    </sheetView>
  </sheetViews>
  <sheetFormatPr defaultRowHeight="12.75"/>
  <cols>
    <col min="1" max="1" width="5.140625" style="2" customWidth="1"/>
    <col min="2" max="2" width="2.85546875" style="2" customWidth="1"/>
    <col min="3" max="3" width="23" customWidth="1"/>
    <col min="4" max="4" width="1.28515625" style="2" customWidth="1"/>
    <col min="5" max="5" width="12.7109375" customWidth="1"/>
    <col min="6" max="6" width="1.28515625" style="2" customWidth="1"/>
    <col min="7" max="7" width="9.85546875" customWidth="1"/>
    <col min="8" max="8" width="1.28515625" style="2" customWidth="1"/>
    <col min="9" max="9" width="12.140625" customWidth="1"/>
    <col min="10" max="10" width="1.28515625" style="2" customWidth="1"/>
    <col min="11" max="11" width="14.140625" customWidth="1"/>
    <col min="12" max="12" width="1.28515625" style="2" customWidth="1"/>
    <col min="13" max="13" width="14.140625" customWidth="1"/>
    <col min="14" max="14" width="1.28515625" style="2" customWidth="1"/>
    <col min="15" max="15" width="13.85546875" customWidth="1"/>
    <col min="16" max="16" width="6.42578125" style="2" customWidth="1"/>
    <col min="17" max="17" width="13.28515625" customWidth="1"/>
    <col min="18" max="18" width="11.7109375" style="2" customWidth="1"/>
    <col min="19" max="19" width="15.85546875" customWidth="1"/>
    <col min="20" max="20" width="13.42578125" customWidth="1"/>
    <col min="21" max="23" width="9.140625" customWidth="1"/>
  </cols>
  <sheetData>
    <row r="1" spans="1:19" ht="18.75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9"/>
      <c r="O1" s="9"/>
      <c r="P1" s="9"/>
      <c r="Q1" s="9"/>
      <c r="R1" s="9"/>
      <c r="S1" s="9"/>
    </row>
    <row r="2" spans="1:19" ht="18.75">
      <c r="A2" s="112" t="s">
        <v>107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9"/>
      <c r="O2" s="9"/>
      <c r="P2" s="9"/>
      <c r="Q2" s="9"/>
      <c r="R2" s="9"/>
      <c r="S2" s="9"/>
    </row>
    <row r="3" spans="1:19" ht="18.75">
      <c r="A3" s="111" t="s">
        <v>85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9"/>
      <c r="O3" s="9"/>
      <c r="P3" s="9"/>
      <c r="Q3" s="9"/>
      <c r="R3" s="9"/>
      <c r="S3" s="9"/>
    </row>
    <row r="4" spans="1:19" ht="15.75">
      <c r="A4" s="18"/>
      <c r="B4" s="18"/>
      <c r="C4" s="13"/>
      <c r="D4" s="18"/>
      <c r="E4" s="13"/>
      <c r="F4" s="18"/>
      <c r="G4" s="13"/>
      <c r="H4" s="18"/>
      <c r="I4" s="13"/>
      <c r="J4" s="18"/>
      <c r="K4" s="13"/>
      <c r="L4" s="18"/>
      <c r="M4" s="13"/>
    </row>
    <row r="5" spans="1:19" ht="15.75">
      <c r="A5" s="18"/>
      <c r="B5" s="18"/>
      <c r="C5" s="13"/>
      <c r="D5" s="18"/>
      <c r="E5" s="13"/>
      <c r="F5" s="18"/>
      <c r="G5" s="13"/>
      <c r="H5" s="18"/>
      <c r="I5" s="13"/>
      <c r="J5" s="18"/>
      <c r="K5" s="13"/>
      <c r="L5" s="18"/>
      <c r="M5" s="32" t="s">
        <v>65</v>
      </c>
    </row>
    <row r="6" spans="1:19" ht="15.75">
      <c r="A6" s="16" t="s">
        <v>5</v>
      </c>
      <c r="B6" s="18"/>
      <c r="C6" s="13"/>
      <c r="D6" s="18"/>
      <c r="E6" s="13"/>
      <c r="F6" s="18"/>
      <c r="G6" s="13"/>
      <c r="H6" s="18"/>
      <c r="I6" s="16" t="s">
        <v>54</v>
      </c>
      <c r="J6" s="18"/>
      <c r="K6" s="16" t="s">
        <v>55</v>
      </c>
      <c r="L6" s="18"/>
      <c r="M6" s="31" t="s">
        <v>108</v>
      </c>
    </row>
    <row r="7" spans="1:19" ht="15.75">
      <c r="A7" s="19" t="s">
        <v>6</v>
      </c>
      <c r="B7" s="18"/>
      <c r="C7" s="19" t="s">
        <v>52</v>
      </c>
      <c r="D7" s="18"/>
      <c r="E7" s="19" t="s">
        <v>53</v>
      </c>
      <c r="F7" s="18"/>
      <c r="G7" s="19" t="s">
        <v>41</v>
      </c>
      <c r="H7" s="18"/>
      <c r="I7" s="19" t="s">
        <v>41</v>
      </c>
      <c r="J7" s="18"/>
      <c r="K7" s="19" t="s">
        <v>47</v>
      </c>
      <c r="L7" s="18"/>
      <c r="M7" s="19" t="s">
        <v>109</v>
      </c>
    </row>
    <row r="8" spans="1:19" ht="15.75">
      <c r="A8" s="16"/>
      <c r="B8" s="18"/>
      <c r="C8" s="20">
        <v>-1</v>
      </c>
      <c r="D8" s="18"/>
      <c r="E8" s="20">
        <v>-2</v>
      </c>
      <c r="F8" s="18"/>
      <c r="G8" s="20">
        <v>-3</v>
      </c>
      <c r="H8" s="18"/>
      <c r="I8" s="20">
        <v>-4</v>
      </c>
      <c r="J8" s="18"/>
      <c r="K8" s="20">
        <v>-5</v>
      </c>
      <c r="L8" s="18"/>
      <c r="M8" s="20">
        <v>-6</v>
      </c>
    </row>
    <row r="9" spans="1:19" ht="15.75">
      <c r="A9" s="18"/>
      <c r="B9" s="18"/>
      <c r="C9" s="13"/>
      <c r="D9" s="18"/>
      <c r="E9" s="13"/>
      <c r="F9" s="18"/>
      <c r="G9" s="13"/>
      <c r="H9" s="18"/>
      <c r="I9" s="13"/>
      <c r="J9" s="18"/>
      <c r="K9" s="13"/>
      <c r="L9" s="18"/>
      <c r="M9" s="13"/>
      <c r="Q9" s="12" t="s">
        <v>95</v>
      </c>
      <c r="R9"/>
    </row>
    <row r="10" spans="1:19" ht="15.75">
      <c r="A10" s="18">
        <v>1</v>
      </c>
      <c r="B10" s="18"/>
      <c r="C10" s="13" t="s">
        <v>56</v>
      </c>
      <c r="D10" s="18"/>
      <c r="E10" s="22">
        <f>R10</f>
        <v>0</v>
      </c>
      <c r="F10" s="18"/>
      <c r="G10" s="14">
        <v>4.1000000000000003E-3</v>
      </c>
      <c r="H10" s="18"/>
      <c r="I10" s="14">
        <f>E10*G10</f>
        <v>0</v>
      </c>
      <c r="J10" s="18"/>
      <c r="K10" s="22"/>
      <c r="L10" s="18"/>
      <c r="M10" s="22">
        <f>I10</f>
        <v>0</v>
      </c>
      <c r="Q10" s="4">
        <v>0</v>
      </c>
      <c r="R10" s="5">
        <f>Q10/$Q$14</f>
        <v>0</v>
      </c>
      <c r="S10" s="6"/>
    </row>
    <row r="11" spans="1:19" ht="15.75">
      <c r="A11" s="18">
        <v>2</v>
      </c>
      <c r="B11" s="18"/>
      <c r="C11" s="21" t="s">
        <v>58</v>
      </c>
      <c r="D11" s="18"/>
      <c r="E11" s="22">
        <f>R11</f>
        <v>0.44357029652003921</v>
      </c>
      <c r="F11" s="18"/>
      <c r="G11" s="14">
        <v>3.78E-2</v>
      </c>
      <c r="H11" s="18"/>
      <c r="I11" s="14">
        <f t="shared" ref="I11:I12" si="0">E11*G11</f>
        <v>1.6766957208457483E-2</v>
      </c>
      <c r="J11" s="18"/>
      <c r="K11" s="22"/>
      <c r="L11" s="18"/>
      <c r="M11" s="22">
        <f>I11</f>
        <v>1.6766957208457483E-2</v>
      </c>
      <c r="Q11" s="4">
        <v>1105705507</v>
      </c>
      <c r="R11" s="5">
        <f>Q11/$Q$14</f>
        <v>0.44357029652003921</v>
      </c>
      <c r="S11" s="6"/>
    </row>
    <row r="12" spans="1:19" ht="15.75">
      <c r="A12" s="18">
        <v>3</v>
      </c>
      <c r="B12" s="18"/>
      <c r="C12" s="13" t="s">
        <v>57</v>
      </c>
      <c r="D12" s="18"/>
      <c r="E12" s="23">
        <f>R12</f>
        <v>0.55642970347996079</v>
      </c>
      <c r="F12" s="18"/>
      <c r="G12" s="14">
        <v>0.11</v>
      </c>
      <c r="H12" s="18"/>
      <c r="I12" s="24">
        <f t="shared" si="0"/>
        <v>6.1207267382795687E-2</v>
      </c>
      <c r="J12" s="18"/>
      <c r="K12" s="23">
        <f>I12*(0.389/(1-0.389))</f>
        <v>3.8968292981845377E-2</v>
      </c>
      <c r="L12" s="18"/>
      <c r="M12" s="23">
        <f>I12/(1-0.389)</f>
        <v>0.10017556036464106</v>
      </c>
      <c r="Q12" s="4">
        <v>1387034687</v>
      </c>
      <c r="R12" s="5">
        <f>Q12/$Q$14</f>
        <v>0.55642970347996079</v>
      </c>
      <c r="S12" s="6"/>
    </row>
    <row r="13" spans="1:19" ht="15.75">
      <c r="A13" s="18"/>
      <c r="B13" s="18"/>
      <c r="C13" s="13"/>
      <c r="D13" s="18"/>
      <c r="E13" s="13"/>
      <c r="F13" s="18"/>
      <c r="G13" s="13"/>
      <c r="H13" s="18"/>
      <c r="I13" s="13"/>
      <c r="J13" s="18"/>
      <c r="K13" s="13"/>
      <c r="L13" s="18"/>
      <c r="M13" s="13"/>
      <c r="Q13" s="4"/>
      <c r="R13" s="5">
        <f>Q13/$Q$14</f>
        <v>0</v>
      </c>
      <c r="S13" s="6"/>
    </row>
    <row r="14" spans="1:19" ht="15.75">
      <c r="A14" s="18">
        <v>4</v>
      </c>
      <c r="B14" s="18"/>
      <c r="C14" s="13" t="s">
        <v>4</v>
      </c>
      <c r="D14" s="18"/>
      <c r="E14" s="22">
        <f>SUM(E10:E13)</f>
        <v>1</v>
      </c>
      <c r="F14" s="18"/>
      <c r="G14" s="13"/>
      <c r="H14" s="18"/>
      <c r="I14" s="22">
        <f>SUM(I10:I13)</f>
        <v>7.7974224591253166E-2</v>
      </c>
      <c r="J14" s="18"/>
      <c r="K14" s="22">
        <f>SUM(K10:K13)</f>
        <v>3.8968292981845377E-2</v>
      </c>
      <c r="L14" s="18"/>
      <c r="M14" s="22">
        <f>SUM(M10:M13)</f>
        <v>0.11694251757309855</v>
      </c>
      <c r="Q14" s="7">
        <f>SUM(Q10:Q13)</f>
        <v>2492740194</v>
      </c>
      <c r="R14" s="5">
        <f>SUM(R10:R13)</f>
        <v>1</v>
      </c>
      <c r="S14" s="5"/>
    </row>
    <row r="15" spans="1:19" ht="15.75">
      <c r="A15" s="18"/>
      <c r="B15" s="18"/>
      <c r="C15" s="13"/>
      <c r="D15" s="18"/>
      <c r="E15" s="13"/>
      <c r="F15" s="18"/>
      <c r="G15" s="13"/>
      <c r="H15" s="18"/>
      <c r="I15" s="13"/>
      <c r="J15" s="18"/>
      <c r="K15" s="13"/>
      <c r="L15" s="18"/>
      <c r="M15" s="13"/>
    </row>
    <row r="16" spans="1:19" ht="15.75">
      <c r="A16" s="18"/>
      <c r="B16" s="18"/>
      <c r="C16" s="13"/>
      <c r="D16" s="18"/>
      <c r="E16" s="13"/>
      <c r="F16" s="18"/>
      <c r="G16" s="13"/>
      <c r="H16" s="18"/>
      <c r="I16" s="13"/>
      <c r="J16" s="18"/>
      <c r="K16" s="13"/>
      <c r="L16" s="18"/>
      <c r="M16" s="13"/>
    </row>
    <row r="17" spans="1:13" ht="15.75">
      <c r="A17" s="18"/>
      <c r="B17" s="18"/>
      <c r="C17" s="13"/>
      <c r="D17" s="18"/>
      <c r="E17" s="13"/>
      <c r="F17" s="18"/>
      <c r="G17" s="13"/>
      <c r="H17" s="18"/>
      <c r="I17" s="13"/>
      <c r="J17" s="18"/>
      <c r="K17" s="13"/>
      <c r="L17" s="18"/>
      <c r="M17" s="13"/>
    </row>
    <row r="18" spans="1:13" ht="15.75">
      <c r="A18" s="18"/>
      <c r="B18" s="18"/>
      <c r="C18" s="13"/>
      <c r="D18" s="18"/>
      <c r="E18" s="13"/>
      <c r="F18" s="18"/>
      <c r="G18" s="13"/>
      <c r="H18" s="18"/>
      <c r="I18" s="13"/>
      <c r="J18" s="18"/>
      <c r="K18" s="13"/>
      <c r="L18" s="18"/>
      <c r="M18" s="13"/>
    </row>
    <row r="19" spans="1:13" ht="15.75">
      <c r="A19" s="18"/>
      <c r="B19" s="18"/>
      <c r="C19" s="13"/>
      <c r="D19" s="18"/>
      <c r="E19" s="13"/>
      <c r="F19" s="18"/>
      <c r="G19" s="13"/>
      <c r="H19" s="18"/>
      <c r="I19" s="13"/>
      <c r="J19" s="18"/>
      <c r="K19" s="13"/>
      <c r="L19" s="18"/>
      <c r="M19" s="13"/>
    </row>
    <row r="20" spans="1:13">
      <c r="G20" s="3"/>
    </row>
  </sheetData>
  <mergeCells count="3">
    <mergeCell ref="A1:M1"/>
    <mergeCell ref="A2:M2"/>
    <mergeCell ref="A3:M3"/>
  </mergeCells>
  <hyperlinks>
    <hyperlink ref="K7" r:id="rId1" display="^@ 38.9%"/>
    <hyperlink ref="M7" r:id="rId2" display="^@ 38.9%"/>
  </hyperlinks>
  <printOptions horizontalCentered="1"/>
  <pageMargins left="0.5" right="0.62187499999999996" top="1" bottom="0.75" header="0.3" footer="0.3"/>
  <pageSetup orientation="landscape" r:id="rId3"/>
  <headerFooter>
    <oddHeader>&amp;R&amp;"Times New Roman,Bold"&amp;12Attachment to Response to LGE AG-1 Question No. 360
Page &amp;P of &amp;N
Bellar</oddHeader>
    <oddFooter>&amp;R&amp;"Times New Roman,Bold"&amp;14Bellar Exhibit 2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zoomScale="70" zoomScaleNormal="70" workbookViewId="0">
      <selection activeCell="C27" sqref="C27"/>
    </sheetView>
  </sheetViews>
  <sheetFormatPr defaultRowHeight="15.75"/>
  <cols>
    <col min="1" max="1" width="5.140625" style="18" customWidth="1"/>
    <col min="2" max="2" width="2.85546875" style="18" customWidth="1"/>
    <col min="3" max="3" width="23" style="13" customWidth="1"/>
    <col min="4" max="4" width="9.140625" style="18"/>
    <col min="5" max="5" width="1.28515625" style="18" customWidth="1"/>
    <col min="6" max="6" width="15.7109375" style="13" customWidth="1"/>
    <col min="7" max="7" width="1.28515625" style="18" customWidth="1"/>
    <col min="8" max="8" width="9.85546875" style="13" customWidth="1"/>
    <col min="9" max="9" width="1.28515625" style="18" customWidth="1"/>
    <col min="10" max="10" width="12.5703125" style="13" bestFit="1" customWidth="1"/>
    <col min="11" max="11" width="1.28515625" style="18" customWidth="1"/>
    <col min="12" max="12" width="14.85546875" style="13" bestFit="1" customWidth="1"/>
    <col min="13" max="13" width="1.28515625" style="18" customWidth="1"/>
    <col min="14" max="14" width="23" style="13" bestFit="1" customWidth="1"/>
    <col min="15" max="15" width="1.28515625" style="18" customWidth="1"/>
    <col min="16" max="16" width="16" style="13" bestFit="1" customWidth="1"/>
    <col min="17" max="17" width="1.28515625" style="18" customWidth="1"/>
    <col min="18" max="18" width="15.85546875" style="13" customWidth="1"/>
    <col min="19" max="16384" width="9.140625" style="13"/>
  </cols>
  <sheetData>
    <row r="1" spans="1:18" ht="18.75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8.75">
      <c r="A2" s="112" t="s">
        <v>107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8.75">
      <c r="A3" s="111" t="s">
        <v>124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>
      <c r="A5" s="10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8">
      <c r="C6" s="32"/>
      <c r="D6" s="32"/>
      <c r="E6" s="32"/>
      <c r="F6" s="32">
        <v>2012</v>
      </c>
      <c r="G6" s="32"/>
      <c r="H6" s="32"/>
      <c r="I6" s="32"/>
      <c r="J6" s="32"/>
      <c r="K6" s="32"/>
      <c r="L6" s="32">
        <v>2012</v>
      </c>
      <c r="M6" s="32"/>
      <c r="N6" s="32"/>
      <c r="O6" s="32"/>
      <c r="P6" s="32"/>
      <c r="Q6" s="32"/>
      <c r="R6" s="32">
        <v>2012</v>
      </c>
    </row>
    <row r="7" spans="1:18">
      <c r="C7" s="32"/>
      <c r="D7" s="32"/>
      <c r="E7" s="32"/>
      <c r="F7" s="32" t="s">
        <v>9</v>
      </c>
      <c r="G7" s="32"/>
      <c r="H7" s="32"/>
      <c r="I7" s="32"/>
      <c r="J7" s="32" t="s">
        <v>12</v>
      </c>
      <c r="K7" s="32"/>
      <c r="L7" s="32" t="s">
        <v>24</v>
      </c>
      <c r="M7" s="32"/>
      <c r="N7" s="32" t="s">
        <v>14</v>
      </c>
      <c r="O7" s="32"/>
      <c r="P7" s="32" t="s">
        <v>14</v>
      </c>
      <c r="Q7" s="32"/>
      <c r="R7" s="32" t="s">
        <v>17</v>
      </c>
    </row>
    <row r="8" spans="1:18">
      <c r="A8" s="32" t="s">
        <v>5</v>
      </c>
      <c r="B8" s="32"/>
      <c r="C8" s="32"/>
      <c r="D8" s="32" t="s">
        <v>8</v>
      </c>
      <c r="E8" s="32"/>
      <c r="F8" s="32" t="s">
        <v>2</v>
      </c>
      <c r="G8" s="32"/>
      <c r="H8" s="32" t="s">
        <v>11</v>
      </c>
      <c r="I8" s="32"/>
      <c r="J8" s="32" t="s">
        <v>9</v>
      </c>
      <c r="K8" s="32"/>
      <c r="L8" s="32" t="s">
        <v>71</v>
      </c>
      <c r="M8" s="32"/>
      <c r="N8" s="32" t="s">
        <v>12</v>
      </c>
      <c r="O8" s="32"/>
      <c r="P8" s="32" t="s">
        <v>16</v>
      </c>
      <c r="Q8" s="32"/>
      <c r="R8" s="32" t="s">
        <v>2</v>
      </c>
    </row>
    <row r="9" spans="1:18">
      <c r="A9" s="19" t="s">
        <v>6</v>
      </c>
      <c r="B9" s="19"/>
      <c r="C9" s="19" t="s">
        <v>7</v>
      </c>
      <c r="D9" s="19" t="s">
        <v>6</v>
      </c>
      <c r="E9" s="19"/>
      <c r="F9" s="19" t="s">
        <v>10</v>
      </c>
      <c r="G9" s="19"/>
      <c r="H9" s="19" t="s">
        <v>3</v>
      </c>
      <c r="I9" s="19"/>
      <c r="J9" s="19" t="s">
        <v>10</v>
      </c>
      <c r="K9" s="19"/>
      <c r="L9" s="19" t="s">
        <v>13</v>
      </c>
      <c r="M9" s="19"/>
      <c r="N9" s="19" t="s">
        <v>15</v>
      </c>
      <c r="O9" s="19"/>
      <c r="P9" s="19" t="s">
        <v>1</v>
      </c>
      <c r="Q9" s="19"/>
      <c r="R9" s="19" t="s">
        <v>10</v>
      </c>
    </row>
    <row r="10" spans="1:18" s="17" customFormat="1">
      <c r="A10" s="32"/>
      <c r="B10" s="32"/>
      <c r="C10" s="20">
        <v>-1</v>
      </c>
      <c r="D10" s="20">
        <v>-2</v>
      </c>
      <c r="E10" s="20"/>
      <c r="F10" s="20">
        <v>-3</v>
      </c>
      <c r="G10" s="20"/>
      <c r="H10" s="20">
        <v>-4</v>
      </c>
      <c r="I10" s="20"/>
      <c r="J10" s="20" t="s">
        <v>18</v>
      </c>
      <c r="K10" s="20"/>
      <c r="L10" s="20">
        <v>-6</v>
      </c>
      <c r="M10" s="20"/>
      <c r="N10" s="20" t="s">
        <v>19</v>
      </c>
      <c r="O10" s="20"/>
      <c r="P10" s="20" t="s">
        <v>20</v>
      </c>
      <c r="Q10" s="20"/>
      <c r="R10" s="20" t="s">
        <v>21</v>
      </c>
    </row>
    <row r="12" spans="1:18">
      <c r="B12" s="26" t="s">
        <v>24</v>
      </c>
      <c r="C12" s="26"/>
    </row>
    <row r="13" spans="1:18">
      <c r="A13" s="18">
        <v>1</v>
      </c>
      <c r="B13" s="13"/>
      <c r="C13" s="13" t="s">
        <v>25</v>
      </c>
      <c r="D13" s="18">
        <v>376</v>
      </c>
      <c r="F13" s="15">
        <v>0</v>
      </c>
      <c r="H13" s="1">
        <v>1.89E-2</v>
      </c>
      <c r="J13" s="15">
        <f>F13*H13</f>
        <v>0</v>
      </c>
      <c r="L13" s="15">
        <f>'pg 3 Cap &amp; OpEx'!B10</f>
        <v>12844209</v>
      </c>
      <c r="N13" s="15">
        <f>H13*L13*0.5</f>
        <v>121377.77505</v>
      </c>
      <c r="P13" s="27">
        <f>H13*L13</f>
        <v>242755.55009999999</v>
      </c>
      <c r="R13" s="27">
        <f>L13+F13</f>
        <v>12844209</v>
      </c>
    </row>
    <row r="14" spans="1:18">
      <c r="A14" s="18">
        <v>2</v>
      </c>
      <c r="B14" s="13"/>
      <c r="C14" s="21" t="s">
        <v>72</v>
      </c>
      <c r="D14" s="18">
        <v>380</v>
      </c>
      <c r="F14" s="15">
        <v>0</v>
      </c>
      <c r="H14" s="1">
        <v>3.7900000000000003E-2</v>
      </c>
      <c r="J14" s="15">
        <f t="shared" ref="J14:J15" si="0">F14*H14</f>
        <v>0</v>
      </c>
      <c r="L14" s="15">
        <f>'pg 3 Cap &amp; OpEx'!B12</f>
        <v>1333688</v>
      </c>
      <c r="N14" s="15">
        <f>H14*L14*0.5</f>
        <v>25273.387600000002</v>
      </c>
      <c r="P14" s="27">
        <f>H14*L14</f>
        <v>50546.775200000004</v>
      </c>
      <c r="R14" s="27">
        <f>L14+F14</f>
        <v>1333688</v>
      </c>
    </row>
    <row r="15" spans="1:18">
      <c r="A15" s="18">
        <v>3</v>
      </c>
      <c r="B15" s="13"/>
      <c r="C15" s="21" t="s">
        <v>73</v>
      </c>
      <c r="D15" s="18">
        <v>380</v>
      </c>
      <c r="F15" s="15">
        <v>0</v>
      </c>
      <c r="H15" s="1">
        <v>3.7900000000000003E-2</v>
      </c>
      <c r="J15" s="15">
        <f t="shared" si="0"/>
        <v>0</v>
      </c>
      <c r="L15" s="15">
        <f>'pg 3 Cap &amp; OpEx'!B14</f>
        <v>0</v>
      </c>
      <c r="N15" s="15">
        <f>H15*L15*0.5</f>
        <v>0</v>
      </c>
      <c r="P15" s="27">
        <f>H15*L15</f>
        <v>0</v>
      </c>
      <c r="R15" s="27">
        <f>L15+F15</f>
        <v>0</v>
      </c>
    </row>
    <row r="16" spans="1:18">
      <c r="A16" s="18">
        <v>4</v>
      </c>
      <c r="B16" s="13"/>
      <c r="C16" s="13" t="s">
        <v>51</v>
      </c>
      <c r="F16" s="15">
        <v>0</v>
      </c>
      <c r="H16" s="1">
        <v>3.7900000000000003E-2</v>
      </c>
      <c r="J16" s="15">
        <f t="shared" ref="J16" si="1">F16*H16</f>
        <v>0</v>
      </c>
      <c r="L16" s="15">
        <f>'pg 3 Cap &amp; OpEx'!B16</f>
        <v>0</v>
      </c>
      <c r="N16" s="15">
        <f>H16*L16*0.5</f>
        <v>0</v>
      </c>
      <c r="P16" s="27">
        <f>H16*L16</f>
        <v>0</v>
      </c>
      <c r="R16" s="27">
        <f>L16+F16</f>
        <v>0</v>
      </c>
    </row>
    <row r="17" spans="1:18">
      <c r="A17" s="18">
        <v>5</v>
      </c>
      <c r="B17" s="13"/>
      <c r="C17" s="13" t="s">
        <v>26</v>
      </c>
      <c r="F17" s="28">
        <f>SUM(F13:F16)</f>
        <v>0</v>
      </c>
      <c r="J17" s="28">
        <f>SUM(J13:J16)</f>
        <v>0</v>
      </c>
      <c r="L17" s="28">
        <f>SUM(L13:L16)</f>
        <v>14177897</v>
      </c>
      <c r="N17" s="28">
        <f>SUM(N13:N16)</f>
        <v>146651.16265000001</v>
      </c>
      <c r="P17" s="28">
        <f>SUM(P13:P16)</f>
        <v>293302.32530000003</v>
      </c>
      <c r="R17" s="28">
        <f>SUM(R13:R16)</f>
        <v>14177897</v>
      </c>
    </row>
    <row r="18" spans="1:18">
      <c r="B18" s="13"/>
    </row>
    <row r="19" spans="1:18">
      <c r="B19" s="26" t="s">
        <v>13</v>
      </c>
      <c r="C19" s="26"/>
    </row>
    <row r="20" spans="1:18">
      <c r="A20" s="18">
        <v>6</v>
      </c>
      <c r="B20" s="13"/>
      <c r="C20" s="13" t="s">
        <v>25</v>
      </c>
      <c r="D20" s="18">
        <v>376</v>
      </c>
      <c r="F20" s="15">
        <v>0</v>
      </c>
      <c r="H20" s="1">
        <v>1.89E-2</v>
      </c>
      <c r="J20" s="15">
        <f>F20*H20</f>
        <v>0</v>
      </c>
      <c r="L20" s="15">
        <f>'pg 3 Cap &amp; OpEx'!B11</f>
        <v>-684813.09807663399</v>
      </c>
      <c r="N20" s="15">
        <f>H20*L20*0.5</f>
        <v>-6471.4837768241914</v>
      </c>
      <c r="P20" s="27">
        <f>H20*L20</f>
        <v>-12942.967553648383</v>
      </c>
      <c r="R20" s="27">
        <f>L20+F20</f>
        <v>-684813.09807663399</v>
      </c>
    </row>
    <row r="21" spans="1:18">
      <c r="A21" s="18">
        <v>7</v>
      </c>
      <c r="B21" s="13"/>
      <c r="C21" s="21" t="s">
        <v>72</v>
      </c>
      <c r="D21" s="18">
        <v>380</v>
      </c>
      <c r="F21" s="15">
        <v>0</v>
      </c>
      <c r="H21" s="1">
        <v>3.7900000000000003E-2</v>
      </c>
      <c r="J21" s="15">
        <f t="shared" ref="J21:J22" si="2">F21*H21</f>
        <v>0</v>
      </c>
      <c r="L21" s="15">
        <f>'pg 3 Cap &amp; OpEx'!B13</f>
        <v>-71108.077667346399</v>
      </c>
      <c r="N21" s="15">
        <f t="shared" ref="N21:N22" si="3">H21*L21*0.5</f>
        <v>-1347.4980717962144</v>
      </c>
      <c r="P21" s="27">
        <f t="shared" ref="P21:P22" si="4">H21*L21</f>
        <v>-2694.9961435924288</v>
      </c>
      <c r="R21" s="27">
        <f t="shared" ref="R21:R22" si="5">L21+F21</f>
        <v>-71108.077667346399</v>
      </c>
    </row>
    <row r="22" spans="1:18">
      <c r="A22" s="18">
        <v>8</v>
      </c>
      <c r="B22" s="13"/>
      <c r="C22" s="21" t="s">
        <v>73</v>
      </c>
      <c r="D22" s="18">
        <v>380</v>
      </c>
      <c r="F22" s="15">
        <v>0</v>
      </c>
      <c r="H22" s="1">
        <v>3.7900000000000003E-2</v>
      </c>
      <c r="J22" s="15">
        <f t="shared" si="2"/>
        <v>0</v>
      </c>
      <c r="L22" s="15">
        <f>'pg 3 Cap &amp; OpEx'!B15</f>
        <v>0</v>
      </c>
      <c r="N22" s="15">
        <f t="shared" si="3"/>
        <v>0</v>
      </c>
      <c r="P22" s="27">
        <f t="shared" si="4"/>
        <v>0</v>
      </c>
      <c r="R22" s="27">
        <f t="shared" si="5"/>
        <v>0</v>
      </c>
    </row>
    <row r="23" spans="1:18">
      <c r="A23" s="18">
        <v>9</v>
      </c>
      <c r="B23" s="13"/>
      <c r="C23" s="13" t="s">
        <v>27</v>
      </c>
      <c r="F23" s="28">
        <f>SUM(F20:F22)</f>
        <v>0</v>
      </c>
      <c r="J23" s="28">
        <f>SUM(J20:J22)</f>
        <v>0</v>
      </c>
      <c r="L23" s="28">
        <f>SUM(L20:L22)</f>
        <v>-755921.17574398033</v>
      </c>
      <c r="N23" s="28">
        <f>SUM(N20:N22)</f>
        <v>-7818.9818486204058</v>
      </c>
      <c r="P23" s="28">
        <f>SUM(P20:P22)</f>
        <v>-15637.963697240812</v>
      </c>
      <c r="R23" s="28">
        <f>SUM(R20:R22)</f>
        <v>-755921.17574398033</v>
      </c>
    </row>
    <row r="24" spans="1:18">
      <c r="B24" s="13"/>
    </row>
    <row r="25" spans="1:18" ht="16.5" thickBot="1">
      <c r="A25" s="18">
        <v>10</v>
      </c>
      <c r="B25" s="29" t="s">
        <v>22</v>
      </c>
      <c r="C25" s="29"/>
      <c r="F25" s="30">
        <f>F17+F23</f>
        <v>0</v>
      </c>
      <c r="J25" s="30">
        <f>J17+J23</f>
        <v>0</v>
      </c>
      <c r="L25" s="30">
        <f>L17+L23</f>
        <v>13421975.82425602</v>
      </c>
      <c r="N25" s="30">
        <f>N17+N23</f>
        <v>138832.18080137961</v>
      </c>
      <c r="P25" s="30">
        <f>P17+P23</f>
        <v>277664.36160275922</v>
      </c>
      <c r="R25" s="30">
        <f>R17+R23</f>
        <v>13421975.82425602</v>
      </c>
    </row>
    <row r="26" spans="1:18" ht="16.5" thickTop="1">
      <c r="B26" s="13"/>
    </row>
    <row r="27" spans="1:18">
      <c r="B27" s="29" t="s">
        <v>23</v>
      </c>
      <c r="C27" s="29"/>
    </row>
    <row r="28" spans="1:18">
      <c r="A28" s="18">
        <v>11</v>
      </c>
      <c r="B28" s="13"/>
      <c r="C28" s="13" t="s">
        <v>25</v>
      </c>
      <c r="D28" s="18">
        <v>376</v>
      </c>
      <c r="F28" s="15">
        <v>0</v>
      </c>
      <c r="L28" s="15">
        <f>'pg 3 Cap &amp; OpEx'!B19</f>
        <v>378111</v>
      </c>
      <c r="R28" s="27">
        <f>L28+F28</f>
        <v>378111</v>
      </c>
    </row>
    <row r="29" spans="1:18">
      <c r="A29" s="18">
        <v>12</v>
      </c>
      <c r="B29" s="13"/>
      <c r="C29" s="21" t="s">
        <v>72</v>
      </c>
      <c r="D29" s="18">
        <v>380</v>
      </c>
      <c r="F29" s="15">
        <v>0</v>
      </c>
      <c r="L29" s="15">
        <f>'pg 3 Cap &amp; OpEx'!B20</f>
        <v>303780</v>
      </c>
      <c r="R29" s="27">
        <f t="shared" ref="R29:R30" si="6">L29+F29</f>
        <v>303780</v>
      </c>
    </row>
    <row r="30" spans="1:18">
      <c r="A30" s="18">
        <v>12</v>
      </c>
      <c r="B30" s="13"/>
      <c r="C30" s="21" t="s">
        <v>73</v>
      </c>
      <c r="D30" s="18">
        <v>380</v>
      </c>
      <c r="F30" s="15">
        <v>0</v>
      </c>
      <c r="L30" s="15">
        <f>'pg 3 Cap &amp; OpEx'!B21</f>
        <v>0</v>
      </c>
      <c r="R30" s="27">
        <f t="shared" si="6"/>
        <v>0</v>
      </c>
    </row>
    <row r="31" spans="1:18">
      <c r="A31" s="18">
        <v>14</v>
      </c>
      <c r="B31" s="13"/>
      <c r="C31" s="13" t="s">
        <v>28</v>
      </c>
      <c r="F31" s="28">
        <f>SUM(F28:F30)</f>
        <v>0</v>
      </c>
      <c r="J31" s="28">
        <f>SUM(J28:J30)</f>
        <v>0</v>
      </c>
      <c r="L31" s="28">
        <f>SUM(L28:L30)</f>
        <v>681891</v>
      </c>
      <c r="N31" s="28">
        <f>SUM(N28:N30)</f>
        <v>0</v>
      </c>
      <c r="P31" s="28">
        <f>SUM(P28:P30)</f>
        <v>0</v>
      </c>
      <c r="R31" s="28">
        <f>SUM(R28:R30)</f>
        <v>681891</v>
      </c>
    </row>
  </sheetData>
  <mergeCells count="4">
    <mergeCell ref="A1:R1"/>
    <mergeCell ref="A2:R2"/>
    <mergeCell ref="A4:R4"/>
    <mergeCell ref="A3:R3"/>
  </mergeCells>
  <printOptions horizontalCentered="1"/>
  <pageMargins left="0.5" right="0.62187499999999996" top="1" bottom="0.75" header="0.3" footer="0.3"/>
  <pageSetup scale="82" orientation="landscape" r:id="rId1"/>
  <headerFooter>
    <oddHeader>&amp;R&amp;"Times New Roman,Bold"&amp;12Attachment to Response to LGE AG-1 Question No. 360
Page &amp;P of &amp;N
Bellar</oddHeader>
    <oddFooter>&amp;R&amp;"Times New Roman,Bold"&amp;14Bellar Exhibit 2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zoomScale="70" zoomScaleNormal="100" zoomScaleSheetLayoutView="70" workbookViewId="0">
      <selection activeCell="C27" sqref="C27"/>
    </sheetView>
  </sheetViews>
  <sheetFormatPr defaultRowHeight="15.75"/>
  <cols>
    <col min="1" max="1" width="5.140625" style="18" customWidth="1"/>
    <col min="2" max="2" width="2.85546875" style="18" customWidth="1"/>
    <col min="3" max="3" width="23" style="13" customWidth="1"/>
    <col min="4" max="4" width="9.140625" style="18"/>
    <col min="5" max="5" width="1.28515625" style="18" customWidth="1"/>
    <col min="6" max="6" width="15.7109375" style="13" customWidth="1"/>
    <col min="7" max="7" width="1.28515625" style="18" customWidth="1"/>
    <col min="8" max="8" width="9.85546875" style="13" customWidth="1"/>
    <col min="9" max="9" width="1.28515625" style="18" customWidth="1"/>
    <col min="10" max="10" width="12.5703125" style="13" bestFit="1" customWidth="1"/>
    <col min="11" max="11" width="1.28515625" style="18" customWidth="1"/>
    <col min="12" max="12" width="14.85546875" style="13" bestFit="1" customWidth="1"/>
    <col min="13" max="13" width="1.28515625" style="18" customWidth="1"/>
    <col min="14" max="14" width="23" style="13" bestFit="1" customWidth="1"/>
    <col min="15" max="15" width="1.28515625" style="18" customWidth="1"/>
    <col min="16" max="16" width="16" style="13" bestFit="1" customWidth="1"/>
    <col min="17" max="17" width="1.28515625" style="18" customWidth="1"/>
    <col min="18" max="18" width="15.85546875" style="13" customWidth="1"/>
    <col min="19" max="16384" width="9.140625" style="13"/>
  </cols>
  <sheetData>
    <row r="1" spans="1:18" ht="18.75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8.75">
      <c r="A2" s="112" t="s">
        <v>107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8.75">
      <c r="A3" s="111" t="s">
        <v>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>
      <c r="A5" s="99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8">
      <c r="C6" s="32"/>
      <c r="D6" s="32"/>
      <c r="E6" s="32"/>
      <c r="F6" s="32">
        <v>2013</v>
      </c>
      <c r="G6" s="32"/>
      <c r="H6" s="32"/>
      <c r="I6" s="32"/>
      <c r="J6" s="32"/>
      <c r="K6" s="32"/>
      <c r="L6" s="32">
        <v>2013</v>
      </c>
      <c r="M6" s="32"/>
      <c r="N6" s="32"/>
      <c r="O6" s="32"/>
      <c r="P6" s="32"/>
      <c r="Q6" s="32"/>
      <c r="R6" s="32">
        <v>2013</v>
      </c>
    </row>
    <row r="7" spans="1:18">
      <c r="C7" s="32"/>
      <c r="D7" s="32"/>
      <c r="E7" s="32"/>
      <c r="F7" s="32" t="s">
        <v>9</v>
      </c>
      <c r="G7" s="32"/>
      <c r="H7" s="32"/>
      <c r="I7" s="32"/>
      <c r="J7" s="32" t="s">
        <v>12</v>
      </c>
      <c r="K7" s="32"/>
      <c r="L7" s="32" t="s">
        <v>24</v>
      </c>
      <c r="M7" s="32"/>
      <c r="N7" s="32" t="s">
        <v>14</v>
      </c>
      <c r="O7" s="32"/>
      <c r="P7" s="32" t="s">
        <v>14</v>
      </c>
      <c r="Q7" s="32"/>
      <c r="R7" s="32" t="s">
        <v>17</v>
      </c>
    </row>
    <row r="8" spans="1:18">
      <c r="A8" s="32" t="s">
        <v>5</v>
      </c>
      <c r="B8" s="32"/>
      <c r="C8" s="32"/>
      <c r="D8" s="32" t="s">
        <v>8</v>
      </c>
      <c r="E8" s="32"/>
      <c r="F8" s="32" t="s">
        <v>2</v>
      </c>
      <c r="G8" s="32"/>
      <c r="H8" s="32" t="s">
        <v>11</v>
      </c>
      <c r="I8" s="32"/>
      <c r="J8" s="32" t="s">
        <v>9</v>
      </c>
      <c r="K8" s="32"/>
      <c r="L8" s="32" t="s">
        <v>71</v>
      </c>
      <c r="M8" s="32"/>
      <c r="N8" s="32" t="s">
        <v>12</v>
      </c>
      <c r="O8" s="32"/>
      <c r="P8" s="32" t="s">
        <v>16</v>
      </c>
      <c r="Q8" s="32"/>
      <c r="R8" s="32" t="s">
        <v>2</v>
      </c>
    </row>
    <row r="9" spans="1:18">
      <c r="A9" s="19" t="s">
        <v>6</v>
      </c>
      <c r="B9" s="19"/>
      <c r="C9" s="19" t="s">
        <v>7</v>
      </c>
      <c r="D9" s="19" t="s">
        <v>6</v>
      </c>
      <c r="E9" s="19"/>
      <c r="F9" s="19" t="s">
        <v>10</v>
      </c>
      <c r="G9" s="19"/>
      <c r="H9" s="19" t="s">
        <v>3</v>
      </c>
      <c r="I9" s="19"/>
      <c r="J9" s="19" t="s">
        <v>10</v>
      </c>
      <c r="K9" s="19"/>
      <c r="L9" s="19" t="s">
        <v>13</v>
      </c>
      <c r="M9" s="19"/>
      <c r="N9" s="19" t="s">
        <v>15</v>
      </c>
      <c r="O9" s="19"/>
      <c r="P9" s="19" t="s">
        <v>1</v>
      </c>
      <c r="Q9" s="19"/>
      <c r="R9" s="19" t="s">
        <v>10</v>
      </c>
    </row>
    <row r="10" spans="1:18" s="17" customFormat="1">
      <c r="A10" s="32"/>
      <c r="B10" s="32"/>
      <c r="C10" s="20">
        <v>-1</v>
      </c>
      <c r="D10" s="20">
        <v>-2</v>
      </c>
      <c r="E10" s="20"/>
      <c r="F10" s="20">
        <v>-3</v>
      </c>
      <c r="G10" s="20"/>
      <c r="H10" s="20">
        <v>-4</v>
      </c>
      <c r="I10" s="20"/>
      <c r="J10" s="20" t="s">
        <v>18</v>
      </c>
      <c r="K10" s="20"/>
      <c r="L10" s="20">
        <v>-6</v>
      </c>
      <c r="M10" s="20"/>
      <c r="N10" s="20" t="s">
        <v>19</v>
      </c>
      <c r="O10" s="20"/>
      <c r="P10" s="20" t="s">
        <v>20</v>
      </c>
      <c r="Q10" s="20"/>
      <c r="R10" s="20" t="s">
        <v>21</v>
      </c>
    </row>
    <row r="12" spans="1:18">
      <c r="B12" s="26" t="s">
        <v>24</v>
      </c>
      <c r="C12" s="26"/>
    </row>
    <row r="13" spans="1:18">
      <c r="A13" s="18">
        <v>1</v>
      </c>
      <c r="B13" s="13"/>
      <c r="C13" s="13" t="s">
        <v>25</v>
      </c>
      <c r="D13" s="18">
        <v>376</v>
      </c>
      <c r="F13" s="15">
        <f>'pg 5 2012 Bk Depr'!R13</f>
        <v>12844209</v>
      </c>
      <c r="H13" s="1">
        <v>1.89E-2</v>
      </c>
      <c r="J13" s="15">
        <f>F13*H13</f>
        <v>242755.55009999999</v>
      </c>
      <c r="L13" s="15">
        <f>'pg 3 Cap &amp; OpEx'!C10</f>
        <v>20071157</v>
      </c>
      <c r="N13" s="15">
        <f>H13*L13*0.5</f>
        <v>189672.43364999999</v>
      </c>
      <c r="P13" s="27">
        <f>H13*L13</f>
        <v>379344.86729999998</v>
      </c>
      <c r="R13" s="27">
        <f>L13+F13</f>
        <v>32915366</v>
      </c>
    </row>
    <row r="14" spans="1:18">
      <c r="A14" s="18">
        <v>2</v>
      </c>
      <c r="B14" s="13"/>
      <c r="C14" s="21" t="s">
        <v>72</v>
      </c>
      <c r="D14" s="18">
        <v>380</v>
      </c>
      <c r="F14" s="15">
        <f>'pg 5 2012 Bk Depr'!R14</f>
        <v>1333688</v>
      </c>
      <c r="H14" s="1">
        <v>3.7900000000000003E-2</v>
      </c>
      <c r="J14" s="15">
        <f t="shared" ref="J14:J16" si="0">F14*H14</f>
        <v>50546.775200000004</v>
      </c>
      <c r="L14" s="15">
        <f>'pg 3 Cap &amp; OpEx'!C12</f>
        <v>1680450</v>
      </c>
      <c r="N14" s="15">
        <f>H14*L14*0.5</f>
        <v>31844.527500000004</v>
      </c>
      <c r="P14" s="27">
        <f>H14*L14</f>
        <v>63689.055000000008</v>
      </c>
      <c r="R14" s="27">
        <f>L14+F14</f>
        <v>3014138</v>
      </c>
    </row>
    <row r="15" spans="1:18">
      <c r="A15" s="18">
        <v>3</v>
      </c>
      <c r="B15" s="13"/>
      <c r="C15" s="21" t="s">
        <v>73</v>
      </c>
      <c r="D15" s="18">
        <v>380</v>
      </c>
      <c r="F15" s="15">
        <f>'pg 5 2012 Bk Depr'!R15</f>
        <v>0</v>
      </c>
      <c r="H15" s="1">
        <v>3.7900000000000003E-2</v>
      </c>
      <c r="J15" s="15">
        <f t="shared" si="0"/>
        <v>0</v>
      </c>
      <c r="L15" s="15">
        <f>'pg 3 Cap &amp; OpEx'!C14</f>
        <v>16814074</v>
      </c>
      <c r="N15" s="15">
        <f>H15*L15*0.5</f>
        <v>318626.7023</v>
      </c>
      <c r="P15" s="27">
        <f>H15*L15</f>
        <v>637253.40460000001</v>
      </c>
      <c r="R15" s="27">
        <f>L15+F15</f>
        <v>16814074</v>
      </c>
    </row>
    <row r="16" spans="1:18">
      <c r="A16" s="18">
        <v>4</v>
      </c>
      <c r="B16" s="13"/>
      <c r="C16" s="13" t="s">
        <v>51</v>
      </c>
      <c r="F16" s="15">
        <f>'pg 5 2012 Bk Depr'!R16</f>
        <v>0</v>
      </c>
      <c r="H16" s="1">
        <v>3.7900000000000003E-2</v>
      </c>
      <c r="J16" s="15">
        <f t="shared" si="0"/>
        <v>0</v>
      </c>
      <c r="L16" s="15">
        <f>'pg 3 Cap &amp; OpEx'!C16</f>
        <v>6399445</v>
      </c>
      <c r="N16" s="15">
        <f>H16*L16*0.5</f>
        <v>121269.48275000001</v>
      </c>
      <c r="P16" s="27">
        <f>H16*L16</f>
        <v>242538.96550000002</v>
      </c>
      <c r="R16" s="27">
        <f>L16+F16</f>
        <v>6399445</v>
      </c>
    </row>
    <row r="17" spans="1:18">
      <c r="A17" s="18">
        <v>5</v>
      </c>
      <c r="B17" s="13"/>
      <c r="C17" s="13" t="s">
        <v>26</v>
      </c>
      <c r="F17" s="28">
        <f>SUM(F13:F16)</f>
        <v>14177897</v>
      </c>
      <c r="J17" s="28">
        <f>SUM(J13:J16)</f>
        <v>293302.32530000003</v>
      </c>
      <c r="L17" s="28">
        <f>SUM(L13:L16)</f>
        <v>44965126</v>
      </c>
      <c r="N17" s="28">
        <f>SUM(N13:N16)</f>
        <v>661413.14619999996</v>
      </c>
      <c r="P17" s="28">
        <f>SUM(P13:P16)</f>
        <v>1322826.2923999999</v>
      </c>
      <c r="R17" s="28">
        <f>SUM(R13:R16)</f>
        <v>59143023</v>
      </c>
    </row>
    <row r="18" spans="1:18">
      <c r="B18" s="13"/>
    </row>
    <row r="19" spans="1:18">
      <c r="B19" s="26" t="s">
        <v>13</v>
      </c>
      <c r="C19" s="26"/>
    </row>
    <row r="20" spans="1:18">
      <c r="A20" s="18">
        <v>6</v>
      </c>
      <c r="B20" s="13"/>
      <c r="C20" s="13" t="s">
        <v>25</v>
      </c>
      <c r="D20" s="18">
        <v>376</v>
      </c>
      <c r="F20" s="15">
        <f>'pg 5 2012 Bk Depr'!R20</f>
        <v>-684813.09807663399</v>
      </c>
      <c r="H20" s="1">
        <v>1.89E-2</v>
      </c>
      <c r="J20" s="15">
        <f>F20*H20</f>
        <v>-12942.967553648383</v>
      </c>
      <c r="L20" s="15">
        <f>'pg 3 Cap &amp; OpEx'!C11</f>
        <v>-1011642.79199175</v>
      </c>
      <c r="N20" s="15">
        <f>H20*L20*0.5</f>
        <v>-9560.0243843220378</v>
      </c>
      <c r="P20" s="27">
        <f>H20*L20</f>
        <v>-19120.048768644076</v>
      </c>
      <c r="R20" s="27">
        <f>L20+F20</f>
        <v>-1696455.8900683839</v>
      </c>
    </row>
    <row r="21" spans="1:18">
      <c r="A21" s="18">
        <v>7</v>
      </c>
      <c r="B21" s="13"/>
      <c r="C21" s="21" t="s">
        <v>72</v>
      </c>
      <c r="D21" s="18">
        <v>380</v>
      </c>
      <c r="F21" s="15">
        <f>'pg 5 2012 Bk Depr'!R21</f>
        <v>-71108.077667346399</v>
      </c>
      <c r="H21" s="1">
        <v>3.7900000000000003E-2</v>
      </c>
      <c r="J21" s="15">
        <f t="shared" ref="J21:J22" si="1">F21*H21</f>
        <v>-2694.9961435924288</v>
      </c>
      <c r="L21" s="15">
        <f>'pg 3 Cap &amp; OpEx'!C13</f>
        <v>-84699.408698887302</v>
      </c>
      <c r="N21" s="15">
        <f t="shared" ref="N21:N22" si="2">H21*L21*0.5</f>
        <v>-1605.0537948439146</v>
      </c>
      <c r="P21" s="27">
        <f t="shared" ref="P21:P22" si="3">H21*L21</f>
        <v>-3210.1075896878292</v>
      </c>
      <c r="R21" s="27">
        <f t="shared" ref="R21:R22" si="4">L21+F21</f>
        <v>-155807.4863662337</v>
      </c>
    </row>
    <row r="22" spans="1:18">
      <c r="A22" s="18">
        <v>8</v>
      </c>
      <c r="B22" s="13"/>
      <c r="C22" s="21" t="s">
        <v>73</v>
      </c>
      <c r="D22" s="18">
        <v>380</v>
      </c>
      <c r="F22" s="15">
        <f>'pg 5 2012 Bk Depr'!R22</f>
        <v>0</v>
      </c>
      <c r="H22" s="1">
        <v>3.7900000000000003E-2</v>
      </c>
      <c r="J22" s="15">
        <f t="shared" si="1"/>
        <v>0</v>
      </c>
      <c r="L22" s="15">
        <f>'pg 3 Cap &amp; OpEx'!C15</f>
        <v>-3375560.49</v>
      </c>
      <c r="N22" s="15">
        <f t="shared" si="2"/>
        <v>-63966.871285500012</v>
      </c>
      <c r="P22" s="27">
        <f t="shared" si="3"/>
        <v>-127933.74257100002</v>
      </c>
      <c r="R22" s="27">
        <f t="shared" si="4"/>
        <v>-3375560.49</v>
      </c>
    </row>
    <row r="23" spans="1:18">
      <c r="A23" s="18">
        <v>9</v>
      </c>
      <c r="B23" s="13"/>
      <c r="C23" s="13" t="s">
        <v>27</v>
      </c>
      <c r="F23" s="28">
        <f>SUM(F20:F22)</f>
        <v>-755921.17574398033</v>
      </c>
      <c r="J23" s="28">
        <f>SUM(J20:J22)</f>
        <v>-15637.963697240812</v>
      </c>
      <c r="L23" s="28">
        <f>SUM(L20:L22)</f>
        <v>-4471902.6906906376</v>
      </c>
      <c r="N23" s="28">
        <f>SUM(N20:N22)</f>
        <v>-75131.949464665959</v>
      </c>
      <c r="P23" s="28">
        <f>SUM(P20:P22)</f>
        <v>-150263.89892933192</v>
      </c>
      <c r="R23" s="28">
        <f>SUM(R20:R22)</f>
        <v>-5227823.8664346179</v>
      </c>
    </row>
    <row r="24" spans="1:18">
      <c r="B24" s="13"/>
    </row>
    <row r="25" spans="1:18" ht="16.5" thickBot="1">
      <c r="A25" s="18">
        <v>10</v>
      </c>
      <c r="B25" s="29" t="s">
        <v>22</v>
      </c>
      <c r="C25" s="29"/>
      <c r="F25" s="30">
        <f>F17+F23</f>
        <v>13421975.82425602</v>
      </c>
      <c r="J25" s="30">
        <f>J17+J23</f>
        <v>277664.36160275922</v>
      </c>
      <c r="L25" s="30">
        <f>L17+L23</f>
        <v>40493223.309309363</v>
      </c>
      <c r="N25" s="30">
        <f>N17+N23</f>
        <v>586281.196735334</v>
      </c>
      <c r="P25" s="30">
        <f>P17+P23</f>
        <v>1172562.393470668</v>
      </c>
      <c r="R25" s="30">
        <f>R17+R23</f>
        <v>53915199.133565381</v>
      </c>
    </row>
    <row r="26" spans="1:18" ht="16.5" thickTop="1">
      <c r="B26" s="13"/>
    </row>
    <row r="27" spans="1:18">
      <c r="B27" s="29" t="s">
        <v>23</v>
      </c>
      <c r="C27" s="29"/>
    </row>
    <row r="28" spans="1:18">
      <c r="A28" s="18">
        <v>11</v>
      </c>
      <c r="B28" s="13"/>
      <c r="C28" s="13" t="s">
        <v>25</v>
      </c>
      <c r="D28" s="18">
        <v>376</v>
      </c>
      <c r="F28" s="15">
        <f>'pg 5 2012 Bk Depr'!R28</f>
        <v>378111</v>
      </c>
      <c r="L28" s="15">
        <f>'pg 3 Cap &amp; OpEx'!C19</f>
        <v>1300434</v>
      </c>
      <c r="R28" s="27">
        <f>L28+F28</f>
        <v>1678545</v>
      </c>
    </row>
    <row r="29" spans="1:18">
      <c r="A29" s="18">
        <v>12</v>
      </c>
      <c r="B29" s="13"/>
      <c r="C29" s="21" t="s">
        <v>72</v>
      </c>
      <c r="D29" s="18">
        <v>380</v>
      </c>
      <c r="F29" s="15">
        <f>'pg 5 2012 Bk Depr'!R29</f>
        <v>303780</v>
      </c>
      <c r="L29" s="15">
        <f>'pg 3 Cap &amp; OpEx'!C20</f>
        <v>414948</v>
      </c>
      <c r="R29" s="27">
        <f t="shared" ref="R29:R30" si="5">L29+F29</f>
        <v>718728</v>
      </c>
    </row>
    <row r="30" spans="1:18">
      <c r="A30" s="18">
        <v>12</v>
      </c>
      <c r="B30" s="13"/>
      <c r="C30" s="21" t="s">
        <v>73</v>
      </c>
      <c r="D30" s="18">
        <v>380</v>
      </c>
      <c r="F30" s="15">
        <f>'pg 5 2012 Bk Depr'!R30</f>
        <v>0</v>
      </c>
      <c r="L30" s="15">
        <f>'pg 3 Cap &amp; OpEx'!C21</f>
        <v>884951</v>
      </c>
      <c r="R30" s="27">
        <f t="shared" si="5"/>
        <v>884951</v>
      </c>
    </row>
    <row r="31" spans="1:18">
      <c r="A31" s="18">
        <v>14</v>
      </c>
      <c r="B31" s="13"/>
      <c r="C31" s="13" t="s">
        <v>28</v>
      </c>
      <c r="F31" s="28">
        <f>SUM(F28:F30)</f>
        <v>681891</v>
      </c>
      <c r="J31" s="28">
        <f>SUM(J28:J30)</f>
        <v>0</v>
      </c>
      <c r="L31" s="28">
        <f>SUM(L28:L30)</f>
        <v>2600333</v>
      </c>
      <c r="N31" s="28">
        <f>SUM(N28:N30)</f>
        <v>0</v>
      </c>
      <c r="P31" s="28">
        <f>SUM(P28:P30)</f>
        <v>0</v>
      </c>
      <c r="R31" s="28">
        <f>SUM(R28:R30)</f>
        <v>3282224</v>
      </c>
    </row>
  </sheetData>
  <mergeCells count="4">
    <mergeCell ref="A4:R4"/>
    <mergeCell ref="A1:R1"/>
    <mergeCell ref="A2:R2"/>
    <mergeCell ref="A3:R3"/>
  </mergeCells>
  <printOptions horizontalCentered="1"/>
  <pageMargins left="0.5" right="0.62187499999999996" top="1" bottom="0.75" header="0.3" footer="0.3"/>
  <pageSetup scale="82" orientation="landscape" r:id="rId1"/>
  <headerFooter>
    <oddHeader>&amp;R&amp;"Times New Roman,Bold"&amp;12Attachment to Response to LGE AG-1 Question No. 360
Page &amp;P of &amp;N
Bellar</oddHeader>
    <oddFooter>&amp;R&amp;"Times New Roman,Bold"&amp;14Bellar Exhibit 2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zoomScale="70" zoomScaleNormal="100" zoomScaleSheetLayoutView="70" workbookViewId="0">
      <selection activeCell="C27" sqref="C27"/>
    </sheetView>
  </sheetViews>
  <sheetFormatPr defaultRowHeight="15.75"/>
  <cols>
    <col min="1" max="1" width="5.140625" style="18" customWidth="1"/>
    <col min="2" max="2" width="2.85546875" style="18" customWidth="1"/>
    <col min="3" max="3" width="23" style="13" customWidth="1"/>
    <col min="4" max="4" width="9.140625" style="18"/>
    <col min="5" max="5" width="1.28515625" style="18" customWidth="1"/>
    <col min="6" max="6" width="15.7109375" style="13" customWidth="1"/>
    <col min="7" max="7" width="1.28515625" style="18" customWidth="1"/>
    <col min="8" max="8" width="9.85546875" style="13" customWidth="1"/>
    <col min="9" max="9" width="1.28515625" style="18" customWidth="1"/>
    <col min="10" max="10" width="12.5703125" style="13" bestFit="1" customWidth="1"/>
    <col min="11" max="11" width="1.28515625" style="18" customWidth="1"/>
    <col min="12" max="12" width="14.85546875" style="13" bestFit="1" customWidth="1"/>
    <col min="13" max="13" width="1.28515625" style="18" customWidth="1"/>
    <col min="14" max="14" width="23" style="13" bestFit="1" customWidth="1"/>
    <col min="15" max="15" width="1.28515625" style="18" customWidth="1"/>
    <col min="16" max="16" width="16" style="13" bestFit="1" customWidth="1"/>
    <col min="17" max="17" width="1.28515625" style="18" customWidth="1"/>
    <col min="18" max="18" width="15.85546875" style="13" customWidth="1"/>
    <col min="19" max="16384" width="9.140625" style="13"/>
  </cols>
  <sheetData>
    <row r="1" spans="1:18" ht="18.75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8.75">
      <c r="A2" s="112" t="s">
        <v>107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8.75">
      <c r="A3" s="111" t="s">
        <v>99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>
      <c r="A5" s="99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8">
      <c r="C6" s="32"/>
      <c r="D6" s="32"/>
      <c r="E6" s="32"/>
      <c r="F6" s="32">
        <v>2014</v>
      </c>
      <c r="G6" s="32"/>
      <c r="H6" s="32"/>
      <c r="I6" s="32"/>
      <c r="J6" s="32"/>
      <c r="K6" s="32"/>
      <c r="L6" s="32">
        <v>2014</v>
      </c>
      <c r="M6" s="32"/>
      <c r="N6" s="32"/>
      <c r="O6" s="32"/>
      <c r="P6" s="32"/>
      <c r="Q6" s="32"/>
      <c r="R6" s="32">
        <v>2014</v>
      </c>
    </row>
    <row r="7" spans="1:18">
      <c r="C7" s="32"/>
      <c r="D7" s="32"/>
      <c r="E7" s="32"/>
      <c r="F7" s="32" t="s">
        <v>9</v>
      </c>
      <c r="G7" s="32"/>
      <c r="H7" s="32"/>
      <c r="I7" s="32"/>
      <c r="J7" s="32" t="s">
        <v>12</v>
      </c>
      <c r="K7" s="32"/>
      <c r="L7" s="32" t="s">
        <v>24</v>
      </c>
      <c r="M7" s="32"/>
      <c r="N7" s="32" t="s">
        <v>14</v>
      </c>
      <c r="O7" s="32"/>
      <c r="P7" s="32" t="s">
        <v>14</v>
      </c>
      <c r="Q7" s="32"/>
      <c r="R7" s="32" t="s">
        <v>17</v>
      </c>
    </row>
    <row r="8" spans="1:18">
      <c r="A8" s="32" t="s">
        <v>5</v>
      </c>
      <c r="B8" s="32"/>
      <c r="C8" s="32"/>
      <c r="D8" s="32" t="s">
        <v>8</v>
      </c>
      <c r="E8" s="32"/>
      <c r="F8" s="32" t="s">
        <v>2</v>
      </c>
      <c r="G8" s="32"/>
      <c r="H8" s="32" t="s">
        <v>11</v>
      </c>
      <c r="I8" s="32"/>
      <c r="J8" s="32" t="s">
        <v>9</v>
      </c>
      <c r="K8" s="32"/>
      <c r="L8" s="32" t="s">
        <v>71</v>
      </c>
      <c r="M8" s="32"/>
      <c r="N8" s="32" t="s">
        <v>12</v>
      </c>
      <c r="O8" s="32"/>
      <c r="P8" s="32" t="s">
        <v>16</v>
      </c>
      <c r="Q8" s="32"/>
      <c r="R8" s="32" t="s">
        <v>2</v>
      </c>
    </row>
    <row r="9" spans="1:18">
      <c r="A9" s="19" t="s">
        <v>6</v>
      </c>
      <c r="B9" s="19"/>
      <c r="C9" s="19" t="s">
        <v>7</v>
      </c>
      <c r="D9" s="19" t="s">
        <v>6</v>
      </c>
      <c r="E9" s="19"/>
      <c r="F9" s="19" t="s">
        <v>10</v>
      </c>
      <c r="G9" s="19"/>
      <c r="H9" s="19" t="s">
        <v>3</v>
      </c>
      <c r="I9" s="19"/>
      <c r="J9" s="19" t="s">
        <v>10</v>
      </c>
      <c r="K9" s="19"/>
      <c r="L9" s="19" t="s">
        <v>13</v>
      </c>
      <c r="M9" s="19"/>
      <c r="N9" s="19" t="s">
        <v>15</v>
      </c>
      <c r="O9" s="19"/>
      <c r="P9" s="19" t="s">
        <v>1</v>
      </c>
      <c r="Q9" s="19"/>
      <c r="R9" s="19" t="s">
        <v>10</v>
      </c>
    </row>
    <row r="10" spans="1:18" s="17" customFormat="1">
      <c r="A10" s="32"/>
      <c r="B10" s="32"/>
      <c r="C10" s="20">
        <v>-1</v>
      </c>
      <c r="D10" s="20">
        <v>-2</v>
      </c>
      <c r="E10" s="20"/>
      <c r="F10" s="20">
        <v>-3</v>
      </c>
      <c r="G10" s="20"/>
      <c r="H10" s="20">
        <v>-4</v>
      </c>
      <c r="I10" s="20"/>
      <c r="J10" s="20" t="s">
        <v>18</v>
      </c>
      <c r="K10" s="20"/>
      <c r="L10" s="20">
        <v>-6</v>
      </c>
      <c r="M10" s="20"/>
      <c r="N10" s="20" t="s">
        <v>19</v>
      </c>
      <c r="O10" s="20"/>
      <c r="P10" s="20" t="s">
        <v>20</v>
      </c>
      <c r="Q10" s="20"/>
      <c r="R10" s="20" t="s">
        <v>21</v>
      </c>
    </row>
    <row r="12" spans="1:18">
      <c r="B12" s="26" t="s">
        <v>24</v>
      </c>
      <c r="C12" s="26"/>
    </row>
    <row r="13" spans="1:18">
      <c r="A13" s="18">
        <v>1</v>
      </c>
      <c r="B13" s="13"/>
      <c r="C13" s="13" t="s">
        <v>25</v>
      </c>
      <c r="D13" s="18">
        <v>376</v>
      </c>
      <c r="F13" s="15">
        <f>'pg 6 2013 Bk Depr'!R13</f>
        <v>32915366</v>
      </c>
      <c r="H13" s="1">
        <v>1.89E-2</v>
      </c>
      <c r="J13" s="15">
        <f>F13*H13</f>
        <v>622100.41740000003</v>
      </c>
      <c r="L13" s="15">
        <f>'pg 3 Cap &amp; OpEx'!D10</f>
        <v>21044331</v>
      </c>
      <c r="N13" s="15">
        <f>H13*L13*0.5</f>
        <v>198868.92795000001</v>
      </c>
      <c r="P13" s="27">
        <f>H13*L13</f>
        <v>397737.85590000002</v>
      </c>
      <c r="R13" s="27">
        <f>L13+F13</f>
        <v>53959697</v>
      </c>
    </row>
    <row r="14" spans="1:18">
      <c r="A14" s="18">
        <v>2</v>
      </c>
      <c r="B14" s="13"/>
      <c r="C14" s="21" t="s">
        <v>72</v>
      </c>
      <c r="D14" s="18">
        <v>380</v>
      </c>
      <c r="F14" s="15">
        <f>'pg 6 2013 Bk Depr'!R14</f>
        <v>3014138</v>
      </c>
      <c r="H14" s="1">
        <v>3.7900000000000003E-2</v>
      </c>
      <c r="J14" s="15">
        <f t="shared" ref="J14:J16" si="0">F14*H14</f>
        <v>114235.83020000001</v>
      </c>
      <c r="L14" s="15">
        <f>'pg 3 Cap &amp; OpEx'!D12</f>
        <v>1738915</v>
      </c>
      <c r="N14" s="15">
        <f>H14*L14*0.5</f>
        <v>32952.439250000003</v>
      </c>
      <c r="P14" s="27">
        <f>H14*L14</f>
        <v>65904.878500000006</v>
      </c>
      <c r="R14" s="27">
        <f>L14+F14</f>
        <v>4753053</v>
      </c>
    </row>
    <row r="15" spans="1:18">
      <c r="A15" s="18">
        <v>3</v>
      </c>
      <c r="B15" s="13"/>
      <c r="C15" s="21" t="s">
        <v>73</v>
      </c>
      <c r="D15" s="18">
        <v>380</v>
      </c>
      <c r="F15" s="15">
        <f>'pg 6 2013 Bk Depr'!R15</f>
        <v>16814074</v>
      </c>
      <c r="H15" s="1">
        <v>3.7900000000000003E-2</v>
      </c>
      <c r="J15" s="15">
        <f t="shared" si="0"/>
        <v>637253.40460000001</v>
      </c>
      <c r="L15" s="15">
        <f>'pg 3 Cap &amp; OpEx'!D14</f>
        <v>23307809</v>
      </c>
      <c r="N15" s="15">
        <f>H15*L15*0.5</f>
        <v>441682.98055000004</v>
      </c>
      <c r="P15" s="27">
        <f>H15*L15</f>
        <v>883365.96110000007</v>
      </c>
      <c r="R15" s="27">
        <f>L15+F15</f>
        <v>40121883</v>
      </c>
    </row>
    <row r="16" spans="1:18">
      <c r="A16" s="18">
        <v>4</v>
      </c>
      <c r="B16" s="13"/>
      <c r="C16" s="13" t="s">
        <v>51</v>
      </c>
      <c r="F16" s="15">
        <f>'pg 6 2013 Bk Depr'!R16</f>
        <v>6399445</v>
      </c>
      <c r="H16" s="1">
        <v>3.7900000000000003E-2</v>
      </c>
      <c r="J16" s="15">
        <f t="shared" si="0"/>
        <v>242538.96550000002</v>
      </c>
      <c r="L16" s="15">
        <f>'pg 3 Cap &amp; OpEx'!D16</f>
        <v>6591428</v>
      </c>
      <c r="N16" s="15">
        <f>H16*L16*0.5</f>
        <v>124907.56060000001</v>
      </c>
      <c r="P16" s="27">
        <f>H16*L16</f>
        <v>249815.12120000002</v>
      </c>
      <c r="R16" s="27">
        <f>L16+F16</f>
        <v>12990873</v>
      </c>
    </row>
    <row r="17" spans="1:18">
      <c r="A17" s="18">
        <v>5</v>
      </c>
      <c r="B17" s="13"/>
      <c r="C17" s="13" t="s">
        <v>26</v>
      </c>
      <c r="F17" s="28">
        <f>SUM(F13:F16)</f>
        <v>59143023</v>
      </c>
      <c r="J17" s="28">
        <f>SUM(J13:J16)</f>
        <v>1616128.6176999998</v>
      </c>
      <c r="L17" s="28">
        <f>SUM(L13:L16)</f>
        <v>52682483</v>
      </c>
      <c r="N17" s="28">
        <f>SUM(N13:N16)</f>
        <v>798411.90835000004</v>
      </c>
      <c r="P17" s="28">
        <f>SUM(P13:P16)</f>
        <v>1596823.8167000001</v>
      </c>
      <c r="R17" s="28">
        <f>SUM(R13:R16)</f>
        <v>111825506</v>
      </c>
    </row>
    <row r="18" spans="1:18">
      <c r="B18" s="13"/>
    </row>
    <row r="19" spans="1:18">
      <c r="B19" s="26" t="s">
        <v>13</v>
      </c>
      <c r="C19" s="26"/>
    </row>
    <row r="20" spans="1:18">
      <c r="A20" s="18">
        <v>6</v>
      </c>
      <c r="B20" s="13"/>
      <c r="C20" s="13" t="s">
        <v>25</v>
      </c>
      <c r="D20" s="18">
        <v>376</v>
      </c>
      <c r="F20" s="15">
        <f>'pg 6 2013 Bk Depr'!R20</f>
        <v>-1696455.8900683839</v>
      </c>
      <c r="H20" s="1">
        <v>1.89E-2</v>
      </c>
      <c r="J20" s="15">
        <f>F20*H20</f>
        <v>-32063.016322292457</v>
      </c>
      <c r="L20" s="15">
        <f>'pg 3 Cap &amp; OpEx'!D11</f>
        <v>-1019820.65283754</v>
      </c>
      <c r="N20" s="15">
        <f>H20*L20*0.5</f>
        <v>-9637.3051693147536</v>
      </c>
      <c r="P20" s="27">
        <f>H20*L20</f>
        <v>-19274.610338629507</v>
      </c>
      <c r="R20" s="27">
        <f>L20+F20</f>
        <v>-2716276.5429059239</v>
      </c>
    </row>
    <row r="21" spans="1:18">
      <c r="A21" s="18">
        <v>7</v>
      </c>
      <c r="B21" s="13"/>
      <c r="C21" s="21" t="s">
        <v>72</v>
      </c>
      <c r="D21" s="18">
        <v>380</v>
      </c>
      <c r="F21" s="15">
        <f>'pg 6 2013 Bk Depr'!R21</f>
        <v>-155807.4863662337</v>
      </c>
      <c r="H21" s="1">
        <v>3.7900000000000003E-2</v>
      </c>
      <c r="J21" s="15">
        <f t="shared" ref="J21:J22" si="1">F21*H21</f>
        <v>-5905.103733280258</v>
      </c>
      <c r="L21" s="15">
        <f>'pg 3 Cap &amp; OpEx'!D13</f>
        <v>-84268.843258975001</v>
      </c>
      <c r="N21" s="15">
        <f t="shared" ref="N21:N22" si="2">H21*L21*0.5</f>
        <v>-1596.8945797575764</v>
      </c>
      <c r="P21" s="27">
        <f t="shared" ref="P21:P22" si="3">H21*L21</f>
        <v>-3193.7891595151527</v>
      </c>
      <c r="R21" s="27">
        <f t="shared" ref="R21:R22" si="4">L21+F21</f>
        <v>-240076.32962520869</v>
      </c>
    </row>
    <row r="22" spans="1:18">
      <c r="A22" s="18">
        <v>8</v>
      </c>
      <c r="B22" s="13"/>
      <c r="C22" s="21" t="s">
        <v>73</v>
      </c>
      <c r="D22" s="18">
        <v>380</v>
      </c>
      <c r="F22" s="15">
        <f>'pg 6 2013 Bk Depr'!R22</f>
        <v>-3375560.49</v>
      </c>
      <c r="H22" s="1">
        <v>3.7900000000000003E-2</v>
      </c>
      <c r="J22" s="15">
        <f t="shared" si="1"/>
        <v>-127933.74257100002</v>
      </c>
      <c r="L22" s="15">
        <f>'pg 3 Cap &amp; OpEx'!D15</f>
        <v>-3375560.49</v>
      </c>
      <c r="N22" s="15">
        <f t="shared" si="2"/>
        <v>-63966.871285500012</v>
      </c>
      <c r="P22" s="27">
        <f t="shared" si="3"/>
        <v>-127933.74257100002</v>
      </c>
      <c r="R22" s="27">
        <f t="shared" si="4"/>
        <v>-6751120.9800000004</v>
      </c>
    </row>
    <row r="23" spans="1:18">
      <c r="A23" s="18">
        <v>9</v>
      </c>
      <c r="B23" s="13"/>
      <c r="C23" s="13" t="s">
        <v>27</v>
      </c>
      <c r="F23" s="28">
        <f>SUM(F20:F22)</f>
        <v>-5227823.8664346179</v>
      </c>
      <c r="J23" s="28">
        <f>SUM(J20:J22)</f>
        <v>-165901.86262657272</v>
      </c>
      <c r="L23" s="28">
        <f>SUM(L20:L22)</f>
        <v>-4479649.9860965153</v>
      </c>
      <c r="N23" s="28">
        <f>SUM(N20:N22)</f>
        <v>-75201.071034572349</v>
      </c>
      <c r="P23" s="28">
        <f>SUM(P20:P22)</f>
        <v>-150402.1420691447</v>
      </c>
      <c r="R23" s="28">
        <f>SUM(R20:R22)</f>
        <v>-9707473.8525311332</v>
      </c>
    </row>
    <row r="24" spans="1:18">
      <c r="B24" s="13"/>
    </row>
    <row r="25" spans="1:18" ht="16.5" thickBot="1">
      <c r="A25" s="18">
        <v>10</v>
      </c>
      <c r="B25" s="29" t="s">
        <v>22</v>
      </c>
      <c r="C25" s="29"/>
      <c r="F25" s="30">
        <f>F17+F23</f>
        <v>53915199.133565381</v>
      </c>
      <c r="J25" s="30">
        <f>J17+J23</f>
        <v>1450226.7550734272</v>
      </c>
      <c r="L25" s="30">
        <f>L17+L23</f>
        <v>48202833.013903484</v>
      </c>
      <c r="N25" s="30">
        <f>N17+N23</f>
        <v>723210.83731542772</v>
      </c>
      <c r="P25" s="30">
        <f>P17+P23</f>
        <v>1446421.6746308554</v>
      </c>
      <c r="R25" s="30">
        <f>R17+R23</f>
        <v>102118032.14746886</v>
      </c>
    </row>
    <row r="26" spans="1:18" ht="16.5" thickTop="1">
      <c r="B26" s="13"/>
    </row>
    <row r="27" spans="1:18">
      <c r="B27" s="29" t="s">
        <v>23</v>
      </c>
      <c r="C27" s="29"/>
    </row>
    <row r="28" spans="1:18">
      <c r="A28" s="18">
        <v>11</v>
      </c>
      <c r="B28" s="13"/>
      <c r="C28" s="13" t="s">
        <v>25</v>
      </c>
      <c r="D28" s="18">
        <v>376</v>
      </c>
      <c r="F28" s="15">
        <f>'pg 6 2013 Bk Depr'!R28</f>
        <v>1678545</v>
      </c>
      <c r="L28" s="15">
        <f>'pg 3 Cap &amp; OpEx'!D19</f>
        <v>1350228</v>
      </c>
      <c r="R28" s="27">
        <f>L28+F28</f>
        <v>3028773</v>
      </c>
    </row>
    <row r="29" spans="1:18">
      <c r="A29" s="18">
        <v>12</v>
      </c>
      <c r="B29" s="13"/>
      <c r="C29" s="21" t="s">
        <v>72</v>
      </c>
      <c r="D29" s="18">
        <v>380</v>
      </c>
      <c r="F29" s="15">
        <f>'pg 6 2013 Bk Depr'!R29</f>
        <v>718728</v>
      </c>
      <c r="L29" s="15">
        <f>'pg 3 Cap &amp; OpEx'!D20</f>
        <v>407430</v>
      </c>
      <c r="R29" s="27">
        <f t="shared" ref="R29:R30" si="5">L29+F29</f>
        <v>1126158</v>
      </c>
    </row>
    <row r="30" spans="1:18">
      <c r="A30" s="18">
        <v>12</v>
      </c>
      <c r="B30" s="13"/>
      <c r="C30" s="21" t="s">
        <v>73</v>
      </c>
      <c r="D30" s="18">
        <v>380</v>
      </c>
      <c r="F30" s="15">
        <f>'pg 6 2013 Bk Depr'!R30</f>
        <v>884951</v>
      </c>
      <c r="L30" s="15">
        <f>'pg 3 Cap &amp; OpEx'!D21</f>
        <v>1226727</v>
      </c>
      <c r="R30" s="27">
        <f t="shared" si="5"/>
        <v>2111678</v>
      </c>
    </row>
    <row r="31" spans="1:18">
      <c r="A31" s="18">
        <v>14</v>
      </c>
      <c r="B31" s="13"/>
      <c r="C31" s="13" t="s">
        <v>28</v>
      </c>
      <c r="F31" s="28">
        <f>SUM(F28:F30)</f>
        <v>3282224</v>
      </c>
      <c r="J31" s="28">
        <f>SUM(J28:J30)</f>
        <v>0</v>
      </c>
      <c r="L31" s="28">
        <f>SUM(L28:L30)</f>
        <v>2984385</v>
      </c>
      <c r="N31" s="28">
        <f>SUM(N28:N30)</f>
        <v>0</v>
      </c>
      <c r="P31" s="28">
        <f>SUM(P28:P30)</f>
        <v>0</v>
      </c>
      <c r="R31" s="28">
        <f>SUM(R28:R30)</f>
        <v>6266609</v>
      </c>
    </row>
  </sheetData>
  <mergeCells count="4">
    <mergeCell ref="A1:R1"/>
    <mergeCell ref="A2:R2"/>
    <mergeCell ref="A4:R4"/>
    <mergeCell ref="A3:R3"/>
  </mergeCells>
  <printOptions horizontalCentered="1"/>
  <pageMargins left="0.5" right="0.62187499999999996" top="1" bottom="0.75" header="0.3" footer="0.3"/>
  <pageSetup scale="82" orientation="landscape" r:id="rId1"/>
  <headerFooter>
    <oddHeader>&amp;R&amp;"Times New Roman,Bold"&amp;12Attachment to Response to LGE AG-1 Question No. 360
Page &amp;P of &amp;N
Bellar</oddHeader>
    <oddFooter>&amp;R&amp;"Times New Roman,Bold"&amp;14Bellar Exhibit 2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zoomScale="70" zoomScaleNormal="100" zoomScaleSheetLayoutView="70" workbookViewId="0">
      <selection activeCell="C27" sqref="C27"/>
    </sheetView>
  </sheetViews>
  <sheetFormatPr defaultRowHeight="15.75"/>
  <cols>
    <col min="1" max="1" width="5.140625" style="18" customWidth="1"/>
    <col min="2" max="2" width="2.85546875" style="18" customWidth="1"/>
    <col min="3" max="3" width="23" style="13" customWidth="1"/>
    <col min="4" max="4" width="9.140625" style="18"/>
    <col min="5" max="5" width="1.28515625" style="18" customWidth="1"/>
    <col min="6" max="6" width="15.7109375" style="13" customWidth="1"/>
    <col min="7" max="7" width="1.28515625" style="18" customWidth="1"/>
    <col min="8" max="8" width="9.85546875" style="13" customWidth="1"/>
    <col min="9" max="9" width="1.28515625" style="18" customWidth="1"/>
    <col min="10" max="10" width="12.5703125" style="13" bestFit="1" customWidth="1"/>
    <col min="11" max="11" width="1.28515625" style="18" customWidth="1"/>
    <col min="12" max="12" width="14.85546875" style="13" bestFit="1" customWidth="1"/>
    <col min="13" max="13" width="1.28515625" style="18" customWidth="1"/>
    <col min="14" max="14" width="23" style="13" bestFit="1" customWidth="1"/>
    <col min="15" max="15" width="1.28515625" style="18" customWidth="1"/>
    <col min="16" max="16" width="16" style="13" bestFit="1" customWidth="1"/>
    <col min="17" max="17" width="1.28515625" style="18" customWidth="1"/>
    <col min="18" max="18" width="15.85546875" style="13" customWidth="1"/>
    <col min="19" max="16384" width="9.140625" style="13"/>
  </cols>
  <sheetData>
    <row r="1" spans="1:18" ht="18.75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8.75">
      <c r="A2" s="112" t="s">
        <v>107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8.75">
      <c r="A3" s="111" t="s">
        <v>100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>
      <c r="A5" s="99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8">
      <c r="C6" s="32"/>
      <c r="D6" s="32"/>
      <c r="E6" s="32"/>
      <c r="F6" s="32">
        <v>2015</v>
      </c>
      <c r="G6" s="32"/>
      <c r="H6" s="32"/>
      <c r="I6" s="32"/>
      <c r="J6" s="32"/>
      <c r="K6" s="32"/>
      <c r="L6" s="32">
        <v>2015</v>
      </c>
      <c r="M6" s="32"/>
      <c r="N6" s="32"/>
      <c r="O6" s="32"/>
      <c r="P6" s="32"/>
      <c r="Q6" s="32"/>
      <c r="R6" s="32">
        <v>2015</v>
      </c>
    </row>
    <row r="7" spans="1:18">
      <c r="C7" s="32"/>
      <c r="D7" s="32"/>
      <c r="E7" s="32"/>
      <c r="F7" s="32" t="s">
        <v>9</v>
      </c>
      <c r="G7" s="32"/>
      <c r="H7" s="32"/>
      <c r="I7" s="32"/>
      <c r="J7" s="32" t="s">
        <v>12</v>
      </c>
      <c r="K7" s="32"/>
      <c r="L7" s="32" t="s">
        <v>24</v>
      </c>
      <c r="M7" s="32"/>
      <c r="N7" s="32" t="s">
        <v>14</v>
      </c>
      <c r="O7" s="32"/>
      <c r="P7" s="32" t="s">
        <v>14</v>
      </c>
      <c r="Q7" s="32"/>
      <c r="R7" s="32" t="s">
        <v>17</v>
      </c>
    </row>
    <row r="8" spans="1:18">
      <c r="A8" s="32" t="s">
        <v>5</v>
      </c>
      <c r="B8" s="32"/>
      <c r="C8" s="32"/>
      <c r="D8" s="32" t="s">
        <v>8</v>
      </c>
      <c r="E8" s="32"/>
      <c r="F8" s="32" t="s">
        <v>2</v>
      </c>
      <c r="G8" s="32"/>
      <c r="H8" s="32" t="s">
        <v>11</v>
      </c>
      <c r="I8" s="32"/>
      <c r="J8" s="32" t="s">
        <v>9</v>
      </c>
      <c r="K8" s="32"/>
      <c r="L8" s="32" t="s">
        <v>71</v>
      </c>
      <c r="M8" s="32"/>
      <c r="N8" s="32" t="s">
        <v>12</v>
      </c>
      <c r="O8" s="32"/>
      <c r="P8" s="32" t="s">
        <v>16</v>
      </c>
      <c r="Q8" s="32"/>
      <c r="R8" s="32" t="s">
        <v>2</v>
      </c>
    </row>
    <row r="9" spans="1:18">
      <c r="A9" s="19" t="s">
        <v>6</v>
      </c>
      <c r="B9" s="19"/>
      <c r="C9" s="19" t="s">
        <v>7</v>
      </c>
      <c r="D9" s="19" t="s">
        <v>6</v>
      </c>
      <c r="E9" s="19"/>
      <c r="F9" s="19" t="s">
        <v>10</v>
      </c>
      <c r="G9" s="19"/>
      <c r="H9" s="19" t="s">
        <v>3</v>
      </c>
      <c r="I9" s="19"/>
      <c r="J9" s="19" t="s">
        <v>10</v>
      </c>
      <c r="K9" s="19"/>
      <c r="L9" s="19" t="s">
        <v>13</v>
      </c>
      <c r="M9" s="19"/>
      <c r="N9" s="19" t="s">
        <v>15</v>
      </c>
      <c r="O9" s="19"/>
      <c r="P9" s="19" t="s">
        <v>1</v>
      </c>
      <c r="Q9" s="19"/>
      <c r="R9" s="19" t="s">
        <v>10</v>
      </c>
    </row>
    <row r="10" spans="1:18" s="17" customFormat="1">
      <c r="A10" s="32"/>
      <c r="B10" s="32"/>
      <c r="C10" s="20">
        <v>-1</v>
      </c>
      <c r="D10" s="20">
        <v>-2</v>
      </c>
      <c r="E10" s="20"/>
      <c r="F10" s="20">
        <v>-3</v>
      </c>
      <c r="G10" s="20"/>
      <c r="H10" s="20">
        <v>-4</v>
      </c>
      <c r="I10" s="20"/>
      <c r="J10" s="20" t="s">
        <v>18</v>
      </c>
      <c r="K10" s="20"/>
      <c r="L10" s="20">
        <v>-6</v>
      </c>
      <c r="M10" s="20"/>
      <c r="N10" s="20" t="s">
        <v>19</v>
      </c>
      <c r="O10" s="20"/>
      <c r="P10" s="20" t="s">
        <v>20</v>
      </c>
      <c r="Q10" s="20"/>
      <c r="R10" s="20" t="s">
        <v>21</v>
      </c>
    </row>
    <row r="12" spans="1:18">
      <c r="B12" s="26" t="s">
        <v>24</v>
      </c>
      <c r="C12" s="26"/>
    </row>
    <row r="13" spans="1:18">
      <c r="A13" s="18">
        <v>1</v>
      </c>
      <c r="B13" s="13"/>
      <c r="C13" s="13" t="s">
        <v>25</v>
      </c>
      <c r="D13" s="18">
        <v>376</v>
      </c>
      <c r="F13" s="15">
        <f>'pg 7 2014 Bk Depr'!R13</f>
        <v>53959697</v>
      </c>
      <c r="H13" s="1">
        <v>1.89E-2</v>
      </c>
      <c r="J13" s="15">
        <f>F13*H13</f>
        <v>1019838.2733</v>
      </c>
      <c r="L13" s="15">
        <f>'pg 3 Cap &amp; OpEx'!E10</f>
        <v>23052000</v>
      </c>
      <c r="N13" s="15">
        <f>H13*L13*0.5</f>
        <v>217841.4</v>
      </c>
      <c r="P13" s="27">
        <f>H13*L13</f>
        <v>435682.8</v>
      </c>
      <c r="R13" s="27">
        <f>L13+F13</f>
        <v>77011697</v>
      </c>
    </row>
    <row r="14" spans="1:18">
      <c r="A14" s="18">
        <v>2</v>
      </c>
      <c r="B14" s="13"/>
      <c r="C14" s="21" t="s">
        <v>72</v>
      </c>
      <c r="D14" s="18">
        <v>380</v>
      </c>
      <c r="F14" s="15">
        <f>'pg 7 2014 Bk Depr'!R14</f>
        <v>4753053</v>
      </c>
      <c r="H14" s="1">
        <v>3.7900000000000003E-2</v>
      </c>
      <c r="J14" s="15">
        <f t="shared" ref="J14:J16" si="0">F14*H14</f>
        <v>180140.70870000002</v>
      </c>
      <c r="L14" s="15">
        <f>'pg 3 Cap &amp; OpEx'!E12</f>
        <v>1785000</v>
      </c>
      <c r="N14" s="15">
        <f>H14*L14*0.5</f>
        <v>33825.75</v>
      </c>
      <c r="P14" s="27">
        <f>H14*L14</f>
        <v>67651.5</v>
      </c>
      <c r="R14" s="27">
        <f>L14+F14</f>
        <v>6538053</v>
      </c>
    </row>
    <row r="15" spans="1:18">
      <c r="A15" s="18">
        <v>3</v>
      </c>
      <c r="B15" s="13"/>
      <c r="C15" s="21" t="s">
        <v>73</v>
      </c>
      <c r="D15" s="18">
        <v>380</v>
      </c>
      <c r="F15" s="15">
        <f>'pg 7 2014 Bk Depr'!R15</f>
        <v>40121883</v>
      </c>
      <c r="H15" s="1">
        <v>3.7900000000000003E-2</v>
      </c>
      <c r="J15" s="15">
        <f t="shared" si="0"/>
        <v>1520619.3657000002</v>
      </c>
      <c r="L15" s="15">
        <f>'pg 3 Cap &amp; OpEx'!E14</f>
        <v>23743206</v>
      </c>
      <c r="N15" s="15">
        <f>H15*L15*0.5</f>
        <v>449933.75370000006</v>
      </c>
      <c r="P15" s="27">
        <f>H15*L15</f>
        <v>899867.50740000012</v>
      </c>
      <c r="R15" s="27">
        <f>L15+F15</f>
        <v>63865089</v>
      </c>
    </row>
    <row r="16" spans="1:18">
      <c r="A16" s="18">
        <v>4</v>
      </c>
      <c r="B16" s="13"/>
      <c r="C16" s="13" t="s">
        <v>51</v>
      </c>
      <c r="F16" s="15">
        <f>'pg 7 2014 Bk Depr'!R16</f>
        <v>12990873</v>
      </c>
      <c r="H16" s="1">
        <v>3.7900000000000003E-2</v>
      </c>
      <c r="J16" s="15">
        <f t="shared" si="0"/>
        <v>492354.08670000004</v>
      </c>
      <c r="L16" s="15">
        <f>'pg 3 Cap &amp; OpEx'!E16</f>
        <v>6789171</v>
      </c>
      <c r="N16" s="15">
        <f>H16*L16*0.5</f>
        <v>128654.79045000001</v>
      </c>
      <c r="P16" s="27">
        <f>H16*L16</f>
        <v>257309.58090000003</v>
      </c>
      <c r="R16" s="27">
        <f>L16+F16</f>
        <v>19780044</v>
      </c>
    </row>
    <row r="17" spans="1:18">
      <c r="A17" s="18">
        <v>5</v>
      </c>
      <c r="B17" s="13"/>
      <c r="C17" s="13" t="s">
        <v>26</v>
      </c>
      <c r="F17" s="28">
        <f>SUM(F13:F16)</f>
        <v>111825506</v>
      </c>
      <c r="J17" s="28">
        <f>SUM(J13:J16)</f>
        <v>3212952.4344000001</v>
      </c>
      <c r="L17" s="28">
        <f>SUM(L13:L16)</f>
        <v>55369377</v>
      </c>
      <c r="N17" s="28">
        <f>SUM(N13:N16)</f>
        <v>830255.69415</v>
      </c>
      <c r="P17" s="28">
        <f>SUM(P13:P16)</f>
        <v>1660511.3883</v>
      </c>
      <c r="R17" s="28">
        <f>SUM(R13:R16)</f>
        <v>167194883</v>
      </c>
    </row>
    <row r="18" spans="1:18">
      <c r="B18" s="13"/>
    </row>
    <row r="19" spans="1:18">
      <c r="B19" s="26" t="s">
        <v>13</v>
      </c>
      <c r="C19" s="26"/>
    </row>
    <row r="20" spans="1:18">
      <c r="A20" s="18">
        <v>6</v>
      </c>
      <c r="B20" s="13"/>
      <c r="C20" s="13" t="s">
        <v>25</v>
      </c>
      <c r="D20" s="18">
        <v>376</v>
      </c>
      <c r="F20" s="15">
        <f>'pg 7 2014 Bk Depr'!R20</f>
        <v>-2716276.5429059239</v>
      </c>
      <c r="H20" s="1">
        <v>1.89E-2</v>
      </c>
      <c r="J20" s="15">
        <f>F20*H20</f>
        <v>-51337.62666092196</v>
      </c>
      <c r="L20" s="15">
        <f>'pg 3 Cap &amp; OpEx'!E11</f>
        <v>-1102203.33418891</v>
      </c>
      <c r="N20" s="15">
        <f>H20*L20*0.5</f>
        <v>-10415.821508085199</v>
      </c>
      <c r="P20" s="27">
        <f>H20*L20</f>
        <v>-20831.643016170397</v>
      </c>
      <c r="R20" s="27">
        <f>L20+F20</f>
        <v>-3818479.8770948341</v>
      </c>
    </row>
    <row r="21" spans="1:18">
      <c r="A21" s="18">
        <v>7</v>
      </c>
      <c r="B21" s="13"/>
      <c r="C21" s="21" t="s">
        <v>72</v>
      </c>
      <c r="D21" s="18">
        <v>380</v>
      </c>
      <c r="F21" s="15">
        <f>'pg 7 2014 Bk Depr'!R21</f>
        <v>-240076.32962520869</v>
      </c>
      <c r="H21" s="1">
        <v>3.7900000000000003E-2</v>
      </c>
      <c r="J21" s="15">
        <f t="shared" ref="J21:J22" si="1">F21*H21</f>
        <v>-9098.8928927954094</v>
      </c>
      <c r="L21" s="15">
        <f>'pg 3 Cap &amp; OpEx'!E13</f>
        <v>-85347.6033110883</v>
      </c>
      <c r="N21" s="15">
        <f t="shared" ref="N21:N22" si="2">H21*L21*0.5</f>
        <v>-1617.3370827451233</v>
      </c>
      <c r="P21" s="27">
        <f t="shared" ref="P21:P22" si="3">H21*L21</f>
        <v>-3234.6741654902467</v>
      </c>
      <c r="R21" s="27">
        <f t="shared" ref="R21:R22" si="4">L21+F21</f>
        <v>-325423.93293629697</v>
      </c>
    </row>
    <row r="22" spans="1:18">
      <c r="A22" s="18">
        <v>8</v>
      </c>
      <c r="B22" s="13"/>
      <c r="C22" s="21" t="s">
        <v>73</v>
      </c>
      <c r="D22" s="18">
        <v>380</v>
      </c>
      <c r="F22" s="15">
        <f>'pg 7 2014 Bk Depr'!R22</f>
        <v>-6751120.9800000004</v>
      </c>
      <c r="H22" s="1">
        <v>3.7900000000000003E-2</v>
      </c>
      <c r="J22" s="15">
        <f t="shared" si="1"/>
        <v>-255867.48514200005</v>
      </c>
      <c r="L22" s="15">
        <f>'pg 3 Cap &amp; OpEx'!E15</f>
        <v>-3375560.49</v>
      </c>
      <c r="N22" s="15">
        <f t="shared" si="2"/>
        <v>-63966.871285500012</v>
      </c>
      <c r="P22" s="27">
        <f t="shared" si="3"/>
        <v>-127933.74257100002</v>
      </c>
      <c r="R22" s="27">
        <f t="shared" si="4"/>
        <v>-10126681.470000001</v>
      </c>
    </row>
    <row r="23" spans="1:18">
      <c r="A23" s="18">
        <v>9</v>
      </c>
      <c r="B23" s="13"/>
      <c r="C23" s="13" t="s">
        <v>27</v>
      </c>
      <c r="F23" s="28">
        <f>SUM(F20:F22)</f>
        <v>-9707473.8525311332</v>
      </c>
      <c r="J23" s="28">
        <f>SUM(J20:J22)</f>
        <v>-316304.00469571742</v>
      </c>
      <c r="L23" s="28">
        <f>SUM(L20:L22)</f>
        <v>-4563111.4274999984</v>
      </c>
      <c r="N23" s="28">
        <f>SUM(N20:N22)</f>
        <v>-76000.029876330329</v>
      </c>
      <c r="P23" s="28">
        <f>SUM(P20:P22)</f>
        <v>-152000.05975266066</v>
      </c>
      <c r="R23" s="28">
        <f>SUM(R20:R22)</f>
        <v>-14270585.280031132</v>
      </c>
    </row>
    <row r="24" spans="1:18">
      <c r="B24" s="13"/>
    </row>
    <row r="25" spans="1:18" ht="16.5" thickBot="1">
      <c r="A25" s="18">
        <v>10</v>
      </c>
      <c r="B25" s="29" t="s">
        <v>22</v>
      </c>
      <c r="C25" s="29"/>
      <c r="F25" s="30">
        <f>F17+F23</f>
        <v>102118032.14746886</v>
      </c>
      <c r="J25" s="30">
        <f>J17+J23</f>
        <v>2896648.4297042829</v>
      </c>
      <c r="L25" s="30">
        <f>L17+L23</f>
        <v>50806265.572500005</v>
      </c>
      <c r="N25" s="30">
        <f>N17+N23</f>
        <v>754255.66427366971</v>
      </c>
      <c r="P25" s="30">
        <f>P17+P23</f>
        <v>1508511.3285473394</v>
      </c>
      <c r="R25" s="30">
        <f>R17+R23</f>
        <v>152924297.71996886</v>
      </c>
    </row>
    <row r="26" spans="1:18" ht="16.5" thickTop="1">
      <c r="B26" s="13"/>
    </row>
    <row r="27" spans="1:18">
      <c r="B27" s="29" t="s">
        <v>23</v>
      </c>
      <c r="C27" s="29"/>
    </row>
    <row r="28" spans="1:18">
      <c r="A28" s="18">
        <v>11</v>
      </c>
      <c r="B28" s="13"/>
      <c r="C28" s="13" t="s">
        <v>25</v>
      </c>
      <c r="D28" s="18">
        <v>376</v>
      </c>
      <c r="F28" s="15">
        <f>'pg 7 2014 Bk Depr'!R28</f>
        <v>3028773</v>
      </c>
      <c r="L28" s="15">
        <f>'pg 3 Cap &amp; OpEx'!E19</f>
        <v>666000</v>
      </c>
      <c r="R28" s="27">
        <f>L28+F28</f>
        <v>3694773</v>
      </c>
    </row>
    <row r="29" spans="1:18">
      <c r="A29" s="18">
        <v>12</v>
      </c>
      <c r="B29" s="13"/>
      <c r="C29" s="21" t="s">
        <v>72</v>
      </c>
      <c r="D29" s="18">
        <v>380</v>
      </c>
      <c r="F29" s="15">
        <f>'pg 7 2014 Bk Depr'!R29</f>
        <v>1126158</v>
      </c>
      <c r="L29" s="15">
        <f>'pg 3 Cap &amp; OpEx'!E20</f>
        <v>419000</v>
      </c>
      <c r="R29" s="27">
        <f>L29+F29</f>
        <v>1545158</v>
      </c>
    </row>
    <row r="30" spans="1:18">
      <c r="A30" s="18">
        <v>12</v>
      </c>
      <c r="B30" s="13"/>
      <c r="C30" s="21" t="s">
        <v>73</v>
      </c>
      <c r="D30" s="18">
        <v>380</v>
      </c>
      <c r="F30" s="15">
        <f>'pg 7 2014 Bk Depr'!R30</f>
        <v>2111678</v>
      </c>
      <c r="L30" s="15">
        <f>'pg 3 Cap &amp; OpEx'!E21</f>
        <v>1249642</v>
      </c>
      <c r="R30" s="27">
        <f>L30+F30</f>
        <v>3361320</v>
      </c>
    </row>
    <row r="31" spans="1:18">
      <c r="A31" s="18">
        <v>14</v>
      </c>
      <c r="B31" s="13"/>
      <c r="C31" s="13" t="s">
        <v>28</v>
      </c>
      <c r="F31" s="28">
        <f>SUM(F28:F30)</f>
        <v>6266609</v>
      </c>
      <c r="J31" s="28">
        <f>SUM(J28:J30)</f>
        <v>0</v>
      </c>
      <c r="L31" s="28">
        <f>SUM(L28:L30)</f>
        <v>2334642</v>
      </c>
      <c r="N31" s="28">
        <f>SUM(N28:N30)</f>
        <v>0</v>
      </c>
      <c r="P31" s="28">
        <f>SUM(P28:P30)</f>
        <v>0</v>
      </c>
      <c r="R31" s="28">
        <f>SUM(R28:R30)</f>
        <v>8601251</v>
      </c>
    </row>
  </sheetData>
  <mergeCells count="4">
    <mergeCell ref="A1:R1"/>
    <mergeCell ref="A2:R2"/>
    <mergeCell ref="A4:R4"/>
    <mergeCell ref="A3:R3"/>
  </mergeCells>
  <printOptions horizontalCentered="1"/>
  <pageMargins left="0.5" right="0.62187499999999996" top="1" bottom="0.75" header="0.3" footer="0.3"/>
  <pageSetup scale="82" orientation="landscape" r:id="rId1"/>
  <headerFooter>
    <oddHeader>&amp;R&amp;"Times New Roman,Bold"&amp;12Attachment to Response to LGE AG-1 Question No. 360
Page &amp;P of &amp;N
Bellar</oddHeader>
    <oddFooter>&amp;R&amp;"Times New Roman,Bold"&amp;14Bellar Exhibit 2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zoomScale="70" zoomScaleNormal="100" zoomScaleSheetLayoutView="70" workbookViewId="0">
      <selection activeCell="C27" sqref="C27"/>
    </sheetView>
  </sheetViews>
  <sheetFormatPr defaultRowHeight="15.75"/>
  <cols>
    <col min="1" max="1" width="5.140625" style="18" customWidth="1"/>
    <col min="2" max="2" width="2.85546875" style="18" customWidth="1"/>
    <col min="3" max="3" width="23" style="13" customWidth="1"/>
    <col min="4" max="4" width="9.140625" style="18"/>
    <col min="5" max="5" width="1.28515625" style="18" customWidth="1"/>
    <col min="6" max="6" width="15.7109375" style="13" customWidth="1"/>
    <col min="7" max="7" width="1.28515625" style="18" customWidth="1"/>
    <col min="8" max="8" width="9.85546875" style="13" customWidth="1"/>
    <col min="9" max="9" width="1.28515625" style="18" customWidth="1"/>
    <col min="10" max="10" width="12.5703125" style="13" bestFit="1" customWidth="1"/>
    <col min="11" max="11" width="1.28515625" style="18" customWidth="1"/>
    <col min="12" max="12" width="14.85546875" style="13" bestFit="1" customWidth="1"/>
    <col min="13" max="13" width="1.28515625" style="18" customWidth="1"/>
    <col min="14" max="14" width="23" style="13" bestFit="1" customWidth="1"/>
    <col min="15" max="15" width="1.28515625" style="18" customWidth="1"/>
    <col min="16" max="16" width="16" style="13" bestFit="1" customWidth="1"/>
    <col min="17" max="17" width="1.28515625" style="18" customWidth="1"/>
    <col min="18" max="18" width="15.85546875" style="13" customWidth="1"/>
    <col min="19" max="16384" width="9.140625" style="13"/>
  </cols>
  <sheetData>
    <row r="1" spans="1:18" ht="18.75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8.75">
      <c r="A2" s="112" t="s">
        <v>107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8.75">
      <c r="A3" s="111" t="s">
        <v>101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>
      <c r="A5" s="99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8">
      <c r="C6" s="32"/>
      <c r="D6" s="32"/>
      <c r="E6" s="32"/>
      <c r="F6" s="32">
        <v>2016</v>
      </c>
      <c r="G6" s="32"/>
      <c r="H6" s="32"/>
      <c r="I6" s="32"/>
      <c r="J6" s="32"/>
      <c r="K6" s="32"/>
      <c r="L6" s="32">
        <v>2016</v>
      </c>
      <c r="M6" s="32"/>
      <c r="N6" s="32"/>
      <c r="O6" s="32"/>
      <c r="P6" s="32"/>
      <c r="Q6" s="32"/>
      <c r="R6" s="32">
        <v>2016</v>
      </c>
    </row>
    <row r="7" spans="1:18">
      <c r="C7" s="32"/>
      <c r="D7" s="32"/>
      <c r="E7" s="32"/>
      <c r="F7" s="32" t="s">
        <v>9</v>
      </c>
      <c r="G7" s="32"/>
      <c r="H7" s="32"/>
      <c r="I7" s="32"/>
      <c r="J7" s="32" t="s">
        <v>12</v>
      </c>
      <c r="K7" s="32"/>
      <c r="L7" s="32" t="s">
        <v>24</v>
      </c>
      <c r="M7" s="32"/>
      <c r="N7" s="32" t="s">
        <v>14</v>
      </c>
      <c r="O7" s="32"/>
      <c r="P7" s="32" t="s">
        <v>14</v>
      </c>
      <c r="Q7" s="32"/>
      <c r="R7" s="32" t="s">
        <v>17</v>
      </c>
    </row>
    <row r="8" spans="1:18">
      <c r="A8" s="32" t="s">
        <v>5</v>
      </c>
      <c r="B8" s="32"/>
      <c r="C8" s="32"/>
      <c r="D8" s="32" t="s">
        <v>8</v>
      </c>
      <c r="E8" s="32"/>
      <c r="F8" s="32" t="s">
        <v>2</v>
      </c>
      <c r="G8" s="32"/>
      <c r="H8" s="32" t="s">
        <v>11</v>
      </c>
      <c r="I8" s="32"/>
      <c r="J8" s="32" t="s">
        <v>9</v>
      </c>
      <c r="K8" s="32"/>
      <c r="L8" s="32" t="s">
        <v>71</v>
      </c>
      <c r="M8" s="32"/>
      <c r="N8" s="32" t="s">
        <v>12</v>
      </c>
      <c r="O8" s="32"/>
      <c r="P8" s="32" t="s">
        <v>16</v>
      </c>
      <c r="Q8" s="32"/>
      <c r="R8" s="32" t="s">
        <v>2</v>
      </c>
    </row>
    <row r="9" spans="1:18">
      <c r="A9" s="19" t="s">
        <v>6</v>
      </c>
      <c r="B9" s="19"/>
      <c r="C9" s="19" t="s">
        <v>7</v>
      </c>
      <c r="D9" s="19" t="s">
        <v>6</v>
      </c>
      <c r="E9" s="19"/>
      <c r="F9" s="19" t="s">
        <v>10</v>
      </c>
      <c r="G9" s="19"/>
      <c r="H9" s="19" t="s">
        <v>3</v>
      </c>
      <c r="I9" s="19"/>
      <c r="J9" s="19" t="s">
        <v>10</v>
      </c>
      <c r="K9" s="19"/>
      <c r="L9" s="19" t="s">
        <v>13</v>
      </c>
      <c r="M9" s="19"/>
      <c r="N9" s="19" t="s">
        <v>15</v>
      </c>
      <c r="O9" s="19"/>
      <c r="P9" s="19" t="s">
        <v>1</v>
      </c>
      <c r="Q9" s="19"/>
      <c r="R9" s="19" t="s">
        <v>10</v>
      </c>
    </row>
    <row r="10" spans="1:18" s="17" customFormat="1">
      <c r="A10" s="32"/>
      <c r="B10" s="32"/>
      <c r="C10" s="20">
        <v>-1</v>
      </c>
      <c r="D10" s="20">
        <v>-2</v>
      </c>
      <c r="E10" s="20"/>
      <c r="F10" s="20">
        <v>-3</v>
      </c>
      <c r="G10" s="20"/>
      <c r="H10" s="20">
        <v>-4</v>
      </c>
      <c r="I10" s="20"/>
      <c r="J10" s="20" t="s">
        <v>18</v>
      </c>
      <c r="K10" s="20"/>
      <c r="L10" s="20">
        <v>-6</v>
      </c>
      <c r="M10" s="20"/>
      <c r="N10" s="20" t="s">
        <v>19</v>
      </c>
      <c r="O10" s="20"/>
      <c r="P10" s="20" t="s">
        <v>20</v>
      </c>
      <c r="Q10" s="20"/>
      <c r="R10" s="20" t="s">
        <v>21</v>
      </c>
    </row>
    <row r="12" spans="1:18">
      <c r="B12" s="26" t="s">
        <v>24</v>
      </c>
      <c r="C12" s="26"/>
    </row>
    <row r="13" spans="1:18">
      <c r="A13" s="18">
        <v>1</v>
      </c>
      <c r="B13" s="13"/>
      <c r="C13" s="13" t="s">
        <v>25</v>
      </c>
      <c r="D13" s="18">
        <v>376</v>
      </c>
      <c r="F13" s="15">
        <f>'pg 8 2015 Bk Depr'!R13</f>
        <v>77011697</v>
      </c>
      <c r="H13" s="1">
        <v>1.89E-2</v>
      </c>
      <c r="J13" s="15">
        <f>F13*H13</f>
        <v>1455521.0733</v>
      </c>
      <c r="L13" s="15">
        <f>'pg 3 Cap &amp; OpEx'!F10</f>
        <v>24273471</v>
      </c>
      <c r="N13" s="15">
        <f>H13*L13*0.5</f>
        <v>229384.30095</v>
      </c>
      <c r="P13" s="27">
        <f>H13*L13</f>
        <v>458768.60190000001</v>
      </c>
      <c r="R13" s="27">
        <f>L13+F13</f>
        <v>101285168</v>
      </c>
    </row>
    <row r="14" spans="1:18">
      <c r="A14" s="18">
        <v>2</v>
      </c>
      <c r="B14" s="13"/>
      <c r="C14" s="21" t="s">
        <v>72</v>
      </c>
      <c r="D14" s="18">
        <v>380</v>
      </c>
      <c r="F14" s="15">
        <f>'pg 8 2015 Bk Depr'!R14</f>
        <v>6538053</v>
      </c>
      <c r="H14" s="1">
        <v>3.7900000000000003E-2</v>
      </c>
      <c r="J14" s="15">
        <f t="shared" ref="J14:J16" si="0">F14*H14</f>
        <v>247792.20870000002</v>
      </c>
      <c r="L14" s="15">
        <f>'pg 3 Cap &amp; OpEx'!F12</f>
        <v>1834000</v>
      </c>
      <c r="N14" s="15">
        <f>H14*L14*0.5</f>
        <v>34754.300000000003</v>
      </c>
      <c r="P14" s="27">
        <f>H14*L14</f>
        <v>69508.600000000006</v>
      </c>
      <c r="R14" s="27">
        <f>L14+F14</f>
        <v>8372053</v>
      </c>
    </row>
    <row r="15" spans="1:18">
      <c r="A15" s="18">
        <v>3</v>
      </c>
      <c r="B15" s="13"/>
      <c r="C15" s="21" t="s">
        <v>73</v>
      </c>
      <c r="D15" s="18">
        <v>380</v>
      </c>
      <c r="F15" s="15">
        <f>'pg 8 2015 Bk Depr'!R15</f>
        <v>63865089</v>
      </c>
      <c r="H15" s="1">
        <v>3.7900000000000003E-2</v>
      </c>
      <c r="J15" s="15">
        <f t="shared" si="0"/>
        <v>2420486.8731</v>
      </c>
      <c r="L15" s="15">
        <f>'pg 3 Cap &amp; OpEx'!F14</f>
        <v>24247299</v>
      </c>
      <c r="N15" s="15">
        <f>H15*L15*0.5</f>
        <v>459486.31605000002</v>
      </c>
      <c r="P15" s="27">
        <f>H15*L15</f>
        <v>918972.63210000005</v>
      </c>
      <c r="R15" s="27">
        <f>L15+F15</f>
        <v>88112388</v>
      </c>
    </row>
    <row r="16" spans="1:18">
      <c r="A16" s="18">
        <v>4</v>
      </c>
      <c r="B16" s="13"/>
      <c r="C16" s="13" t="s">
        <v>51</v>
      </c>
      <c r="F16" s="15">
        <f>'pg 8 2015 Bk Depr'!R16</f>
        <v>19780044</v>
      </c>
      <c r="H16" s="1">
        <v>3.7900000000000003E-2</v>
      </c>
      <c r="J16" s="15">
        <f t="shared" si="0"/>
        <v>749663.66760000004</v>
      </c>
      <c r="L16" s="15">
        <f>'pg 3 Cap &amp; OpEx'!F16</f>
        <v>6992846</v>
      </c>
      <c r="N16" s="15">
        <f>H16*L16*0.5</f>
        <v>132514.43170000002</v>
      </c>
      <c r="P16" s="27">
        <f>H16*L16</f>
        <v>265028.86340000003</v>
      </c>
      <c r="R16" s="27">
        <f>L16+F16</f>
        <v>26772890</v>
      </c>
    </row>
    <row r="17" spans="1:18">
      <c r="A17" s="18">
        <v>5</v>
      </c>
      <c r="B17" s="13"/>
      <c r="C17" s="13" t="s">
        <v>26</v>
      </c>
      <c r="F17" s="28">
        <f>SUM(F13:F16)</f>
        <v>167194883</v>
      </c>
      <c r="J17" s="28">
        <f>SUM(J13:J16)</f>
        <v>4873463.8227000004</v>
      </c>
      <c r="L17" s="28">
        <f>SUM(L13:L16)</f>
        <v>57347616</v>
      </c>
      <c r="N17" s="28">
        <f>SUM(N13:N16)</f>
        <v>856139.34869999997</v>
      </c>
      <c r="P17" s="28">
        <f>SUM(P13:P16)</f>
        <v>1712278.6973999999</v>
      </c>
      <c r="R17" s="28">
        <f>SUM(R13:R16)</f>
        <v>224542499</v>
      </c>
    </row>
    <row r="18" spans="1:18">
      <c r="B18" s="13"/>
    </row>
    <row r="19" spans="1:18">
      <c r="B19" s="26" t="s">
        <v>13</v>
      </c>
      <c r="C19" s="26"/>
    </row>
    <row r="20" spans="1:18">
      <c r="A20" s="18">
        <v>6</v>
      </c>
      <c r="B20" s="13"/>
      <c r="C20" s="13" t="s">
        <v>25</v>
      </c>
      <c r="D20" s="18">
        <v>376</v>
      </c>
      <c r="F20" s="15">
        <f>'pg 8 2015 Bk Depr'!R20</f>
        <v>-3818479.8770948341</v>
      </c>
      <c r="H20" s="1">
        <v>1.89E-2</v>
      </c>
      <c r="J20" s="15">
        <f>F20*H20</f>
        <v>-72169.269677092365</v>
      </c>
      <c r="L20" s="15">
        <f>'pg 3 Cap &amp; OpEx'!F11</f>
        <v>-1160606.48397266</v>
      </c>
      <c r="N20" s="15">
        <f>H20*L20*0.5</f>
        <v>-10967.731273541638</v>
      </c>
      <c r="P20" s="27">
        <f>H20*L20</f>
        <v>-21935.462547083276</v>
      </c>
      <c r="R20" s="27">
        <f>L20+F20</f>
        <v>-4979086.3610674944</v>
      </c>
    </row>
    <row r="21" spans="1:18">
      <c r="A21" s="18">
        <v>7</v>
      </c>
      <c r="B21" s="13"/>
      <c r="C21" s="21" t="s">
        <v>72</v>
      </c>
      <c r="D21" s="18">
        <v>380</v>
      </c>
      <c r="F21" s="15">
        <f>'pg 8 2015 Bk Depr'!R21</f>
        <v>-325423.93293629697</v>
      </c>
      <c r="H21" s="1">
        <v>3.7900000000000003E-2</v>
      </c>
      <c r="J21" s="15">
        <f t="shared" ref="J21:J22" si="1">F21*H21</f>
        <v>-12333.567058285656</v>
      </c>
      <c r="L21" s="15">
        <f>'pg 3 Cap &amp; OpEx'!F13</f>
        <v>-87690.478696098595</v>
      </c>
      <c r="N21" s="15">
        <f t="shared" ref="N21:N22" si="2">H21*L21*0.5</f>
        <v>-1661.7345712910685</v>
      </c>
      <c r="P21" s="27">
        <f t="shared" ref="P21:P22" si="3">H21*L21</f>
        <v>-3323.469142582137</v>
      </c>
      <c r="R21" s="27">
        <f t="shared" ref="R21:R22" si="4">L21+F21</f>
        <v>-413114.41163239558</v>
      </c>
    </row>
    <row r="22" spans="1:18">
      <c r="A22" s="18">
        <v>8</v>
      </c>
      <c r="B22" s="13"/>
      <c r="C22" s="21" t="s">
        <v>73</v>
      </c>
      <c r="D22" s="18">
        <v>380</v>
      </c>
      <c r="F22" s="15">
        <f>'pg 8 2015 Bk Depr'!R22</f>
        <v>-10126681.470000001</v>
      </c>
      <c r="H22" s="1">
        <v>3.7900000000000003E-2</v>
      </c>
      <c r="J22" s="15">
        <f t="shared" si="1"/>
        <v>-383801.22771300003</v>
      </c>
      <c r="L22" s="15">
        <f>'pg 3 Cap &amp; OpEx'!F15</f>
        <v>-3375560.49</v>
      </c>
      <c r="N22" s="15">
        <f t="shared" si="2"/>
        <v>-63966.871285500012</v>
      </c>
      <c r="P22" s="27">
        <f t="shared" si="3"/>
        <v>-127933.74257100002</v>
      </c>
      <c r="R22" s="27">
        <f t="shared" si="4"/>
        <v>-13502241.960000001</v>
      </c>
    </row>
    <row r="23" spans="1:18">
      <c r="A23" s="18">
        <v>9</v>
      </c>
      <c r="B23" s="13"/>
      <c r="C23" s="13" t="s">
        <v>27</v>
      </c>
      <c r="F23" s="28">
        <f>SUM(F20:F22)</f>
        <v>-14270585.280031132</v>
      </c>
      <c r="J23" s="28">
        <f>SUM(J20:J22)</f>
        <v>-468304.06444837805</v>
      </c>
      <c r="L23" s="28">
        <f>SUM(L20:L22)</f>
        <v>-4623857.452668759</v>
      </c>
      <c r="N23" s="28">
        <f>SUM(N20:N22)</f>
        <v>-76596.337130332715</v>
      </c>
      <c r="P23" s="28">
        <f>SUM(P20:P22)</f>
        <v>-153192.67426066543</v>
      </c>
      <c r="R23" s="28">
        <f>SUM(R20:R22)</f>
        <v>-18894442.73269989</v>
      </c>
    </row>
    <row r="24" spans="1:18">
      <c r="B24" s="13"/>
    </row>
    <row r="25" spans="1:18" ht="16.5" thickBot="1">
      <c r="A25" s="18">
        <v>10</v>
      </c>
      <c r="B25" s="29" t="s">
        <v>22</v>
      </c>
      <c r="C25" s="29"/>
      <c r="F25" s="30">
        <f>F17+F23</f>
        <v>152924297.71996886</v>
      </c>
      <c r="J25" s="30">
        <f>J17+J23</f>
        <v>4405159.7582516223</v>
      </c>
      <c r="L25" s="30">
        <f>L17+L23</f>
        <v>52723758.547331244</v>
      </c>
      <c r="N25" s="30">
        <f>N17+N23</f>
        <v>779543.01156966726</v>
      </c>
      <c r="P25" s="30">
        <f>P17+P23</f>
        <v>1559086.0231393345</v>
      </c>
      <c r="R25" s="30">
        <f>R17+R23</f>
        <v>205648056.2673001</v>
      </c>
    </row>
    <row r="26" spans="1:18" ht="16.5" thickTop="1">
      <c r="B26" s="13"/>
    </row>
    <row r="27" spans="1:18">
      <c r="B27" s="29" t="s">
        <v>23</v>
      </c>
      <c r="C27" s="29"/>
    </row>
    <row r="28" spans="1:18">
      <c r="A28" s="18">
        <v>11</v>
      </c>
      <c r="B28" s="13"/>
      <c r="C28" s="13" t="s">
        <v>25</v>
      </c>
      <c r="D28" s="18">
        <v>376</v>
      </c>
      <c r="F28" s="15">
        <f>'pg 8 2015 Bk Depr'!R28</f>
        <v>3694773</v>
      </c>
      <c r="L28" s="15">
        <f>'pg 3 Cap &amp; OpEx'!F19</f>
        <v>853529</v>
      </c>
      <c r="R28" s="27">
        <f>L28+F28</f>
        <v>4548302</v>
      </c>
    </row>
    <row r="29" spans="1:18">
      <c r="A29" s="18">
        <v>12</v>
      </c>
      <c r="B29" s="13"/>
      <c r="C29" s="21" t="s">
        <v>72</v>
      </c>
      <c r="D29" s="18">
        <v>380</v>
      </c>
      <c r="F29" s="15">
        <f>'pg 8 2015 Bk Depr'!R29</f>
        <v>1545158</v>
      </c>
      <c r="L29" s="15">
        <f>'pg 3 Cap &amp; OpEx'!F20</f>
        <v>430000</v>
      </c>
      <c r="R29" s="27">
        <f t="shared" ref="R29:R30" si="5">L29+F29</f>
        <v>1975158</v>
      </c>
    </row>
    <row r="30" spans="1:18">
      <c r="A30" s="18">
        <v>12</v>
      </c>
      <c r="B30" s="13"/>
      <c r="C30" s="21" t="s">
        <v>73</v>
      </c>
      <c r="D30" s="18">
        <v>380</v>
      </c>
      <c r="F30" s="15">
        <f>'pg 8 2015 Bk Depr'!R30</f>
        <v>3361320</v>
      </c>
      <c r="L30" s="15">
        <f>'pg 3 Cap &amp; OpEx'!F21</f>
        <v>1276174</v>
      </c>
      <c r="R30" s="27">
        <f t="shared" si="5"/>
        <v>4637494</v>
      </c>
    </row>
    <row r="31" spans="1:18">
      <c r="A31" s="18">
        <v>14</v>
      </c>
      <c r="B31" s="13"/>
      <c r="C31" s="13" t="s">
        <v>28</v>
      </c>
      <c r="F31" s="28">
        <f>SUM(F28:F30)</f>
        <v>8601251</v>
      </c>
      <c r="J31" s="28">
        <f>SUM(J28:J30)</f>
        <v>0</v>
      </c>
      <c r="L31" s="28">
        <f>SUM(L28:L30)</f>
        <v>2559703</v>
      </c>
      <c r="N31" s="28">
        <f>SUM(N28:N30)</f>
        <v>0</v>
      </c>
      <c r="P31" s="28">
        <f>SUM(P28:P30)</f>
        <v>0</v>
      </c>
      <c r="R31" s="28">
        <f>SUM(R28:R30)</f>
        <v>11160954</v>
      </c>
    </row>
  </sheetData>
  <mergeCells count="4">
    <mergeCell ref="A1:R1"/>
    <mergeCell ref="A2:R2"/>
    <mergeCell ref="A4:R4"/>
    <mergeCell ref="A3:R3"/>
  </mergeCells>
  <printOptions horizontalCentered="1"/>
  <pageMargins left="0.5" right="0.62187499999999996" top="1" bottom="0.75" header="0.3" footer="0.3"/>
  <pageSetup scale="82" orientation="landscape" r:id="rId1"/>
  <headerFooter>
    <oddHeader>&amp;R&amp;"Times New Roman,Bold"&amp;12Attachment to Response to LGE AG-1 Question No. 360
Page &amp;P of &amp;N
Bellar</oddHeader>
    <oddFooter>&amp;R&amp;"Times New Roman,Bold"&amp;14Bellar Exhibit 2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pg 1 Class Allocation</vt:lpstr>
      <vt:lpstr>pg 2 Rev Req</vt:lpstr>
      <vt:lpstr>pg 3 Cap &amp; OpEx</vt:lpstr>
      <vt:lpstr>pg 4 ROR</vt:lpstr>
      <vt:lpstr>pg 5 2012 Bk Depr</vt:lpstr>
      <vt:lpstr>pg 6 2013 Bk Depr</vt:lpstr>
      <vt:lpstr>pg 7 2014 Bk Depr</vt:lpstr>
      <vt:lpstr>pg 8 2015 Bk Depr</vt:lpstr>
      <vt:lpstr>pg 9 2016 Bk Depr</vt:lpstr>
      <vt:lpstr>pg 10 2017 Bk Depr</vt:lpstr>
      <vt:lpstr>pg 11 Tax Depr</vt:lpstr>
      <vt:lpstr>'pg 1 Class Allocation'!Print_Area</vt:lpstr>
      <vt:lpstr>'pg 10 2017 Bk Depr'!Print_Area</vt:lpstr>
      <vt:lpstr>'pg 11 Tax Depr'!Print_Area</vt:lpstr>
      <vt:lpstr>'pg 2 Rev Req'!Print_Area</vt:lpstr>
      <vt:lpstr>'pg 3 Cap &amp; OpEx'!Print_Area</vt:lpstr>
      <vt:lpstr>'pg 4 ROR'!Print_Area</vt:lpstr>
      <vt:lpstr>'pg 5 2012 Bk Depr'!Print_Area</vt:lpstr>
      <vt:lpstr>'pg 6 2013 Bk Depr'!Print_Area</vt:lpstr>
      <vt:lpstr>'pg 8 2015 Bk Depr'!Print_Area</vt:lpstr>
      <vt:lpstr>'pg 9 2016 Bk Depr'!Print_Area</vt:lpstr>
      <vt:lpstr>'pg 1 Class Allocation'!Print_Titles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2012-08-07T19:35:59Z</dcterms:created>
  <dcterms:modified xsi:type="dcterms:W3CDTF">2012-08-07T20:08:53Z</dcterms:modified>
</cp:coreProperties>
</file>