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120" windowWidth="13020" windowHeight="10455"/>
  </bookViews>
  <sheets>
    <sheet name="LG&amp;E Revised ITC" sheetId="2" r:id="rId1"/>
    <sheet name="LG&amp;E TC2 Basis Adj" sheetId="3" r:id="rId2"/>
    <sheet name="KU Revised ITC" sheetId="4" r:id="rId3"/>
  </sheets>
  <definedNames>
    <definedName name="_xlnm.Print_Area" localSheetId="2">'KU Revised ITC'!$A$1:$G$20</definedName>
  </definedNames>
  <calcPr calcId="145621"/>
</workbook>
</file>

<file path=xl/calcChain.xml><?xml version="1.0" encoding="utf-8"?>
<calcChain xmlns="http://schemas.openxmlformats.org/spreadsheetml/2006/main">
  <c r="B18" i="3" l="1"/>
  <c r="B17" i="3"/>
  <c r="G7" i="4" l="1"/>
  <c r="G13" i="4" s="1"/>
  <c r="G16" i="4" s="1"/>
  <c r="F7" i="4"/>
  <c r="C7" i="4"/>
  <c r="C4" i="4"/>
  <c r="E4" i="3"/>
  <c r="G18" i="4"/>
  <c r="G4" i="4"/>
  <c r="D9" i="4"/>
  <c r="B9" i="4"/>
  <c r="C9" i="4" s="1"/>
  <c r="H70" i="2"/>
  <c r="C6" i="3"/>
  <c r="D6" i="3"/>
  <c r="E6" i="3" s="1"/>
  <c r="H55" i="2"/>
  <c r="H54" i="2"/>
  <c r="H53" i="2"/>
  <c r="H52" i="2"/>
  <c r="H51" i="2"/>
  <c r="H50" i="2"/>
  <c r="H49" i="2"/>
  <c r="H48" i="2"/>
  <c r="H46" i="2"/>
  <c r="H37" i="2"/>
  <c r="H35" i="2"/>
  <c r="H34" i="2"/>
  <c r="H32" i="2"/>
  <c r="H31" i="2"/>
  <c r="H29" i="2"/>
  <c r="H28" i="2"/>
  <c r="H26" i="2"/>
  <c r="H25" i="2"/>
  <c r="H23" i="2"/>
  <c r="H22" i="2"/>
  <c r="H20" i="2"/>
  <c r="H19" i="2"/>
  <c r="H17" i="2"/>
  <c r="H13" i="2"/>
  <c r="H10" i="2"/>
  <c r="H8" i="2"/>
  <c r="H7" i="2"/>
  <c r="H5" i="2"/>
  <c r="G58" i="2"/>
  <c r="H58" i="2" s="1"/>
  <c r="B41" i="2"/>
  <c r="B38" i="2"/>
  <c r="B65" i="2" s="1"/>
  <c r="B40" i="2"/>
  <c r="B42" i="2" s="1"/>
  <c r="B56" i="2"/>
  <c r="D47" i="2"/>
  <c r="H47" i="2" s="1"/>
  <c r="D45" i="2"/>
  <c r="H45" i="2" s="1"/>
  <c r="D16" i="2"/>
  <c r="H16" i="2" s="1"/>
  <c r="D14" i="2"/>
  <c r="H14" i="2" s="1"/>
  <c r="D11" i="2"/>
  <c r="D41" i="2" s="1"/>
  <c r="D64" i="2" s="1"/>
  <c r="D4" i="2"/>
  <c r="D40" i="2" s="1"/>
  <c r="H56" i="2" l="1"/>
  <c r="H11" i="2"/>
  <c r="H41" i="2" s="1"/>
  <c r="H64" i="2" s="1"/>
  <c r="H74" i="2" s="1"/>
  <c r="H4" i="2"/>
  <c r="G9" i="4"/>
  <c r="H40" i="2"/>
  <c r="H38" i="2"/>
  <c r="E9" i="4"/>
  <c r="F9" i="4"/>
  <c r="G20" i="4"/>
  <c r="D38" i="2"/>
  <c r="D56" i="2"/>
  <c r="D63" i="2" s="1"/>
  <c r="D65" i="2" s="1"/>
  <c r="H42" i="2" l="1"/>
  <c r="H63" i="2"/>
  <c r="D42" i="2"/>
  <c r="H65" i="2" l="1"/>
  <c r="H73" i="2"/>
  <c r="H75" i="2" s="1"/>
</calcChain>
</file>

<file path=xl/sharedStrings.xml><?xml version="1.0" encoding="utf-8"?>
<sst xmlns="http://schemas.openxmlformats.org/spreadsheetml/2006/main" count="120" uniqueCount="71">
  <si>
    <t>Total</t>
  </si>
  <si>
    <t>LG&amp;E</t>
  </si>
  <si>
    <t>Balance</t>
  </si>
  <si>
    <t>Remaining</t>
  </si>
  <si>
    <t>Years</t>
  </si>
  <si>
    <t>Amortization</t>
  </si>
  <si>
    <t>1990 PROPERTY:</t>
  </si>
  <si>
    <t>....ELECTRIC</t>
  </si>
  <si>
    <t>....GAS</t>
  </si>
  <si>
    <t>1989 PROPERTY:</t>
  </si>
  <si>
    <t>1988 PROPERTY:</t>
  </si>
  <si>
    <t>1987 PROPERTY:</t>
  </si>
  <si>
    <t>1986 PROPERTY:</t>
  </si>
  <si>
    <t>1985 PROPERTY:</t>
  </si>
  <si>
    <t>1984 PROPERTY:</t>
  </si>
  <si>
    <t>1983 PROPERTY:</t>
  </si>
  <si>
    <t>1982 PROPERTY:</t>
  </si>
  <si>
    <t>1981 PROPERTY:</t>
  </si>
  <si>
    <t>1980 PROPERTY:</t>
  </si>
  <si>
    <t>Summary</t>
  </si>
  <si>
    <t>ELECTRIC</t>
  </si>
  <si>
    <t>GAS</t>
  </si>
  <si>
    <t>OVTC Electric</t>
  </si>
  <si>
    <t>1985 PROPERTY</t>
  </si>
  <si>
    <t>1984 PROPERTY</t>
  </si>
  <si>
    <t>1983 PROPERTY</t>
  </si>
  <si>
    <t>1982 PROPERTY</t>
  </si>
  <si>
    <t>1981 PROPERTY</t>
  </si>
  <si>
    <t>1980 PROPERTY</t>
  </si>
  <si>
    <t>1978 PROPERTY</t>
  </si>
  <si>
    <t>1977 PROPERTY</t>
  </si>
  <si>
    <t>1976 PROPERTY</t>
  </si>
  <si>
    <t>1975 PROPERTY</t>
  </si>
  <si>
    <t>1974 PROPERTY</t>
  </si>
  <si>
    <t>Total OVTC</t>
  </si>
  <si>
    <t>1979 PROPERTY:</t>
  </si>
  <si>
    <t>TC2 Property</t>
  </si>
  <si>
    <t xml:space="preserve">Proposed </t>
  </si>
  <si>
    <t>Rate</t>
  </si>
  <si>
    <t xml:space="preserve">Adjusted </t>
  </si>
  <si>
    <t>Adjusted</t>
  </si>
  <si>
    <t xml:space="preserve">Test </t>
  </si>
  <si>
    <t>Year</t>
  </si>
  <si>
    <t>Forma</t>
  </si>
  <si>
    <t xml:space="preserve">Pro </t>
  </si>
  <si>
    <t>Tax Rate</t>
  </si>
  <si>
    <t>TC2 Basis Adjustment</t>
  </si>
  <si>
    <t>Test Year Amount</t>
  </si>
  <si>
    <t>Difference</t>
  </si>
  <si>
    <t>KU</t>
  </si>
  <si>
    <t>x           .389</t>
  </si>
  <si>
    <t>TOTAL</t>
  </si>
  <si>
    <t>TC2 Basis adjustment</t>
  </si>
  <si>
    <t>ITC recorded below the line in acct 420, no pro forma needed for ITC.</t>
  </si>
  <si>
    <t>TC2 Property change in ITC from above (basis adj amount same as ITC, same $ amount and yrs)</t>
  </si>
  <si>
    <t>Difference for Reference Schedule 1.32</t>
  </si>
  <si>
    <t>Test Year Basis Adjustment (Federal $955,154 plus State $163,740 less Fed Ben St $57,309)</t>
  </si>
  <si>
    <t>Difference - Pro forma Reference Schedule 1.33</t>
  </si>
  <si>
    <t>Revising TC2 service life  to that proposed by depreciation consultant in this case.</t>
  </si>
  <si>
    <t>ITC Amortization for TC2</t>
  </si>
  <si>
    <t xml:space="preserve">The ITC Amortization amount equals the permanent loss of basis adjustment, both are the </t>
  </si>
  <si>
    <t>The ITC amount above from amounts used for Reference Schedule 1.33.</t>
  </si>
  <si>
    <t>same $ amount and over the same service life.</t>
  </si>
  <si>
    <t>Reference Schedule 1.32</t>
  </si>
  <si>
    <t>Other pro forma change due to years being fully amortized.</t>
  </si>
  <si>
    <t>All adjustment for electric, no gas adj needed.</t>
  </si>
  <si>
    <t>Federal</t>
  </si>
  <si>
    <t>State</t>
  </si>
  <si>
    <t>Fed benefit for St</t>
  </si>
  <si>
    <t xml:space="preserve">Total </t>
  </si>
  <si>
    <t>Test year basis adj (should agree with line 6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</si>
</sst>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/>
    <xf numFmtId="37" fontId="0" fillId="0" borderId="0" xfId="0" applyNumberFormat="1" applyProtection="1"/>
    <xf numFmtId="164" fontId="0" fillId="0" borderId="0" xfId="1" applyNumberFormat="1" applyFon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2" xfId="0" applyNumberFormat="1" applyBorder="1"/>
    <xf numFmtId="165" fontId="0" fillId="0" borderId="0" xfId="0" applyNumberFormat="1" applyProtection="1"/>
    <xf numFmtId="165" fontId="0" fillId="0" borderId="0" xfId="0" applyNumberFormat="1"/>
    <xf numFmtId="165" fontId="0" fillId="0" borderId="0" xfId="1" applyNumberFormat="1" applyFont="1" applyBorder="1"/>
    <xf numFmtId="165" fontId="0" fillId="0" borderId="0" xfId="1" applyNumberFormat="1" applyFont="1"/>
    <xf numFmtId="37" fontId="0" fillId="0" borderId="1" xfId="0" applyNumberFormat="1" applyBorder="1" applyProtection="1"/>
    <xf numFmtId="164" fontId="0" fillId="0" borderId="1" xfId="1" applyNumberFormat="1" applyFont="1" applyBorder="1" applyAlignment="1">
      <alignment horizontal="center"/>
    </xf>
    <xf numFmtId="37" fontId="0" fillId="0" borderId="0" xfId="0" applyNumberFormat="1" applyBorder="1" applyProtection="1"/>
    <xf numFmtId="165" fontId="0" fillId="0" borderId="0" xfId="0" applyNumberFormat="1" applyBorder="1" applyProtection="1"/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0" xfId="0" applyBorder="1" applyAlignment="1">
      <alignment horizontal="center"/>
    </xf>
    <xf numFmtId="41" fontId="0" fillId="0" borderId="0" xfId="0" applyNumberFormat="1" applyBorder="1"/>
    <xf numFmtId="43" fontId="3" fillId="0" borderId="0" xfId="1" quotePrefix="1" applyFont="1" applyFill="1" applyAlignment="1">
      <alignment horizontal="left" wrapText="1"/>
    </xf>
    <xf numFmtId="1" fontId="0" fillId="0" borderId="0" xfId="1" quotePrefix="1" applyNumberFormat="1" applyFont="1" applyAlignment="1">
      <alignment horizontal="center"/>
    </xf>
    <xf numFmtId="39" fontId="0" fillId="0" borderId="0" xfId="0" applyNumberFormat="1" applyBorder="1" applyProtection="1"/>
    <xf numFmtId="0" fontId="0" fillId="0" borderId="0" xfId="0" applyBorder="1" applyAlignment="1"/>
    <xf numFmtId="37" fontId="0" fillId="0" borderId="1" xfId="0" applyNumberFormat="1" applyBorder="1" applyAlignment="1"/>
    <xf numFmtId="0" fontId="0" fillId="0" borderId="1" xfId="0" applyBorder="1"/>
    <xf numFmtId="0" fontId="0" fillId="0" borderId="0" xfId="0" quotePrefix="1" applyAlignment="1">
      <alignment horizontal="center"/>
    </xf>
    <xf numFmtId="164" fontId="0" fillId="0" borderId="3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43" fontId="3" fillId="0" borderId="0" xfId="1" quotePrefix="1" applyFont="1" applyFill="1" applyAlignment="1"/>
    <xf numFmtId="164" fontId="3" fillId="0" borderId="1" xfId="1" quotePrefix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left"/>
    </xf>
    <xf numFmtId="164" fontId="0" fillId="0" borderId="3" xfId="1" applyNumberFormat="1" applyFont="1" applyBorder="1"/>
    <xf numFmtId="0" fontId="4" fillId="0" borderId="0" xfId="0" applyFont="1" applyAlignment="1">
      <alignment horizontal="center"/>
    </xf>
    <xf numFmtId="2" fontId="0" fillId="0" borderId="0" xfId="0" applyNumberFormat="1" applyBorder="1" applyAlignment="1"/>
    <xf numFmtId="43" fontId="0" fillId="0" borderId="3" xfId="0" applyNumberFormat="1" applyBorder="1"/>
    <xf numFmtId="2" fontId="0" fillId="0" borderId="1" xfId="0" applyNumberFormat="1" applyBorder="1" applyAlignment="1"/>
    <xf numFmtId="39" fontId="0" fillId="0" borderId="0" xfId="0" applyNumberFormat="1" applyFill="1" applyBorder="1" applyProtection="1"/>
    <xf numFmtId="4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8" sqref="H58"/>
    </sheetView>
  </sheetViews>
  <sheetFormatPr defaultRowHeight="15.75" x14ac:dyDescent="0.25"/>
  <cols>
    <col min="1" max="1" width="20.125" customWidth="1"/>
    <col min="2" max="2" width="12.625" customWidth="1"/>
    <col min="3" max="3" width="11.125" customWidth="1"/>
    <col min="4" max="4" width="13.75" customWidth="1"/>
    <col min="5" max="7" width="10.75" customWidth="1"/>
    <col min="8" max="8" width="13.75" customWidth="1"/>
    <col min="9" max="11" width="10.75" customWidth="1"/>
  </cols>
  <sheetData>
    <row r="1" spans="1:11" x14ac:dyDescent="0.25">
      <c r="A1" s="2" t="s">
        <v>1</v>
      </c>
      <c r="B1" s="3" t="s">
        <v>2</v>
      </c>
      <c r="C1" s="1" t="s">
        <v>3</v>
      </c>
      <c r="D1" s="4">
        <v>2012</v>
      </c>
      <c r="E1" s="27" t="s">
        <v>37</v>
      </c>
      <c r="F1" s="1" t="s">
        <v>3</v>
      </c>
      <c r="G1" s="4" t="s">
        <v>39</v>
      </c>
      <c r="H1" s="4" t="s">
        <v>40</v>
      </c>
      <c r="I1" s="4"/>
      <c r="J1" s="4"/>
      <c r="K1" s="4"/>
    </row>
    <row r="2" spans="1:11" x14ac:dyDescent="0.25">
      <c r="B2" s="5">
        <v>40908</v>
      </c>
      <c r="C2" s="6" t="s">
        <v>4</v>
      </c>
      <c r="D2" s="7" t="s">
        <v>5</v>
      </c>
      <c r="E2" s="19" t="s">
        <v>38</v>
      </c>
      <c r="F2" s="6" t="s">
        <v>4</v>
      </c>
      <c r="G2" s="19" t="s">
        <v>38</v>
      </c>
      <c r="H2" s="19" t="s">
        <v>5</v>
      </c>
      <c r="I2" s="10"/>
      <c r="J2" s="10"/>
      <c r="K2" s="10"/>
    </row>
    <row r="3" spans="1:11" x14ac:dyDescent="0.25">
      <c r="A3" t="s">
        <v>6</v>
      </c>
      <c r="E3" s="22"/>
      <c r="F3" s="22"/>
      <c r="G3" s="22"/>
      <c r="H3" s="22"/>
      <c r="I3" s="22"/>
      <c r="J3" s="22"/>
      <c r="K3" s="22"/>
    </row>
    <row r="4" spans="1:11" x14ac:dyDescent="0.25">
      <c r="A4" t="s">
        <v>7</v>
      </c>
      <c r="B4" s="9">
        <v>13610020</v>
      </c>
      <c r="C4" s="14">
        <v>39</v>
      </c>
      <c r="D4" s="9">
        <f>ROUND(+B4/C4,-2)</f>
        <v>349000</v>
      </c>
      <c r="E4" s="28"/>
      <c r="F4" s="28"/>
      <c r="G4" s="20"/>
      <c r="H4" s="20">
        <f>D4</f>
        <v>349000</v>
      </c>
      <c r="J4" s="20"/>
      <c r="K4" s="20"/>
    </row>
    <row r="5" spans="1:11" x14ac:dyDescent="0.25">
      <c r="A5" t="s">
        <v>8</v>
      </c>
      <c r="B5" s="9">
        <v>4206</v>
      </c>
      <c r="C5" s="14">
        <v>11.5</v>
      </c>
      <c r="D5" s="9">
        <v>370</v>
      </c>
      <c r="E5" s="20"/>
      <c r="F5" s="20"/>
      <c r="G5" s="20"/>
      <c r="H5" s="20">
        <f>D5</f>
        <v>370</v>
      </c>
      <c r="I5" s="20"/>
      <c r="J5" s="20"/>
      <c r="K5" s="20"/>
    </row>
    <row r="6" spans="1:11" x14ac:dyDescent="0.25">
      <c r="A6" t="s">
        <v>9</v>
      </c>
      <c r="C6" s="15"/>
      <c r="E6" s="22"/>
      <c r="F6" s="22"/>
      <c r="G6" s="22"/>
      <c r="H6" s="22"/>
      <c r="I6" s="22"/>
      <c r="J6" s="22"/>
      <c r="K6" s="22"/>
    </row>
    <row r="7" spans="1:11" x14ac:dyDescent="0.25">
      <c r="A7" t="s">
        <v>7</v>
      </c>
      <c r="B7" s="9">
        <v>171590</v>
      </c>
      <c r="C7" s="14">
        <v>10.5</v>
      </c>
      <c r="D7" s="9">
        <v>16400</v>
      </c>
      <c r="E7" s="20"/>
      <c r="F7" s="20"/>
      <c r="G7" s="20"/>
      <c r="H7" s="20">
        <f>D7</f>
        <v>16400</v>
      </c>
      <c r="I7" s="20"/>
      <c r="J7" s="20"/>
      <c r="K7" s="20"/>
    </row>
    <row r="8" spans="1:11" x14ac:dyDescent="0.25">
      <c r="A8" t="s">
        <v>8</v>
      </c>
      <c r="B8" s="9">
        <v>1700</v>
      </c>
      <c r="C8" s="14">
        <v>11.5</v>
      </c>
      <c r="D8" s="9">
        <v>150</v>
      </c>
      <c r="E8" s="20"/>
      <c r="F8" s="20"/>
      <c r="G8" s="20"/>
      <c r="H8" s="20">
        <f>D8</f>
        <v>150</v>
      </c>
      <c r="I8" s="20"/>
      <c r="J8" s="20"/>
      <c r="K8" s="20"/>
    </row>
    <row r="9" spans="1:11" x14ac:dyDescent="0.25">
      <c r="A9" t="s">
        <v>10</v>
      </c>
      <c r="C9" s="15"/>
      <c r="E9" s="22"/>
      <c r="F9" s="22"/>
      <c r="G9" s="22"/>
      <c r="H9" s="22"/>
      <c r="I9" s="22"/>
      <c r="J9" s="22"/>
      <c r="K9" s="22"/>
    </row>
    <row r="10" spans="1:11" x14ac:dyDescent="0.25">
      <c r="A10" t="s">
        <v>7</v>
      </c>
      <c r="B10" s="9">
        <v>332700</v>
      </c>
      <c r="C10" s="14">
        <v>8.5</v>
      </c>
      <c r="D10" s="9">
        <v>39200</v>
      </c>
      <c r="E10" s="20"/>
      <c r="F10" s="20"/>
      <c r="G10" s="20"/>
      <c r="H10" s="20">
        <f>D10</f>
        <v>39200</v>
      </c>
      <c r="I10" s="20"/>
      <c r="J10" s="20"/>
      <c r="K10" s="20"/>
    </row>
    <row r="11" spans="1:11" x14ac:dyDescent="0.25">
      <c r="A11" t="s">
        <v>8</v>
      </c>
      <c r="B11" s="9">
        <v>3100</v>
      </c>
      <c r="C11" s="14">
        <v>9.5</v>
      </c>
      <c r="D11" s="9">
        <f>ROUND(+B11/C11,-2)</f>
        <v>300</v>
      </c>
      <c r="E11" s="20"/>
      <c r="F11" s="20"/>
      <c r="G11" s="20"/>
      <c r="H11" s="20">
        <f>D11</f>
        <v>300</v>
      </c>
      <c r="I11" s="20"/>
      <c r="J11" s="20"/>
      <c r="K11" s="20"/>
    </row>
    <row r="12" spans="1:11" x14ac:dyDescent="0.25">
      <c r="A12" t="s">
        <v>11</v>
      </c>
      <c r="C12" s="15"/>
      <c r="E12" s="22"/>
      <c r="F12" s="22"/>
      <c r="G12" s="22"/>
      <c r="H12" s="22"/>
      <c r="I12" s="22"/>
      <c r="J12" s="22"/>
      <c r="K12" s="22"/>
    </row>
    <row r="13" spans="1:11" x14ac:dyDescent="0.25">
      <c r="A13" t="s">
        <v>7</v>
      </c>
      <c r="B13" s="9">
        <v>681300</v>
      </c>
      <c r="C13" s="14">
        <v>7.5</v>
      </c>
      <c r="D13" s="9">
        <v>90900</v>
      </c>
      <c r="E13" s="20"/>
      <c r="F13" s="20"/>
      <c r="G13" s="20"/>
      <c r="H13" s="20">
        <f>D13</f>
        <v>90900</v>
      </c>
      <c r="I13" s="20"/>
      <c r="J13" s="20"/>
      <c r="K13" s="20"/>
    </row>
    <row r="14" spans="1:11" x14ac:dyDescent="0.25">
      <c r="A14" t="s">
        <v>8</v>
      </c>
      <c r="B14" s="9">
        <v>14000</v>
      </c>
      <c r="C14" s="14">
        <v>8.5</v>
      </c>
      <c r="D14" s="9">
        <f>ROUND(+B14/C14,-2)</f>
        <v>1600</v>
      </c>
      <c r="E14" s="20"/>
      <c r="F14" s="20"/>
      <c r="G14" s="20"/>
      <c r="H14" s="20">
        <f>D14</f>
        <v>1600</v>
      </c>
      <c r="I14" s="20"/>
      <c r="J14" s="20"/>
      <c r="K14" s="20"/>
    </row>
    <row r="15" spans="1:11" x14ac:dyDescent="0.25">
      <c r="A15" t="s">
        <v>12</v>
      </c>
      <c r="C15" s="15"/>
      <c r="E15" s="22"/>
      <c r="F15" s="22"/>
      <c r="G15" s="22"/>
      <c r="H15" s="22"/>
      <c r="I15" s="22"/>
      <c r="J15" s="22"/>
      <c r="K15" s="22"/>
    </row>
    <row r="16" spans="1:11" x14ac:dyDescent="0.25">
      <c r="A16" t="s">
        <v>7</v>
      </c>
      <c r="B16" s="9">
        <v>396800</v>
      </c>
      <c r="C16" s="14">
        <v>6.5</v>
      </c>
      <c r="D16" s="9">
        <f>ROUND(+B16/C16,-2)</f>
        <v>61000</v>
      </c>
      <c r="E16" s="20"/>
      <c r="F16" s="20"/>
      <c r="G16" s="20"/>
      <c r="H16" s="20">
        <f>D16</f>
        <v>61000</v>
      </c>
      <c r="I16" s="20"/>
      <c r="J16" s="20"/>
      <c r="K16" s="20"/>
    </row>
    <row r="17" spans="1:11" x14ac:dyDescent="0.25">
      <c r="A17" t="s">
        <v>8</v>
      </c>
      <c r="B17" s="9">
        <v>67100</v>
      </c>
      <c r="C17" s="14">
        <v>7.5</v>
      </c>
      <c r="D17" s="9">
        <v>9000</v>
      </c>
      <c r="E17" s="20"/>
      <c r="F17" s="20"/>
      <c r="G17" s="20"/>
      <c r="H17" s="20">
        <f>D17</f>
        <v>9000</v>
      </c>
      <c r="I17" s="20"/>
      <c r="J17" s="20"/>
      <c r="K17" s="20"/>
    </row>
    <row r="18" spans="1:11" x14ac:dyDescent="0.25">
      <c r="A18" t="s">
        <v>13</v>
      </c>
      <c r="C18" s="15"/>
      <c r="E18" s="22"/>
      <c r="F18" s="22"/>
      <c r="G18" s="22"/>
      <c r="H18" s="22"/>
      <c r="I18" s="22"/>
      <c r="J18" s="22"/>
      <c r="K18" s="22"/>
    </row>
    <row r="19" spans="1:11" x14ac:dyDescent="0.25">
      <c r="A19" t="s">
        <v>7</v>
      </c>
      <c r="B19" s="9">
        <v>946200</v>
      </c>
      <c r="C19" s="14">
        <v>5.5</v>
      </c>
      <c r="D19" s="9">
        <v>172100</v>
      </c>
      <c r="E19" s="20"/>
      <c r="F19" s="20"/>
      <c r="G19" s="20"/>
      <c r="H19" s="20">
        <f>D19</f>
        <v>172100</v>
      </c>
      <c r="I19" s="20"/>
      <c r="J19" s="20"/>
      <c r="K19" s="20"/>
    </row>
    <row r="20" spans="1:11" x14ac:dyDescent="0.25">
      <c r="A20" t="s">
        <v>8</v>
      </c>
      <c r="B20" s="9">
        <v>174600</v>
      </c>
      <c r="C20" s="14">
        <v>6.5</v>
      </c>
      <c r="D20" s="9">
        <v>26800</v>
      </c>
      <c r="E20" s="20"/>
      <c r="F20" s="20"/>
      <c r="G20" s="20"/>
      <c r="H20" s="20">
        <f>D20</f>
        <v>26800</v>
      </c>
      <c r="I20" s="20"/>
      <c r="J20" s="20"/>
      <c r="K20" s="20"/>
    </row>
    <row r="21" spans="1:11" x14ac:dyDescent="0.25">
      <c r="A21" t="s">
        <v>14</v>
      </c>
      <c r="C21" s="15"/>
      <c r="E21" s="22"/>
      <c r="F21" s="22"/>
      <c r="G21" s="20"/>
      <c r="H21" s="20"/>
      <c r="I21" s="20"/>
      <c r="J21" s="20"/>
      <c r="K21" s="20"/>
    </row>
    <row r="22" spans="1:11" x14ac:dyDescent="0.25">
      <c r="A22" t="s">
        <v>7</v>
      </c>
      <c r="B22" s="9">
        <v>193800</v>
      </c>
      <c r="C22" s="14">
        <v>4.5</v>
      </c>
      <c r="D22" s="9">
        <v>43000</v>
      </c>
      <c r="E22" s="20"/>
      <c r="F22" s="20"/>
      <c r="G22" s="20"/>
      <c r="H22" s="20">
        <f>D22</f>
        <v>43000</v>
      </c>
      <c r="I22" s="20"/>
      <c r="J22" s="20"/>
      <c r="K22" s="20"/>
    </row>
    <row r="23" spans="1:11" x14ac:dyDescent="0.25">
      <c r="A23" t="s">
        <v>8</v>
      </c>
      <c r="B23" s="9">
        <v>87800</v>
      </c>
      <c r="C23" s="14">
        <v>5.5</v>
      </c>
      <c r="D23" s="9">
        <v>15900</v>
      </c>
      <c r="E23" s="20"/>
      <c r="F23" s="20"/>
      <c r="G23" s="20"/>
      <c r="H23" s="20">
        <f>D23</f>
        <v>15900</v>
      </c>
      <c r="I23" s="20"/>
      <c r="J23" s="20"/>
      <c r="K23" s="20"/>
    </row>
    <row r="24" spans="1:11" x14ac:dyDescent="0.25">
      <c r="A24" t="s">
        <v>15</v>
      </c>
      <c r="C24" s="15"/>
      <c r="E24" s="22"/>
      <c r="F24" s="22"/>
      <c r="G24" s="22"/>
      <c r="H24" s="22"/>
      <c r="I24" s="22"/>
      <c r="J24" s="22"/>
      <c r="K24" s="22"/>
    </row>
    <row r="25" spans="1:11" x14ac:dyDescent="0.25">
      <c r="A25" t="s">
        <v>7</v>
      </c>
      <c r="B25" s="9">
        <v>408700</v>
      </c>
      <c r="C25" s="14">
        <v>3.5</v>
      </c>
      <c r="D25" s="9">
        <v>116700</v>
      </c>
      <c r="E25" s="20"/>
      <c r="F25" s="20"/>
      <c r="G25" s="20"/>
      <c r="H25" s="20">
        <f>D25</f>
        <v>116700</v>
      </c>
      <c r="I25" s="20"/>
      <c r="J25" s="20"/>
      <c r="K25" s="20"/>
    </row>
    <row r="26" spans="1:11" x14ac:dyDescent="0.25">
      <c r="A26" t="s">
        <v>8</v>
      </c>
      <c r="B26" s="9">
        <v>54300</v>
      </c>
      <c r="C26" s="14">
        <v>4.5</v>
      </c>
      <c r="D26" s="9">
        <v>12000</v>
      </c>
      <c r="E26" s="20"/>
      <c r="F26" s="20"/>
      <c r="G26" s="20"/>
      <c r="H26" s="20">
        <f>D26</f>
        <v>12000</v>
      </c>
      <c r="I26" s="20"/>
      <c r="J26" s="20"/>
      <c r="K26" s="20"/>
    </row>
    <row r="27" spans="1:11" x14ac:dyDescent="0.25">
      <c r="A27" t="s">
        <v>16</v>
      </c>
      <c r="C27" s="15"/>
      <c r="E27" s="22"/>
      <c r="F27" s="22"/>
      <c r="G27" s="22"/>
      <c r="H27" s="22"/>
      <c r="I27" s="22"/>
      <c r="J27" s="22"/>
      <c r="K27" s="22"/>
    </row>
    <row r="28" spans="1:11" x14ac:dyDescent="0.25">
      <c r="A28" t="s">
        <v>7</v>
      </c>
      <c r="B28" s="9">
        <v>1792800</v>
      </c>
      <c r="C28" s="14">
        <v>2.5</v>
      </c>
      <c r="D28" s="9">
        <v>717200</v>
      </c>
      <c r="E28" s="20"/>
      <c r="F28" s="20"/>
      <c r="G28" s="20"/>
      <c r="H28" s="20">
        <f>D28</f>
        <v>717200</v>
      </c>
      <c r="I28" s="20"/>
      <c r="J28" s="20"/>
      <c r="K28" s="20"/>
    </row>
    <row r="29" spans="1:11" x14ac:dyDescent="0.25">
      <c r="A29" t="s">
        <v>8</v>
      </c>
      <c r="B29" s="9">
        <v>79700</v>
      </c>
      <c r="C29" s="14">
        <v>3.5</v>
      </c>
      <c r="D29" s="9">
        <v>22700</v>
      </c>
      <c r="E29" s="20"/>
      <c r="F29" s="20"/>
      <c r="G29" s="20"/>
      <c r="H29" s="20">
        <f>D29</f>
        <v>22700</v>
      </c>
      <c r="I29" s="20"/>
      <c r="J29" s="20"/>
      <c r="K29" s="20"/>
    </row>
    <row r="30" spans="1:11" x14ac:dyDescent="0.25">
      <c r="A30" t="s">
        <v>17</v>
      </c>
      <c r="C30" s="15"/>
      <c r="E30" s="22"/>
      <c r="F30" s="22"/>
      <c r="G30" s="22"/>
      <c r="H30" s="22"/>
      <c r="I30" s="22"/>
      <c r="J30" s="22"/>
      <c r="K30" s="22"/>
    </row>
    <row r="31" spans="1:11" x14ac:dyDescent="0.25">
      <c r="A31" t="s">
        <v>7</v>
      </c>
      <c r="B31" s="9">
        <v>309300</v>
      </c>
      <c r="C31" s="14">
        <v>1.5</v>
      </c>
      <c r="D31" s="9">
        <v>206100</v>
      </c>
      <c r="E31" s="20"/>
      <c r="F31" s="20"/>
      <c r="G31" s="20"/>
      <c r="H31" s="20">
        <f>D31</f>
        <v>206100</v>
      </c>
      <c r="I31" s="20"/>
      <c r="J31" s="20"/>
      <c r="K31" s="20"/>
    </row>
    <row r="32" spans="1:11" x14ac:dyDescent="0.25">
      <c r="A32" t="s">
        <v>8</v>
      </c>
      <c r="B32" s="9">
        <v>43300</v>
      </c>
      <c r="C32" s="14">
        <v>2.5</v>
      </c>
      <c r="D32" s="9">
        <v>17400</v>
      </c>
      <c r="E32" s="20"/>
      <c r="F32" s="20"/>
      <c r="G32" s="20"/>
      <c r="H32" s="20">
        <f>D32</f>
        <v>17400</v>
      </c>
      <c r="I32" s="20"/>
      <c r="J32" s="20"/>
      <c r="K32" s="20"/>
    </row>
    <row r="33" spans="1:19" x14ac:dyDescent="0.25">
      <c r="A33" t="s">
        <v>18</v>
      </c>
      <c r="C33" s="15"/>
      <c r="E33" s="22"/>
      <c r="F33" s="22"/>
      <c r="G33" s="22"/>
      <c r="H33" s="22"/>
      <c r="I33" s="22"/>
      <c r="J33" s="22"/>
      <c r="K33" s="22"/>
    </row>
    <row r="34" spans="1:19" x14ac:dyDescent="0.25">
      <c r="A34" t="s">
        <v>7</v>
      </c>
      <c r="B34" s="9">
        <v>73700</v>
      </c>
      <c r="C34" s="14">
        <v>0.5</v>
      </c>
      <c r="D34" s="9">
        <v>73700</v>
      </c>
      <c r="E34" s="20"/>
      <c r="F34" s="20"/>
      <c r="G34" s="20"/>
      <c r="H34" s="20">
        <f>D34</f>
        <v>73700</v>
      </c>
      <c r="I34" s="20"/>
      <c r="J34" s="20"/>
      <c r="K34" s="20"/>
    </row>
    <row r="35" spans="1:19" x14ac:dyDescent="0.25">
      <c r="A35" t="s">
        <v>8</v>
      </c>
      <c r="B35" s="20">
        <v>21300</v>
      </c>
      <c r="C35" s="21">
        <v>1.5</v>
      </c>
      <c r="D35" s="20">
        <v>14300</v>
      </c>
      <c r="E35" s="20"/>
      <c r="F35" s="20"/>
      <c r="G35" s="20"/>
      <c r="H35" s="20">
        <f>D35</f>
        <v>14300</v>
      </c>
      <c r="I35" s="20"/>
      <c r="J35" s="20"/>
      <c r="K35" s="20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" t="s">
        <v>35</v>
      </c>
      <c r="B36" s="20"/>
      <c r="C36" s="21"/>
      <c r="D36" s="20"/>
      <c r="E36" s="20"/>
      <c r="F36" s="20"/>
      <c r="G36" s="20"/>
      <c r="H36" s="20"/>
      <c r="I36" s="20"/>
      <c r="J36" s="20"/>
      <c r="K36" s="20"/>
    </row>
    <row r="37" spans="1:19" x14ac:dyDescent="0.25">
      <c r="A37" t="s">
        <v>8</v>
      </c>
      <c r="B37" s="18">
        <v>5100</v>
      </c>
      <c r="C37" s="21">
        <v>0.5</v>
      </c>
      <c r="D37" s="18">
        <v>5100</v>
      </c>
      <c r="E37" s="20"/>
      <c r="F37" s="20"/>
      <c r="G37" s="20"/>
      <c r="H37" s="18">
        <f>D37</f>
        <v>5100</v>
      </c>
      <c r="I37" s="20"/>
      <c r="J37" s="20"/>
      <c r="K37" s="20"/>
    </row>
    <row r="38" spans="1:19" x14ac:dyDescent="0.25">
      <c r="B38" s="10">
        <f>SUM(B4:B37)</f>
        <v>19473116</v>
      </c>
      <c r="C38" s="16"/>
      <c r="D38" s="10">
        <f>SUM(D4:D37)</f>
        <v>2010920</v>
      </c>
      <c r="E38" s="10"/>
      <c r="F38" s="10"/>
      <c r="G38" s="10"/>
      <c r="H38" s="10">
        <f>SUM(H4:H37)</f>
        <v>2010920</v>
      </c>
      <c r="I38" s="10"/>
      <c r="J38" s="10"/>
      <c r="K38" s="10"/>
    </row>
    <row r="39" spans="1:19" x14ac:dyDescent="0.25">
      <c r="A39" t="s">
        <v>19</v>
      </c>
      <c r="B39" s="8"/>
      <c r="C39" s="17"/>
      <c r="D39" s="8"/>
      <c r="E39" s="10"/>
      <c r="F39" s="10"/>
      <c r="G39" s="10"/>
      <c r="H39" s="10"/>
      <c r="I39" s="10"/>
      <c r="J39" s="10"/>
      <c r="K39" s="10"/>
    </row>
    <row r="40" spans="1:19" x14ac:dyDescent="0.25">
      <c r="A40" t="s">
        <v>20</v>
      </c>
      <c r="B40" s="8">
        <f>B4+B7+B10+B13+B16+B19+B22+B25+B28+B31+B34</f>
        <v>18916910</v>
      </c>
      <c r="C40" s="8"/>
      <c r="D40" s="8">
        <f>D4+D7+D10+D13+D16+D19+D22+D25+D28+D31+D34</f>
        <v>1885300</v>
      </c>
      <c r="E40" s="10"/>
      <c r="F40" s="10"/>
      <c r="G40" s="10"/>
      <c r="H40" s="8">
        <f>H4+H7+H10+H13+H16+H19+H22+H25+H28+H31+H34</f>
        <v>1885300</v>
      </c>
      <c r="I40" s="10"/>
      <c r="J40" s="10"/>
      <c r="K40" s="10"/>
    </row>
    <row r="41" spans="1:19" x14ac:dyDescent="0.25">
      <c r="A41" t="s">
        <v>21</v>
      </c>
      <c r="B41" s="7">
        <f>B5+B8+B11+B14+B17+B20+B23+B26+B29+B32+B35+B37</f>
        <v>556206</v>
      </c>
      <c r="C41" s="10"/>
      <c r="D41" s="7">
        <f>D5+D8+D11+D14+D17+D20+D23+D26+D29+D32+D35+D37</f>
        <v>125620</v>
      </c>
      <c r="E41" s="10"/>
      <c r="F41" s="10"/>
      <c r="G41" s="10"/>
      <c r="H41" s="7">
        <f>H5+H8+H11+H14+H17+H20+H23+H26+H29+H32+H35+H37</f>
        <v>125620</v>
      </c>
      <c r="I41" s="10"/>
      <c r="J41" s="10"/>
      <c r="K41" s="10"/>
      <c r="L41" s="22"/>
      <c r="M41" s="22"/>
      <c r="N41" s="22"/>
    </row>
    <row r="42" spans="1:19" x14ac:dyDescent="0.25">
      <c r="A42" t="s">
        <v>0</v>
      </c>
      <c r="B42" s="8">
        <f t="shared" ref="B42:D42" si="0">SUM(B40:B41)</f>
        <v>19473116</v>
      </c>
      <c r="C42" s="8"/>
      <c r="D42" s="8">
        <f t="shared" si="0"/>
        <v>2010920</v>
      </c>
      <c r="E42" s="10"/>
      <c r="F42" s="10"/>
      <c r="G42" s="10"/>
      <c r="H42" s="8">
        <f t="shared" ref="H42" si="1">SUM(H40:H41)</f>
        <v>2010920</v>
      </c>
      <c r="I42" s="10"/>
      <c r="J42" s="10"/>
      <c r="K42" s="10"/>
    </row>
    <row r="43" spans="1:19" x14ac:dyDescent="0.25">
      <c r="E43" s="22"/>
      <c r="F43" s="22"/>
      <c r="G43" s="22"/>
      <c r="H43" s="22"/>
      <c r="I43" s="22"/>
      <c r="J43" s="22"/>
      <c r="K43" s="22"/>
    </row>
    <row r="44" spans="1:19" x14ac:dyDescent="0.25">
      <c r="A44" t="s">
        <v>22</v>
      </c>
      <c r="E44" s="22"/>
      <c r="F44" s="22"/>
      <c r="G44" s="22"/>
      <c r="H44" s="22"/>
      <c r="I44" s="22"/>
      <c r="J44" s="22"/>
      <c r="K44" s="22"/>
    </row>
    <row r="45" spans="1:19" x14ac:dyDescent="0.25">
      <c r="A45" t="s">
        <v>23</v>
      </c>
      <c r="B45" s="9">
        <v>1300</v>
      </c>
      <c r="C45" s="14">
        <v>11.5</v>
      </c>
      <c r="D45" s="9">
        <f t="shared" ref="D45:D47" si="2">ROUND(+B45/C45,-2)</f>
        <v>100</v>
      </c>
      <c r="E45" s="20"/>
      <c r="F45" s="20"/>
      <c r="G45" s="20"/>
      <c r="H45" s="20">
        <f>D45</f>
        <v>100</v>
      </c>
      <c r="I45" s="20"/>
      <c r="J45" s="20"/>
      <c r="K45" s="20"/>
    </row>
    <row r="46" spans="1:19" x14ac:dyDescent="0.25">
      <c r="A46" t="s">
        <v>24</v>
      </c>
      <c r="B46" s="9">
        <v>1600</v>
      </c>
      <c r="C46" s="14">
        <v>10.5</v>
      </c>
      <c r="D46" s="9">
        <v>150</v>
      </c>
      <c r="E46" s="20"/>
      <c r="F46" s="20"/>
      <c r="G46" s="20"/>
      <c r="H46" s="20">
        <f t="shared" ref="H46:H55" si="3">D46</f>
        <v>150</v>
      </c>
      <c r="I46" s="20"/>
      <c r="J46" s="20"/>
      <c r="K46" s="20"/>
    </row>
    <row r="47" spans="1:19" x14ac:dyDescent="0.25">
      <c r="A47" t="s">
        <v>25</v>
      </c>
      <c r="B47" s="9">
        <v>4700</v>
      </c>
      <c r="C47" s="14">
        <v>9.5</v>
      </c>
      <c r="D47" s="9">
        <f t="shared" si="2"/>
        <v>500</v>
      </c>
      <c r="E47" s="20"/>
      <c r="F47" s="20"/>
      <c r="G47" s="20"/>
      <c r="H47" s="20">
        <f t="shared" si="3"/>
        <v>500</v>
      </c>
      <c r="I47" s="20"/>
      <c r="J47" s="20"/>
      <c r="K47" s="20"/>
    </row>
    <row r="48" spans="1:19" x14ac:dyDescent="0.25">
      <c r="A48" t="s">
        <v>26</v>
      </c>
      <c r="B48" s="9">
        <v>4700</v>
      </c>
      <c r="C48" s="14">
        <v>8.5</v>
      </c>
      <c r="D48" s="9">
        <v>550</v>
      </c>
      <c r="E48" s="20"/>
      <c r="F48" s="20"/>
      <c r="G48" s="20"/>
      <c r="H48" s="20">
        <f t="shared" si="3"/>
        <v>550</v>
      </c>
      <c r="I48" s="20"/>
      <c r="J48" s="20"/>
      <c r="K48" s="20"/>
    </row>
    <row r="49" spans="1:13" x14ac:dyDescent="0.25">
      <c r="A49" t="s">
        <v>27</v>
      </c>
      <c r="B49" s="9">
        <v>1980</v>
      </c>
      <c r="C49" s="14">
        <v>7.5</v>
      </c>
      <c r="D49" s="9">
        <v>260</v>
      </c>
      <c r="E49" s="20"/>
      <c r="F49" s="20"/>
      <c r="G49" s="20"/>
      <c r="H49" s="20">
        <f t="shared" si="3"/>
        <v>260</v>
      </c>
      <c r="I49" s="20"/>
      <c r="J49" s="20"/>
      <c r="K49" s="20"/>
    </row>
    <row r="50" spans="1:13" x14ac:dyDescent="0.25">
      <c r="A50" t="s">
        <v>28</v>
      </c>
      <c r="B50" s="9">
        <v>1000</v>
      </c>
      <c r="C50" s="14">
        <v>6.5</v>
      </c>
      <c r="D50" s="9">
        <v>150</v>
      </c>
      <c r="E50" s="20"/>
      <c r="F50" s="20"/>
      <c r="G50" s="20"/>
      <c r="H50" s="20">
        <f t="shared" si="3"/>
        <v>150</v>
      </c>
      <c r="I50" s="20"/>
      <c r="J50" s="20"/>
      <c r="K50" s="20"/>
    </row>
    <row r="51" spans="1:13" x14ac:dyDescent="0.25">
      <c r="A51" t="s">
        <v>29</v>
      </c>
      <c r="B51" s="9">
        <v>700</v>
      </c>
      <c r="C51" s="14">
        <v>4.5</v>
      </c>
      <c r="D51" s="9">
        <v>150</v>
      </c>
      <c r="E51" s="20"/>
      <c r="F51" s="20"/>
      <c r="G51" s="20"/>
      <c r="H51" s="20">
        <f t="shared" si="3"/>
        <v>150</v>
      </c>
      <c r="I51" s="20"/>
      <c r="J51" s="20"/>
      <c r="K51" s="20"/>
    </row>
    <row r="52" spans="1:13" x14ac:dyDescent="0.25">
      <c r="A52" t="s">
        <v>30</v>
      </c>
      <c r="B52" s="9">
        <v>86954</v>
      </c>
      <c r="C52" s="14">
        <v>3.5</v>
      </c>
      <c r="D52" s="9">
        <v>24900</v>
      </c>
      <c r="E52" s="20"/>
      <c r="F52" s="20"/>
      <c r="G52" s="20"/>
      <c r="H52" s="20">
        <f t="shared" si="3"/>
        <v>24900</v>
      </c>
      <c r="I52" s="20"/>
      <c r="J52" s="20"/>
      <c r="K52" s="20"/>
    </row>
    <row r="53" spans="1:13" x14ac:dyDescent="0.25">
      <c r="A53" t="s">
        <v>31</v>
      </c>
      <c r="B53" s="9">
        <v>6200</v>
      </c>
      <c r="C53" s="14">
        <v>2.5</v>
      </c>
      <c r="D53" s="9">
        <v>2400</v>
      </c>
      <c r="E53" s="20"/>
      <c r="F53" s="20"/>
      <c r="G53" s="20"/>
      <c r="H53" s="20">
        <f t="shared" si="3"/>
        <v>2400</v>
      </c>
      <c r="I53" s="20"/>
      <c r="J53" s="20"/>
      <c r="K53" s="20"/>
    </row>
    <row r="54" spans="1:13" x14ac:dyDescent="0.25">
      <c r="A54" t="s">
        <v>32</v>
      </c>
      <c r="B54" s="9">
        <v>30</v>
      </c>
      <c r="C54" s="14">
        <v>1.5</v>
      </c>
      <c r="D54" s="9">
        <v>30</v>
      </c>
      <c r="E54" s="20"/>
      <c r="F54" s="20"/>
      <c r="G54" s="20"/>
      <c r="H54" s="20">
        <f t="shared" si="3"/>
        <v>30</v>
      </c>
      <c r="I54" s="20"/>
      <c r="J54" s="20"/>
      <c r="K54" s="20"/>
    </row>
    <row r="55" spans="1:13" x14ac:dyDescent="0.25">
      <c r="A55" t="s">
        <v>33</v>
      </c>
      <c r="B55" s="18">
        <v>30</v>
      </c>
      <c r="C55" s="14">
        <v>0.5</v>
      </c>
      <c r="D55" s="18">
        <v>30</v>
      </c>
      <c r="E55" s="20"/>
      <c r="F55" s="20"/>
      <c r="G55" s="20"/>
      <c r="H55" s="18">
        <f t="shared" si="3"/>
        <v>30</v>
      </c>
      <c r="I55" s="20"/>
      <c r="J55" s="20"/>
      <c r="K55" s="20"/>
      <c r="L55" s="22"/>
      <c r="M55" s="22"/>
    </row>
    <row r="56" spans="1:13" x14ac:dyDescent="0.25">
      <c r="A56" t="s">
        <v>34</v>
      </c>
      <c r="B56" s="8">
        <f t="shared" ref="B56:D56" si="4">SUM(B45:B55)</f>
        <v>109194</v>
      </c>
      <c r="C56" s="8"/>
      <c r="D56" s="8">
        <f t="shared" si="4"/>
        <v>29220</v>
      </c>
      <c r="E56" s="10"/>
      <c r="F56" s="10"/>
      <c r="G56" s="10"/>
      <c r="H56" s="8">
        <f t="shared" ref="H56" si="5">SUM(H45:H55)</f>
        <v>29220</v>
      </c>
      <c r="I56" s="10"/>
      <c r="J56" s="10"/>
      <c r="K56" s="10"/>
      <c r="L56" s="22"/>
      <c r="M56" s="22"/>
    </row>
    <row r="57" spans="1:13" x14ac:dyDescent="0.25">
      <c r="E57" s="22"/>
      <c r="F57" s="22"/>
      <c r="G57" s="22"/>
      <c r="H57" s="22"/>
      <c r="I57" s="22"/>
      <c r="J57" s="22"/>
      <c r="K57" s="22"/>
      <c r="L57" s="22"/>
      <c r="M57" s="22"/>
    </row>
    <row r="58" spans="1:13" x14ac:dyDescent="0.25">
      <c r="A58" s="26" t="s">
        <v>36</v>
      </c>
      <c r="B58" s="19">
        <v>23136534</v>
      </c>
      <c r="C58" s="29">
        <v>36.1</v>
      </c>
      <c r="D58" s="19">
        <v>640138</v>
      </c>
      <c r="E58" s="29">
        <v>1.8180000000000001</v>
      </c>
      <c r="F58" s="20">
        <v>55</v>
      </c>
      <c r="G58" s="20">
        <f>B58*E58/100</f>
        <v>420622.18812000001</v>
      </c>
      <c r="H58" s="30">
        <f>G58</f>
        <v>420622.18812000001</v>
      </c>
      <c r="I58" s="24"/>
      <c r="J58" s="24"/>
      <c r="K58" s="24"/>
      <c r="L58" s="22"/>
      <c r="M58" s="22"/>
    </row>
    <row r="59" spans="1:13" x14ac:dyDescent="0.25">
      <c r="B59" s="11"/>
      <c r="E59" s="22"/>
      <c r="F59" s="22"/>
      <c r="G59" s="22"/>
      <c r="H59" s="22"/>
      <c r="I59" s="22"/>
      <c r="J59" s="22"/>
      <c r="K59" s="22"/>
      <c r="L59" s="22"/>
      <c r="M59" s="22"/>
    </row>
    <row r="60" spans="1:13" x14ac:dyDescent="0.25">
      <c r="A60" t="s">
        <v>58</v>
      </c>
      <c r="E60" s="25"/>
      <c r="F60" s="25"/>
      <c r="G60" s="25"/>
      <c r="H60" s="25"/>
      <c r="I60" s="25"/>
      <c r="J60" s="25"/>
      <c r="K60" s="25"/>
      <c r="L60" s="22"/>
      <c r="M60" s="22"/>
    </row>
    <row r="61" spans="1:13" x14ac:dyDescent="0.25">
      <c r="A61" t="s">
        <v>64</v>
      </c>
      <c r="E61" s="25"/>
      <c r="F61" s="25"/>
      <c r="G61" s="25"/>
      <c r="H61" s="25"/>
      <c r="I61" s="25"/>
      <c r="J61" s="25"/>
      <c r="K61" s="25"/>
      <c r="L61" s="22"/>
      <c r="M61" s="22"/>
    </row>
    <row r="62" spans="1:13" x14ac:dyDescent="0.25">
      <c r="E62" s="25"/>
      <c r="F62" s="25"/>
      <c r="G62" s="25"/>
      <c r="H62" s="25"/>
      <c r="I62" s="25"/>
      <c r="J62" s="25"/>
      <c r="K62" s="25"/>
      <c r="L62" s="22"/>
      <c r="M62" s="22"/>
    </row>
    <row r="63" spans="1:13" x14ac:dyDescent="0.25">
      <c r="A63" t="s">
        <v>20</v>
      </c>
      <c r="B63" s="10"/>
      <c r="C63" s="10"/>
      <c r="D63" s="8">
        <f>D40+D56+D58</f>
        <v>2554658</v>
      </c>
      <c r="E63" s="22"/>
      <c r="F63" s="22"/>
      <c r="G63" s="22"/>
      <c r="H63" s="8">
        <f>H40+H56+H58</f>
        <v>2335142.1881200001</v>
      </c>
      <c r="I63" s="22"/>
      <c r="J63" s="22"/>
      <c r="K63" s="22"/>
      <c r="L63" s="22"/>
      <c r="M63" s="22"/>
    </row>
    <row r="64" spans="1:13" x14ac:dyDescent="0.25">
      <c r="A64" t="s">
        <v>21</v>
      </c>
      <c r="B64" s="10"/>
      <c r="C64" s="10"/>
      <c r="D64" s="7">
        <f>D41</f>
        <v>125620</v>
      </c>
      <c r="E64" s="22"/>
      <c r="F64" s="22"/>
      <c r="G64" s="22"/>
      <c r="H64" s="7">
        <f>H41</f>
        <v>125620</v>
      </c>
      <c r="I64" s="22"/>
      <c r="J64" s="22"/>
      <c r="K64" s="22"/>
      <c r="L64" s="22"/>
      <c r="M64" s="22"/>
    </row>
    <row r="65" spans="1:13" ht="16.5" thickBot="1" x14ac:dyDescent="0.3">
      <c r="A65" t="s">
        <v>51</v>
      </c>
      <c r="B65" s="40">
        <f>B38+B56+B58</f>
        <v>42718844</v>
      </c>
      <c r="C65" s="10"/>
      <c r="D65" s="12">
        <f t="shared" ref="D65" si="6">SUM(D63:D64)</f>
        <v>2680278</v>
      </c>
      <c r="E65" s="22"/>
      <c r="F65" s="22"/>
      <c r="G65" s="22"/>
      <c r="H65" s="12">
        <f t="shared" ref="H65" si="7">SUM(H63:H64)</f>
        <v>2460762.1881200001</v>
      </c>
      <c r="I65" s="22"/>
      <c r="J65" s="22"/>
      <c r="K65" s="22"/>
      <c r="L65" s="22"/>
      <c r="M65" s="22"/>
    </row>
    <row r="66" spans="1:13" ht="16.5" thickTop="1" x14ac:dyDescent="0.25">
      <c r="E66" s="22"/>
      <c r="F66" s="22"/>
      <c r="G66" s="22"/>
      <c r="H66" s="22"/>
      <c r="I66" s="22"/>
      <c r="J66" s="22"/>
      <c r="K66" s="22"/>
    </row>
    <row r="67" spans="1:13" x14ac:dyDescent="0.25">
      <c r="A67" s="23" t="s">
        <v>47</v>
      </c>
      <c r="E67" s="22"/>
      <c r="F67" s="22"/>
      <c r="G67" s="22"/>
      <c r="H67" s="10"/>
      <c r="I67" s="22"/>
      <c r="J67" s="22"/>
      <c r="K67" s="22"/>
    </row>
    <row r="68" spans="1:13" x14ac:dyDescent="0.25">
      <c r="A68" t="s">
        <v>20</v>
      </c>
      <c r="E68" s="22"/>
      <c r="F68" s="22"/>
      <c r="G68" s="22"/>
      <c r="H68" s="10">
        <v>2661472</v>
      </c>
      <c r="I68" s="22"/>
      <c r="J68" s="22"/>
      <c r="K68" s="22"/>
    </row>
    <row r="69" spans="1:13" x14ac:dyDescent="0.25">
      <c r="A69" t="s">
        <v>21</v>
      </c>
      <c r="E69" s="22"/>
      <c r="F69" s="22"/>
      <c r="G69" s="22"/>
      <c r="H69" s="7">
        <v>132894</v>
      </c>
      <c r="I69" s="22"/>
      <c r="J69" s="22"/>
      <c r="K69" s="22"/>
    </row>
    <row r="70" spans="1:13" x14ac:dyDescent="0.25">
      <c r="A70" t="s">
        <v>51</v>
      </c>
      <c r="E70" s="22"/>
      <c r="F70" s="22"/>
      <c r="G70" s="22"/>
      <c r="H70" s="34">
        <f>H68+H69</f>
        <v>2794366</v>
      </c>
      <c r="I70" s="22"/>
      <c r="J70" s="22"/>
      <c r="K70" s="22"/>
    </row>
    <row r="71" spans="1:13" x14ac:dyDescent="0.25">
      <c r="E71" s="22"/>
      <c r="F71" s="22"/>
      <c r="G71" s="22"/>
      <c r="H71" s="34"/>
      <c r="I71" s="22"/>
      <c r="J71" s="22"/>
      <c r="K71" s="22"/>
    </row>
    <row r="72" spans="1:13" x14ac:dyDescent="0.25">
      <c r="A72" t="s">
        <v>57</v>
      </c>
      <c r="E72" s="22"/>
      <c r="F72" s="22"/>
      <c r="G72" s="22"/>
      <c r="H72" s="34"/>
      <c r="I72" s="22"/>
      <c r="J72" s="22"/>
      <c r="K72" s="22"/>
    </row>
    <row r="73" spans="1:13" x14ac:dyDescent="0.25">
      <c r="A73" t="s">
        <v>20</v>
      </c>
      <c r="E73" s="22"/>
      <c r="F73" s="22"/>
      <c r="G73" s="22"/>
      <c r="H73" s="34">
        <f>H68-H63</f>
        <v>326329.81187999994</v>
      </c>
      <c r="I73" s="22"/>
      <c r="J73" s="22"/>
      <c r="K73" s="22"/>
    </row>
    <row r="74" spans="1:13" x14ac:dyDescent="0.25">
      <c r="A74" t="s">
        <v>21</v>
      </c>
      <c r="E74" s="22"/>
      <c r="F74" s="22"/>
      <c r="G74" s="22"/>
      <c r="H74" s="35">
        <f>H69-H64</f>
        <v>7274</v>
      </c>
      <c r="I74" s="22"/>
      <c r="J74" s="22"/>
      <c r="K74" s="22"/>
    </row>
    <row r="75" spans="1:13" ht="16.5" thickBot="1" x14ac:dyDescent="0.3">
      <c r="A75" t="s">
        <v>51</v>
      </c>
      <c r="E75" s="22"/>
      <c r="F75" s="22"/>
      <c r="G75" s="22"/>
      <c r="H75" s="13">
        <f>H73+H74</f>
        <v>333603.81187999994</v>
      </c>
      <c r="I75" s="22"/>
      <c r="J75" s="22"/>
      <c r="K75" s="22"/>
    </row>
    <row r="76" spans="1:13" ht="16.5" thickTop="1" x14ac:dyDescent="0.25">
      <c r="E76" s="22"/>
      <c r="F76" s="22"/>
      <c r="G76" s="22"/>
      <c r="H76" s="22"/>
      <c r="I76" s="22"/>
      <c r="J76" s="22"/>
      <c r="K76" s="22"/>
    </row>
    <row r="77" spans="1:13" x14ac:dyDescent="0.25">
      <c r="E77" s="22"/>
      <c r="F77" s="22"/>
      <c r="G77" s="22"/>
      <c r="H77" s="22"/>
      <c r="I77" s="22"/>
      <c r="J77" s="22"/>
      <c r="K77" s="22"/>
    </row>
    <row r="78" spans="1:13" x14ac:dyDescent="0.25">
      <c r="E78" s="22"/>
      <c r="F78" s="22"/>
      <c r="G78" s="22"/>
      <c r="H78" s="22"/>
      <c r="I78" s="22"/>
      <c r="J78" s="22"/>
      <c r="K78" s="22"/>
    </row>
    <row r="79" spans="1:13" x14ac:dyDescent="0.25">
      <c r="E79" s="22"/>
      <c r="F79" s="22"/>
      <c r="G79" s="22"/>
      <c r="H79" s="22"/>
      <c r="I79" s="22"/>
      <c r="J79" s="22"/>
      <c r="K79" s="22"/>
    </row>
    <row r="80" spans="1:13" x14ac:dyDescent="0.25">
      <c r="E80" s="22"/>
      <c r="F80" s="22"/>
      <c r="G80" s="22"/>
      <c r="H80" s="22"/>
      <c r="I80" s="22"/>
      <c r="J80" s="22"/>
      <c r="K80" s="22"/>
    </row>
    <row r="81" spans="5:11" x14ac:dyDescent="0.25">
      <c r="E81" s="22"/>
      <c r="F81" s="22"/>
      <c r="G81" s="22"/>
      <c r="H81" s="22"/>
      <c r="I81" s="22"/>
      <c r="J81" s="22"/>
      <c r="K81" s="22"/>
    </row>
    <row r="82" spans="5:11" x14ac:dyDescent="0.25">
      <c r="E82" s="22"/>
      <c r="F82" s="22"/>
      <c r="G82" s="22"/>
      <c r="H82" s="22"/>
      <c r="I82" s="22"/>
      <c r="J82" s="22"/>
      <c r="K82" s="22"/>
    </row>
    <row r="83" spans="5:11" x14ac:dyDescent="0.25">
      <c r="E83" s="22"/>
      <c r="F83" s="22"/>
      <c r="G83" s="22"/>
      <c r="H83" s="22"/>
      <c r="I83" s="22"/>
      <c r="J83" s="22"/>
      <c r="K83" s="22"/>
    </row>
    <row r="84" spans="5:11" x14ac:dyDescent="0.25">
      <c r="E84" s="22"/>
      <c r="F84" s="22"/>
      <c r="G84" s="22"/>
      <c r="H84" s="22"/>
      <c r="I84" s="22"/>
      <c r="J84" s="22"/>
      <c r="K84" s="22"/>
    </row>
    <row r="85" spans="5:11" x14ac:dyDescent="0.25">
      <c r="E85" s="22"/>
      <c r="F85" s="22"/>
      <c r="G85" s="22"/>
      <c r="H85" s="22"/>
      <c r="I85" s="22"/>
      <c r="J85" s="22"/>
      <c r="K85" s="22"/>
    </row>
    <row r="86" spans="5:11" x14ac:dyDescent="0.25">
      <c r="E86" s="22"/>
      <c r="F86" s="22"/>
      <c r="G86" s="22"/>
      <c r="H86" s="22"/>
      <c r="I86" s="22"/>
      <c r="J86" s="22"/>
      <c r="K86" s="22"/>
    </row>
    <row r="87" spans="5:11" x14ac:dyDescent="0.25">
      <c r="E87" s="22"/>
      <c r="F87" s="22"/>
      <c r="G87" s="22"/>
      <c r="H87" s="22"/>
      <c r="I87" s="22"/>
      <c r="J87" s="22"/>
      <c r="K87" s="22"/>
    </row>
    <row r="88" spans="5:11" x14ac:dyDescent="0.25">
      <c r="E88" s="22"/>
      <c r="F88" s="22"/>
      <c r="G88" s="22"/>
      <c r="H88" s="22"/>
      <c r="I88" s="22"/>
      <c r="J88" s="22"/>
      <c r="K88" s="22"/>
    </row>
    <row r="89" spans="5:11" x14ac:dyDescent="0.25">
      <c r="E89" s="22"/>
      <c r="F89" s="22"/>
      <c r="G89" s="22"/>
      <c r="H89" s="22"/>
      <c r="I89" s="22"/>
      <c r="J89" s="22"/>
      <c r="K89" s="22"/>
    </row>
    <row r="90" spans="5:11" x14ac:dyDescent="0.25">
      <c r="E90" s="22"/>
      <c r="F90" s="22"/>
      <c r="G90" s="22"/>
      <c r="H90" s="22"/>
      <c r="I90" s="22"/>
      <c r="J90" s="22"/>
      <c r="K90" s="22"/>
    </row>
    <row r="91" spans="5:11" x14ac:dyDescent="0.25">
      <c r="E91" s="22"/>
      <c r="F91" s="22"/>
      <c r="G91" s="22"/>
      <c r="H91" s="22"/>
      <c r="I91" s="22"/>
      <c r="J91" s="22"/>
      <c r="K91" s="22"/>
    </row>
    <row r="92" spans="5:11" x14ac:dyDescent="0.25">
      <c r="E92" s="22"/>
      <c r="F92" s="22"/>
      <c r="G92" s="22"/>
      <c r="H92" s="22"/>
      <c r="I92" s="22"/>
      <c r="J92" s="22"/>
      <c r="K92" s="22"/>
    </row>
    <row r="93" spans="5:11" x14ac:dyDescent="0.25">
      <c r="E93" s="22"/>
      <c r="F93" s="22"/>
      <c r="G93" s="22"/>
      <c r="H93" s="22"/>
      <c r="I93" s="22"/>
      <c r="J93" s="22"/>
      <c r="K93" s="22"/>
    </row>
    <row r="94" spans="5:11" x14ac:dyDescent="0.25">
      <c r="E94" s="22"/>
      <c r="F94" s="22"/>
      <c r="G94" s="22"/>
      <c r="H94" s="22"/>
      <c r="I94" s="22"/>
      <c r="J94" s="22"/>
      <c r="K94" s="22"/>
    </row>
    <row r="95" spans="5:11" x14ac:dyDescent="0.25">
      <c r="E95" s="22"/>
      <c r="F95" s="22"/>
      <c r="G95" s="22"/>
      <c r="H95" s="22"/>
      <c r="I95" s="22"/>
      <c r="J95" s="22"/>
      <c r="K95" s="22"/>
    </row>
    <row r="96" spans="5:11" x14ac:dyDescent="0.25">
      <c r="E96" s="22"/>
      <c r="F96" s="22"/>
      <c r="G96" s="22"/>
      <c r="H96" s="22"/>
      <c r="I96" s="22"/>
      <c r="J96" s="22"/>
      <c r="K96" s="22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2" sqref="A22"/>
    </sheetView>
  </sheetViews>
  <sheetFormatPr defaultRowHeight="15.75" x14ac:dyDescent="0.25"/>
  <cols>
    <col min="1" max="1" width="18.375" customWidth="1"/>
    <col min="2" max="4" width="11.125" bestFit="1" customWidth="1"/>
  </cols>
  <sheetData>
    <row r="2" spans="1:5" x14ac:dyDescent="0.25">
      <c r="A2" s="41" t="s">
        <v>1</v>
      </c>
      <c r="C2" s="1" t="s">
        <v>41</v>
      </c>
      <c r="D2" s="32" t="s">
        <v>44</v>
      </c>
    </row>
    <row r="3" spans="1:5" x14ac:dyDescent="0.25">
      <c r="A3" s="31" t="s">
        <v>63</v>
      </c>
      <c r="C3" s="6" t="s">
        <v>42</v>
      </c>
      <c r="D3" s="6" t="s">
        <v>43</v>
      </c>
      <c r="E3" s="6" t="s">
        <v>48</v>
      </c>
    </row>
    <row r="4" spans="1:5" x14ac:dyDescent="0.25">
      <c r="A4" t="s">
        <v>59</v>
      </c>
      <c r="C4" s="8">
        <v>640138</v>
      </c>
      <c r="D4" s="8">
        <v>420622</v>
      </c>
      <c r="E4" s="11">
        <f>C4-D4</f>
        <v>219516</v>
      </c>
    </row>
    <row r="5" spans="1:5" x14ac:dyDescent="0.25">
      <c r="A5" t="s">
        <v>45</v>
      </c>
      <c r="C5" s="31">
        <v>0.38900000000000001</v>
      </c>
      <c r="D5" s="31">
        <v>0.38900000000000001</v>
      </c>
      <c r="E5" s="31">
        <v>0.38900000000000001</v>
      </c>
    </row>
    <row r="6" spans="1:5" ht="16.5" thickBot="1" x14ac:dyDescent="0.3">
      <c r="A6" t="s">
        <v>46</v>
      </c>
      <c r="C6" s="13">
        <f>C4*0.389</f>
        <v>249013.682</v>
      </c>
      <c r="D6" s="13">
        <f>D4*0.389</f>
        <v>163621.95800000001</v>
      </c>
      <c r="E6" s="33">
        <f>C6-D6</f>
        <v>85391.723999999987</v>
      </c>
    </row>
    <row r="7" spans="1:5" ht="16.5" thickTop="1" x14ac:dyDescent="0.25"/>
    <row r="8" spans="1:5" x14ac:dyDescent="0.25">
      <c r="A8" t="s">
        <v>65</v>
      </c>
    </row>
    <row r="10" spans="1:5" x14ac:dyDescent="0.25">
      <c r="A10" t="s">
        <v>61</v>
      </c>
    </row>
    <row r="11" spans="1:5" x14ac:dyDescent="0.25">
      <c r="A11" t="s">
        <v>60</v>
      </c>
    </row>
    <row r="12" spans="1:5" x14ac:dyDescent="0.25">
      <c r="A12" t="s">
        <v>62</v>
      </c>
    </row>
    <row r="14" spans="1:5" x14ac:dyDescent="0.25">
      <c r="A14" t="s">
        <v>70</v>
      </c>
    </row>
    <row r="15" spans="1:5" x14ac:dyDescent="0.25">
      <c r="A15" t="s">
        <v>66</v>
      </c>
      <c r="B15" s="8">
        <v>224048</v>
      </c>
    </row>
    <row r="16" spans="1:5" x14ac:dyDescent="0.25">
      <c r="A16" t="s">
        <v>67</v>
      </c>
      <c r="B16" s="8">
        <v>38408</v>
      </c>
    </row>
    <row r="17" spans="1:2" x14ac:dyDescent="0.25">
      <c r="A17" t="s">
        <v>68</v>
      </c>
      <c r="B17" s="7">
        <f>-B16*0.35</f>
        <v>-13442.8</v>
      </c>
    </row>
    <row r="18" spans="1:2" x14ac:dyDescent="0.25">
      <c r="A18" t="s">
        <v>69</v>
      </c>
      <c r="B18" s="8">
        <f>B15+B16+B17</f>
        <v>249013.2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32" sqref="A32"/>
    </sheetView>
  </sheetViews>
  <sheetFormatPr defaultRowHeight="15.75" x14ac:dyDescent="0.25"/>
  <cols>
    <col min="1" max="1" width="21.75" customWidth="1"/>
    <col min="2" max="3" width="12.125" customWidth="1"/>
    <col min="4" max="4" width="12.75" customWidth="1"/>
    <col min="5" max="6" width="11.125" customWidth="1"/>
    <col min="7" max="7" width="13.875" customWidth="1"/>
  </cols>
  <sheetData>
    <row r="1" spans="1:8" x14ac:dyDescent="0.25">
      <c r="A1" s="2" t="s">
        <v>49</v>
      </c>
      <c r="B1" s="3" t="s">
        <v>2</v>
      </c>
      <c r="C1" s="1" t="s">
        <v>3</v>
      </c>
      <c r="D1" s="4">
        <v>2012</v>
      </c>
      <c r="E1" s="27" t="s">
        <v>37</v>
      </c>
      <c r="F1" s="1" t="s">
        <v>3</v>
      </c>
      <c r="G1" s="4" t="s">
        <v>39</v>
      </c>
    </row>
    <row r="2" spans="1:8" x14ac:dyDescent="0.25">
      <c r="B2" s="5">
        <v>40908</v>
      </c>
      <c r="C2" s="6" t="s">
        <v>4</v>
      </c>
      <c r="D2" s="7" t="s">
        <v>5</v>
      </c>
      <c r="E2" s="19" t="s">
        <v>38</v>
      </c>
      <c r="F2" s="6" t="s">
        <v>4</v>
      </c>
      <c r="G2" s="19" t="s">
        <v>5</v>
      </c>
    </row>
    <row r="3" spans="1:8" x14ac:dyDescent="0.25">
      <c r="A3" t="s">
        <v>6</v>
      </c>
      <c r="B3" s="8"/>
      <c r="C3" s="8"/>
      <c r="E3" s="22"/>
      <c r="F3" s="22"/>
      <c r="G3" s="22"/>
    </row>
    <row r="4" spans="1:8" x14ac:dyDescent="0.25">
      <c r="A4" t="s">
        <v>7</v>
      </c>
      <c r="B4" s="8">
        <v>2773071</v>
      </c>
      <c r="C4" s="42">
        <f>+B4/D4</f>
        <v>39.002405063291143</v>
      </c>
      <c r="D4" s="9">
        <v>71100</v>
      </c>
      <c r="E4" s="28">
        <v>1.85</v>
      </c>
      <c r="F4" s="20">
        <v>55</v>
      </c>
      <c r="G4" s="20">
        <f>B4*E4/100</f>
        <v>51301.813500000004</v>
      </c>
      <c r="H4" s="45"/>
    </row>
    <row r="5" spans="1:8" x14ac:dyDescent="0.25">
      <c r="B5" s="8"/>
      <c r="C5" s="8"/>
      <c r="F5" s="20"/>
    </row>
    <row r="6" spans="1:8" x14ac:dyDescent="0.25">
      <c r="F6" s="22"/>
    </row>
    <row r="7" spans="1:8" x14ac:dyDescent="0.25">
      <c r="A7" s="36" t="s">
        <v>36</v>
      </c>
      <c r="B7" s="37">
        <v>98634697</v>
      </c>
      <c r="C7" s="44">
        <f>+B7/D7</f>
        <v>36.143019210988889</v>
      </c>
      <c r="D7" s="38">
        <v>2729011</v>
      </c>
      <c r="E7" s="31">
        <v>1.8180000000000001</v>
      </c>
      <c r="F7" s="18">
        <f>100/E7</f>
        <v>55.005500550055004</v>
      </c>
      <c r="G7" s="18">
        <f>B7*E7/100</f>
        <v>1793178.79146</v>
      </c>
    </row>
    <row r="9" spans="1:8" ht="16.5" thickBot="1" x14ac:dyDescent="0.3">
      <c r="A9" t="s">
        <v>0</v>
      </c>
      <c r="B9" s="33">
        <f>B4+B7</f>
        <v>101407768</v>
      </c>
      <c r="C9" s="43">
        <f>+B9/D9</f>
        <v>36.215624309179169</v>
      </c>
      <c r="D9" s="33">
        <f>D4+D7</f>
        <v>2800111</v>
      </c>
      <c r="E9" s="43">
        <f>+D9/G9</f>
        <v>1.5181027073259599</v>
      </c>
      <c r="F9" s="43">
        <f>+B9/G9</f>
        <v>54.97903731126474</v>
      </c>
      <c r="G9" s="11">
        <f>G4+G7</f>
        <v>1844480.6049599999</v>
      </c>
    </row>
    <row r="10" spans="1:8" ht="16.5" thickTop="1" x14ac:dyDescent="0.25">
      <c r="B10" s="34"/>
      <c r="C10" s="46"/>
      <c r="D10" s="34"/>
      <c r="E10" s="46"/>
      <c r="F10" s="46"/>
      <c r="G10" s="11"/>
    </row>
    <row r="11" spans="1:8" x14ac:dyDescent="0.25">
      <c r="A11" t="s">
        <v>53</v>
      </c>
      <c r="B11" s="34"/>
      <c r="C11" s="46"/>
      <c r="D11" s="34"/>
      <c r="E11" s="46"/>
      <c r="F11" s="46"/>
      <c r="G11" s="11"/>
    </row>
    <row r="13" spans="1:8" x14ac:dyDescent="0.25">
      <c r="A13" t="s">
        <v>54</v>
      </c>
      <c r="G13" s="8">
        <f>G7</f>
        <v>1793178.79146</v>
      </c>
    </row>
    <row r="14" spans="1:8" x14ac:dyDescent="0.25">
      <c r="A14" t="s">
        <v>45</v>
      </c>
      <c r="G14" s="39" t="s">
        <v>50</v>
      </c>
    </row>
    <row r="16" spans="1:8" x14ac:dyDescent="0.25">
      <c r="A16" t="s">
        <v>52</v>
      </c>
      <c r="G16" s="11">
        <f>G13*0.389</f>
        <v>697546.54987793998</v>
      </c>
    </row>
    <row r="18" spans="1:7" x14ac:dyDescent="0.25">
      <c r="A18" t="s">
        <v>56</v>
      </c>
      <c r="G18" s="7">
        <f>955154+163740-(163740*0.35)</f>
        <v>1061585</v>
      </c>
    </row>
    <row r="20" spans="1:7" ht="16.5" thickBot="1" x14ac:dyDescent="0.3">
      <c r="A20" t="s">
        <v>55</v>
      </c>
      <c r="G20" s="33">
        <f>G18-G16</f>
        <v>364038.45012206002</v>
      </c>
    </row>
    <row r="21" spans="1:7" ht="16.5" thickTop="1" x14ac:dyDescent="0.25"/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LG&amp;E Revised ITC</vt:lpstr>
      <vt:lpstr>LG&amp;E TC2 Basis Adj</vt:lpstr>
      <vt:lpstr>KU Revised ITC</vt:lpstr>
      <vt:lpstr>'KU Revised ITC'!Print_Area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2012-08-10T12:44:51Z</dcterms:created>
  <dcterms:modified xsi:type="dcterms:W3CDTF">2012-08-10T12:46:15Z</dcterms:modified>
</cp:coreProperties>
</file>